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ranislav Mikla\ZNížENIE ENERGETICKEJ NáROčNOSTI\VEREJNÉ OBSTARÁVANIE\"/>
    </mc:Choice>
  </mc:AlternateContent>
  <xr:revisionPtr revIDLastSave="0" documentId="8_{BA76811C-1066-4712-A681-B97AC6261ECF}" xr6:coauthVersionLast="45" xr6:coauthVersionMax="45" xr10:uidLastSave="{00000000-0000-0000-0000-000000000000}"/>
  <bookViews>
    <workbookView xWindow="-120" yWindow="-120" windowWidth="29040" windowHeight="15840" activeTab="4" xr2:uid="{2D9FE233-641C-4C69-98C8-86A3B180712F}"/>
  </bookViews>
  <sheets>
    <sheet name="Rekapitulácia stavby" sheetId="1" r:id="rId1"/>
    <sheet name="2019-30a-01 - Obvodový plášť" sheetId="2" r:id="rId2"/>
    <sheet name="2019-30a-02 - Výplne otvo..." sheetId="3" r:id="rId3"/>
    <sheet name="2019-30a-03 - Strecha" sheetId="4" r:id="rId4"/>
    <sheet name="2019-30a-04 - Ostatné-sok..." sheetId="5" r:id="rId5"/>
  </sheets>
  <externalReferences>
    <externalReference r:id="rId6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95" i="1" l="1"/>
  <c r="AK27" i="1"/>
  <c r="AK31" i="1"/>
  <c r="BK146" i="5"/>
  <c r="BI146" i="5"/>
  <c r="BH146" i="5"/>
  <c r="BG146" i="5"/>
  <c r="BE146" i="5"/>
  <c r="AA146" i="5"/>
  <c r="Y146" i="5"/>
  <c r="W146" i="5"/>
  <c r="N146" i="5"/>
  <c r="BF146" i="5" s="1"/>
  <c r="BK145" i="5"/>
  <c r="BI145" i="5"/>
  <c r="BH145" i="5"/>
  <c r="BG145" i="5"/>
  <c r="BE145" i="5"/>
  <c r="AA145" i="5"/>
  <c r="Y145" i="5"/>
  <c r="W145" i="5"/>
  <c r="N145" i="5"/>
  <c r="BF145" i="5" s="1"/>
  <c r="BK143" i="5"/>
  <c r="BI143" i="5"/>
  <c r="BH143" i="5"/>
  <c r="BG143" i="5"/>
  <c r="BE143" i="5"/>
  <c r="AA143" i="5"/>
  <c r="Y143" i="5"/>
  <c r="Y142" i="5" s="1"/>
  <c r="Y141" i="5" s="1"/>
  <c r="W143" i="5"/>
  <c r="W142" i="5" s="1"/>
  <c r="W141" i="5" s="1"/>
  <c r="N143" i="5"/>
  <c r="BF143" i="5" s="1"/>
  <c r="AA142" i="5"/>
  <c r="AA141" i="5" s="1"/>
  <c r="BK140" i="5"/>
  <c r="BK139" i="5" s="1"/>
  <c r="N139" i="5" s="1"/>
  <c r="BI140" i="5"/>
  <c r="BH140" i="5"/>
  <c r="BG140" i="5"/>
  <c r="BE140" i="5"/>
  <c r="AA140" i="5"/>
  <c r="Y140" i="5"/>
  <c r="Y139" i="5" s="1"/>
  <c r="W140" i="5"/>
  <c r="W139" i="5" s="1"/>
  <c r="N140" i="5"/>
  <c r="BF140" i="5" s="1"/>
  <c r="AA139" i="5"/>
  <c r="BK138" i="5"/>
  <c r="BI138" i="5"/>
  <c r="BH138" i="5"/>
  <c r="BG138" i="5"/>
  <c r="BE138" i="5"/>
  <c r="AA138" i="5"/>
  <c r="Y138" i="5"/>
  <c r="W138" i="5"/>
  <c r="N138" i="5"/>
  <c r="BF138" i="5" s="1"/>
  <c r="BK137" i="5"/>
  <c r="BI137" i="5"/>
  <c r="BH137" i="5"/>
  <c r="BG137" i="5"/>
  <c r="BE137" i="5"/>
  <c r="AA137" i="5"/>
  <c r="Y137" i="5"/>
  <c r="W137" i="5"/>
  <c r="N137" i="5"/>
  <c r="BF137" i="5" s="1"/>
  <c r="BK136" i="5"/>
  <c r="BI136" i="5"/>
  <c r="BH136" i="5"/>
  <c r="BG136" i="5"/>
  <c r="BE136" i="5"/>
  <c r="AA136" i="5"/>
  <c r="Y136" i="5"/>
  <c r="W136" i="5"/>
  <c r="N136" i="5"/>
  <c r="BF136" i="5" s="1"/>
  <c r="BK134" i="5"/>
  <c r="BI134" i="5"/>
  <c r="BH134" i="5"/>
  <c r="BG134" i="5"/>
  <c r="BF134" i="5"/>
  <c r="BE134" i="5"/>
  <c r="AA134" i="5"/>
  <c r="Y134" i="5"/>
  <c r="W134" i="5"/>
  <c r="N134" i="5"/>
  <c r="BK132" i="5"/>
  <c r="BI132" i="5"/>
  <c r="BH132" i="5"/>
  <c r="BG132" i="5"/>
  <c r="BF132" i="5"/>
  <c r="BE132" i="5"/>
  <c r="AA132" i="5"/>
  <c r="AA131" i="5" s="1"/>
  <c r="Y132" i="5"/>
  <c r="W132" i="5"/>
  <c r="W131" i="5" s="1"/>
  <c r="N132" i="5"/>
  <c r="Y131" i="5"/>
  <c r="BK129" i="5"/>
  <c r="BI129" i="5"/>
  <c r="BH129" i="5"/>
  <c r="BG129" i="5"/>
  <c r="BE129" i="5"/>
  <c r="AA129" i="5"/>
  <c r="Y129" i="5"/>
  <c r="W129" i="5"/>
  <c r="N129" i="5"/>
  <c r="BF129" i="5" s="1"/>
  <c r="BK128" i="5"/>
  <c r="BI128" i="5"/>
  <c r="BH128" i="5"/>
  <c r="BG128" i="5"/>
  <c r="BE128" i="5"/>
  <c r="AA128" i="5"/>
  <c r="Y128" i="5"/>
  <c r="W128" i="5"/>
  <c r="N128" i="5"/>
  <c r="BF128" i="5" s="1"/>
  <c r="BK126" i="5"/>
  <c r="BI126" i="5"/>
  <c r="BH126" i="5"/>
  <c r="BG126" i="5"/>
  <c r="BE126" i="5"/>
  <c r="AA126" i="5"/>
  <c r="Y126" i="5"/>
  <c r="W126" i="5"/>
  <c r="N126" i="5"/>
  <c r="BF126" i="5" s="1"/>
  <c r="BK124" i="5"/>
  <c r="BI124" i="5"/>
  <c r="BH124" i="5"/>
  <c r="BG124" i="5"/>
  <c r="BE124" i="5"/>
  <c r="AA124" i="5"/>
  <c r="Y124" i="5"/>
  <c r="Y123" i="5" s="1"/>
  <c r="W124" i="5"/>
  <c r="W123" i="5" s="1"/>
  <c r="N124" i="5"/>
  <c r="BF124" i="5" s="1"/>
  <c r="AA123" i="5"/>
  <c r="BK121" i="5"/>
  <c r="BI121" i="5"/>
  <c r="BH121" i="5"/>
  <c r="BG121" i="5"/>
  <c r="BF121" i="5"/>
  <c r="BE121" i="5"/>
  <c r="AA121" i="5"/>
  <c r="Y121" i="5"/>
  <c r="W121" i="5"/>
  <c r="N121" i="5"/>
  <c r="BK119" i="5"/>
  <c r="BI119" i="5"/>
  <c r="BH119" i="5"/>
  <c r="BG119" i="5"/>
  <c r="BF119" i="5"/>
  <c r="BE119" i="5"/>
  <c r="AA119" i="5"/>
  <c r="AA118" i="5" s="1"/>
  <c r="AA117" i="5" s="1"/>
  <c r="AA116" i="5" s="1"/>
  <c r="Y119" i="5"/>
  <c r="W119" i="5"/>
  <c r="W118" i="5" s="1"/>
  <c r="W117" i="5" s="1"/>
  <c r="W116" i="5" s="1"/>
  <c r="N119" i="5"/>
  <c r="BK118" i="5"/>
  <c r="Y118" i="5"/>
  <c r="M113" i="5"/>
  <c r="M112" i="5"/>
  <c r="F112" i="5"/>
  <c r="F110" i="5"/>
  <c r="F108" i="5"/>
  <c r="M84" i="5"/>
  <c r="M83" i="5"/>
  <c r="F83" i="5"/>
  <c r="M81" i="5"/>
  <c r="F81" i="5"/>
  <c r="F79" i="5"/>
  <c r="M28" i="5"/>
  <c r="O15" i="5"/>
  <c r="E15" i="5"/>
  <c r="F84" i="5" s="1"/>
  <c r="O14" i="5"/>
  <c r="M110" i="5"/>
  <c r="F6" i="5"/>
  <c r="F107" i="5" s="1"/>
  <c r="BK128" i="4"/>
  <c r="BI128" i="4"/>
  <c r="BH128" i="4"/>
  <c r="BG128" i="4"/>
  <c r="BE128" i="4"/>
  <c r="AA128" i="4"/>
  <c r="Y128" i="4"/>
  <c r="W128" i="4"/>
  <c r="N128" i="4"/>
  <c r="BF128" i="4" s="1"/>
  <c r="BK127" i="4"/>
  <c r="BI127" i="4"/>
  <c r="BH127" i="4"/>
  <c r="BG127" i="4"/>
  <c r="BE127" i="4"/>
  <c r="AA127" i="4"/>
  <c r="Y127" i="4"/>
  <c r="W127" i="4"/>
  <c r="N127" i="4"/>
  <c r="BF127" i="4" s="1"/>
  <c r="BK125" i="4"/>
  <c r="BI125" i="4"/>
  <c r="BH125" i="4"/>
  <c r="BG125" i="4"/>
  <c r="BE125" i="4"/>
  <c r="AA125" i="4"/>
  <c r="Y125" i="4"/>
  <c r="W125" i="4"/>
  <c r="N125" i="4"/>
  <c r="BF125" i="4" s="1"/>
  <c r="BK123" i="4"/>
  <c r="BK122" i="4" s="1"/>
  <c r="BI123" i="4"/>
  <c r="BH123" i="4"/>
  <c r="BG123" i="4"/>
  <c r="BE123" i="4"/>
  <c r="AA123" i="4"/>
  <c r="Y123" i="4"/>
  <c r="Y122" i="4" s="1"/>
  <c r="Y121" i="4" s="1"/>
  <c r="W123" i="4"/>
  <c r="N123" i="4"/>
  <c r="BF123" i="4" s="1"/>
  <c r="AA122" i="4"/>
  <c r="AA121" i="4" s="1"/>
  <c r="W122" i="4"/>
  <c r="W121" i="4" s="1"/>
  <c r="BK120" i="4"/>
  <c r="BI120" i="4"/>
  <c r="BH120" i="4"/>
  <c r="BG120" i="4"/>
  <c r="BE120" i="4"/>
  <c r="AA120" i="4"/>
  <c r="Y120" i="4"/>
  <c r="W120" i="4"/>
  <c r="N120" i="4"/>
  <c r="BF120" i="4" s="1"/>
  <c r="BK119" i="4"/>
  <c r="BI119" i="4"/>
  <c r="BH119" i="4"/>
  <c r="H35" i="4" s="1"/>
  <c r="BG119" i="4"/>
  <c r="BE119" i="4"/>
  <c r="AA119" i="4"/>
  <c r="Y119" i="4"/>
  <c r="W119" i="4"/>
  <c r="N119" i="4"/>
  <c r="BF119" i="4" s="1"/>
  <c r="BK118" i="4"/>
  <c r="BI118" i="4"/>
  <c r="BH118" i="4"/>
  <c r="BG118" i="4"/>
  <c r="BE118" i="4"/>
  <c r="AA118" i="4"/>
  <c r="Y118" i="4"/>
  <c r="W118" i="4"/>
  <c r="N118" i="4"/>
  <c r="BF118" i="4" s="1"/>
  <c r="BK117" i="4"/>
  <c r="BI117" i="4"/>
  <c r="BH117" i="4"/>
  <c r="BG117" i="4"/>
  <c r="BE117" i="4"/>
  <c r="AA117" i="4"/>
  <c r="Y117" i="4"/>
  <c r="W117" i="4"/>
  <c r="N117" i="4"/>
  <c r="BF117" i="4" s="1"/>
  <c r="BK116" i="4"/>
  <c r="BI116" i="4"/>
  <c r="BH116" i="4"/>
  <c r="BG116" i="4"/>
  <c r="BE116" i="4"/>
  <c r="AA116" i="4"/>
  <c r="Y116" i="4"/>
  <c r="Y115" i="4" s="1"/>
  <c r="Y114" i="4" s="1"/>
  <c r="Y113" i="4" s="1"/>
  <c r="W116" i="4"/>
  <c r="N116" i="4"/>
  <c r="BF116" i="4" s="1"/>
  <c r="BK115" i="4"/>
  <c r="N115" i="4" s="1"/>
  <c r="AA115" i="4"/>
  <c r="AA114" i="4" s="1"/>
  <c r="AA113" i="4" s="1"/>
  <c r="W115" i="4"/>
  <c r="W114" i="4" s="1"/>
  <c r="W113" i="4" s="1"/>
  <c r="M110" i="4"/>
  <c r="M109" i="4"/>
  <c r="F109" i="4"/>
  <c r="F107" i="4"/>
  <c r="F105" i="4"/>
  <c r="M84" i="4"/>
  <c r="M83" i="4"/>
  <c r="F83" i="4"/>
  <c r="F81" i="4"/>
  <c r="F79" i="4"/>
  <c r="M28" i="4"/>
  <c r="O15" i="4"/>
  <c r="E15" i="4"/>
  <c r="F110" i="4" s="1"/>
  <c r="O14" i="4"/>
  <c r="M107" i="4"/>
  <c r="F6" i="4"/>
  <c r="F78" i="4" s="1"/>
  <c r="BK118" i="3"/>
  <c r="BI118" i="3"/>
  <c r="BH118" i="3"/>
  <c r="BG118" i="3"/>
  <c r="BE118" i="3"/>
  <c r="M32" i="3" s="1"/>
  <c r="AA118" i="3"/>
  <c r="Y118" i="3"/>
  <c r="W118" i="3"/>
  <c r="N118" i="3"/>
  <c r="BF118" i="3" s="1"/>
  <c r="BK116" i="3"/>
  <c r="BI116" i="3"/>
  <c r="BH116" i="3"/>
  <c r="BG116" i="3"/>
  <c r="BE116" i="3"/>
  <c r="AA116" i="3"/>
  <c r="Y116" i="3"/>
  <c r="W116" i="3"/>
  <c r="N116" i="3"/>
  <c r="BF116" i="3" s="1"/>
  <c r="BK114" i="3"/>
  <c r="BK113" i="3" s="1"/>
  <c r="BI114" i="3"/>
  <c r="BH114" i="3"/>
  <c r="H35" i="3" s="1"/>
  <c r="BG114" i="3"/>
  <c r="BE114" i="3"/>
  <c r="AA114" i="3"/>
  <c r="Y114" i="3"/>
  <c r="Y113" i="3" s="1"/>
  <c r="Y112" i="3" s="1"/>
  <c r="Y111" i="3" s="1"/>
  <c r="W114" i="3"/>
  <c r="N114" i="3"/>
  <c r="BF114" i="3" s="1"/>
  <c r="AA113" i="3"/>
  <c r="AA112" i="3" s="1"/>
  <c r="AA111" i="3" s="1"/>
  <c r="W113" i="3"/>
  <c r="W112" i="3" s="1"/>
  <c r="W111" i="3" s="1"/>
  <c r="M108" i="3"/>
  <c r="M107" i="3"/>
  <c r="F107" i="3"/>
  <c r="F105" i="3"/>
  <c r="F103" i="3"/>
  <c r="M84" i="3"/>
  <c r="M83" i="3"/>
  <c r="F83" i="3"/>
  <c r="F81" i="3"/>
  <c r="F79" i="3"/>
  <c r="M28" i="3"/>
  <c r="O15" i="3"/>
  <c r="E15" i="3"/>
  <c r="F108" i="3" s="1"/>
  <c r="O14" i="3"/>
  <c r="M105" i="3"/>
  <c r="F6" i="3"/>
  <c r="F102" i="3" s="1"/>
  <c r="BK151" i="2"/>
  <c r="BI151" i="2"/>
  <c r="BH151" i="2"/>
  <c r="BG151" i="2"/>
  <c r="BE151" i="2"/>
  <c r="AA151" i="2"/>
  <c r="Y151" i="2"/>
  <c r="W151" i="2"/>
  <c r="N151" i="2"/>
  <c r="BF151" i="2" s="1"/>
  <c r="BK149" i="2"/>
  <c r="BI149" i="2"/>
  <c r="BH149" i="2"/>
  <c r="BG149" i="2"/>
  <c r="BE149" i="2"/>
  <c r="AA149" i="2"/>
  <c r="Y149" i="2"/>
  <c r="W149" i="2"/>
  <c r="N149" i="2"/>
  <c r="BF149" i="2" s="1"/>
  <c r="BK147" i="2"/>
  <c r="BI147" i="2"/>
  <c r="BH147" i="2"/>
  <c r="BG147" i="2"/>
  <c r="BE147" i="2"/>
  <c r="AA147" i="2"/>
  <c r="Y147" i="2"/>
  <c r="W147" i="2"/>
  <c r="N147" i="2"/>
  <c r="BF147" i="2" s="1"/>
  <c r="BK145" i="2"/>
  <c r="BK123" i="2" s="1"/>
  <c r="N123" i="2" s="1"/>
  <c r="BI145" i="2"/>
  <c r="BH145" i="2"/>
  <c r="BG145" i="2"/>
  <c r="BE145" i="2"/>
  <c r="AA145" i="2"/>
  <c r="Y145" i="2"/>
  <c r="W145" i="2"/>
  <c r="N145" i="2"/>
  <c r="BF145" i="2" s="1"/>
  <c r="BK141" i="2"/>
  <c r="BI141" i="2"/>
  <c r="BH141" i="2"/>
  <c r="BG141" i="2"/>
  <c r="BE141" i="2"/>
  <c r="AA141" i="2"/>
  <c r="Y141" i="2"/>
  <c r="W141" i="2"/>
  <c r="N141" i="2"/>
  <c r="BF141" i="2" s="1"/>
  <c r="BK139" i="2"/>
  <c r="BI139" i="2"/>
  <c r="BH139" i="2"/>
  <c r="BG139" i="2"/>
  <c r="BE139" i="2"/>
  <c r="AA139" i="2"/>
  <c r="Y139" i="2"/>
  <c r="W139" i="2"/>
  <c r="N139" i="2"/>
  <c r="BF139" i="2" s="1"/>
  <c r="BK134" i="2"/>
  <c r="BI134" i="2"/>
  <c r="BH134" i="2"/>
  <c r="BG134" i="2"/>
  <c r="BE134" i="2"/>
  <c r="AA134" i="2"/>
  <c r="Y134" i="2"/>
  <c r="W134" i="2"/>
  <c r="N134" i="2"/>
  <c r="BF134" i="2" s="1"/>
  <c r="BK129" i="2"/>
  <c r="BI129" i="2"/>
  <c r="BH129" i="2"/>
  <c r="BG129" i="2"/>
  <c r="BE129" i="2"/>
  <c r="AA129" i="2"/>
  <c r="Y129" i="2"/>
  <c r="W129" i="2"/>
  <c r="N129" i="2"/>
  <c r="BF129" i="2" s="1"/>
  <c r="BK124" i="2"/>
  <c r="BI124" i="2"/>
  <c r="BH124" i="2"/>
  <c r="BG124" i="2"/>
  <c r="BE124" i="2"/>
  <c r="AA124" i="2"/>
  <c r="Y124" i="2"/>
  <c r="Y123" i="2" s="1"/>
  <c r="Y122" i="2" s="1"/>
  <c r="W124" i="2"/>
  <c r="N124" i="2"/>
  <c r="BF124" i="2" s="1"/>
  <c r="AA123" i="2"/>
  <c r="AA122" i="2" s="1"/>
  <c r="W123" i="2"/>
  <c r="W122" i="2" s="1"/>
  <c r="BK121" i="2"/>
  <c r="BI121" i="2"/>
  <c r="BH121" i="2"/>
  <c r="BG121" i="2"/>
  <c r="BE121" i="2"/>
  <c r="AA121" i="2"/>
  <c r="Y121" i="2"/>
  <c r="W121" i="2"/>
  <c r="N121" i="2"/>
  <c r="BF121" i="2" s="1"/>
  <c r="BK120" i="2"/>
  <c r="BI120" i="2"/>
  <c r="BH120" i="2"/>
  <c r="BG120" i="2"/>
  <c r="BE120" i="2"/>
  <c r="AA120" i="2"/>
  <c r="Y120" i="2"/>
  <c r="W120" i="2"/>
  <c r="N120" i="2"/>
  <c r="BF120" i="2" s="1"/>
  <c r="BK119" i="2"/>
  <c r="BI119" i="2"/>
  <c r="BH119" i="2"/>
  <c r="BG119" i="2"/>
  <c r="BE119" i="2"/>
  <c r="AA119" i="2"/>
  <c r="Y119" i="2"/>
  <c r="W119" i="2"/>
  <c r="N119" i="2"/>
  <c r="BF119" i="2" s="1"/>
  <c r="BK118" i="2"/>
  <c r="BI118" i="2"/>
  <c r="BH118" i="2"/>
  <c r="BG118" i="2"/>
  <c r="BE118" i="2"/>
  <c r="AA118" i="2"/>
  <c r="Y118" i="2"/>
  <c r="W118" i="2"/>
  <c r="N118" i="2"/>
  <c r="BF118" i="2" s="1"/>
  <c r="BK116" i="2"/>
  <c r="BI116" i="2"/>
  <c r="BH116" i="2"/>
  <c r="BG116" i="2"/>
  <c r="BE116" i="2"/>
  <c r="AA116" i="2"/>
  <c r="Y116" i="2"/>
  <c r="Y115" i="2" s="1"/>
  <c r="Y114" i="2" s="1"/>
  <c r="Y113" i="2" s="1"/>
  <c r="W116" i="2"/>
  <c r="BF116" i="2"/>
  <c r="AA115" i="2"/>
  <c r="AA114" i="2" s="1"/>
  <c r="AA113" i="2" s="1"/>
  <c r="W115" i="2"/>
  <c r="W114" i="2" s="1"/>
  <c r="M110" i="2"/>
  <c r="M109" i="2"/>
  <c r="F109" i="2"/>
  <c r="F107" i="2"/>
  <c r="F105" i="2"/>
  <c r="M84" i="2"/>
  <c r="M83" i="2"/>
  <c r="F83" i="2"/>
  <c r="M81" i="2"/>
  <c r="F81" i="2"/>
  <c r="F79" i="2"/>
  <c r="M28" i="2"/>
  <c r="O15" i="2"/>
  <c r="E15" i="2"/>
  <c r="F84" i="2" s="1"/>
  <c r="O14" i="2"/>
  <c r="M107" i="2"/>
  <c r="F6" i="2"/>
  <c r="F104" i="2" s="1"/>
  <c r="BD91" i="1"/>
  <c r="BC91" i="1"/>
  <c r="BB91" i="1"/>
  <c r="BA91" i="1"/>
  <c r="AZ91" i="1"/>
  <c r="AY91" i="1"/>
  <c r="AX91" i="1"/>
  <c r="AW91" i="1"/>
  <c r="AV91" i="1"/>
  <c r="AU91" i="1"/>
  <c r="AT91" i="1"/>
  <c r="AS91" i="1"/>
  <c r="BD90" i="1"/>
  <c r="BC90" i="1"/>
  <c r="BB90" i="1"/>
  <c r="BA90" i="1"/>
  <c r="AZ90" i="1"/>
  <c r="AY90" i="1"/>
  <c r="AX90" i="1"/>
  <c r="AW90" i="1"/>
  <c r="AV90" i="1"/>
  <c r="AT90" i="1" s="1"/>
  <c r="AU90" i="1"/>
  <c r="AS90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BD88" i="1"/>
  <c r="BD87" i="1" s="1"/>
  <c r="W35" i="1" s="1"/>
  <c r="BC88" i="1"/>
  <c r="BB88" i="1"/>
  <c r="BA88" i="1"/>
  <c r="BA87" i="1" s="1"/>
  <c r="AZ88" i="1"/>
  <c r="AZ87" i="1" s="1"/>
  <c r="AY88" i="1"/>
  <c r="AX88" i="1"/>
  <c r="AW88" i="1"/>
  <c r="AV88" i="1"/>
  <c r="AT88" i="1" s="1"/>
  <c r="AU88" i="1"/>
  <c r="AS88" i="1"/>
  <c r="AS87" i="1" s="1"/>
  <c r="BC87" i="1"/>
  <c r="W34" i="1" s="1"/>
  <c r="BB87" i="1"/>
  <c r="AX87" i="1"/>
  <c r="AU87" i="1"/>
  <c r="AM83" i="1"/>
  <c r="L83" i="1"/>
  <c r="AM82" i="1"/>
  <c r="L82" i="1"/>
  <c r="AM80" i="1"/>
  <c r="L80" i="1"/>
  <c r="L78" i="1"/>
  <c r="L77" i="1"/>
  <c r="W33" i="1"/>
  <c r="BK142" i="5" l="1"/>
  <c r="BK131" i="5"/>
  <c r="N131" i="5" s="1"/>
  <c r="BK123" i="5"/>
  <c r="N123" i="5" s="1"/>
  <c r="M32" i="5"/>
  <c r="H34" i="5"/>
  <c r="H35" i="5"/>
  <c r="H36" i="5"/>
  <c r="N122" i="4"/>
  <c r="BK121" i="4"/>
  <c r="N121" i="4" s="1"/>
  <c r="M32" i="4"/>
  <c r="H36" i="4"/>
  <c r="BK114" i="4"/>
  <c r="H32" i="4"/>
  <c r="H34" i="4"/>
  <c r="H32" i="3"/>
  <c r="H34" i="3"/>
  <c r="H36" i="3"/>
  <c r="BK112" i="3"/>
  <c r="N113" i="3"/>
  <c r="BK122" i="2"/>
  <c r="N122" i="2" s="1"/>
  <c r="H36" i="2"/>
  <c r="BK115" i="2"/>
  <c r="BK114" i="2" s="1"/>
  <c r="BK113" i="2" s="1"/>
  <c r="H35" i="2"/>
  <c r="H34" i="2"/>
  <c r="M32" i="2"/>
  <c r="AG95" i="1"/>
  <c r="AK26" i="1"/>
  <c r="AK29" i="1" s="1"/>
  <c r="AK37" i="1" s="1"/>
  <c r="Y117" i="5"/>
  <c r="Y116" i="5" s="1"/>
  <c r="BK141" i="5"/>
  <c r="N141" i="5" s="1"/>
  <c r="N142" i="5"/>
  <c r="H33" i="5"/>
  <c r="H32" i="5"/>
  <c r="F78" i="5"/>
  <c r="F113" i="5"/>
  <c r="N118" i="5"/>
  <c r="H33" i="4"/>
  <c r="L96" i="4"/>
  <c r="M30" i="4"/>
  <c r="F84" i="4"/>
  <c r="F104" i="4"/>
  <c r="M81" i="4"/>
  <c r="L94" i="3"/>
  <c r="M30" i="3"/>
  <c r="H33" i="3"/>
  <c r="F84" i="3"/>
  <c r="M81" i="3"/>
  <c r="F78" i="3"/>
  <c r="W113" i="2"/>
  <c r="H33" i="2"/>
  <c r="L96" i="2"/>
  <c r="M30" i="2"/>
  <c r="H32" i="2"/>
  <c r="F78" i="2"/>
  <c r="F110" i="2"/>
  <c r="W31" i="1"/>
  <c r="AV87" i="1"/>
  <c r="AW87" i="1"/>
  <c r="W32" i="1"/>
  <c r="AY87" i="1"/>
  <c r="BK117" i="5" l="1"/>
  <c r="N117" i="5" s="1"/>
  <c r="L38" i="4"/>
  <c r="BK113" i="4"/>
  <c r="N113" i="4" s="1"/>
  <c r="N114" i="4"/>
  <c r="BK111" i="3"/>
  <c r="N111" i="3" s="1"/>
  <c r="N112" i="3"/>
  <c r="L38" i="2"/>
  <c r="L38" i="3"/>
  <c r="AT87" i="1"/>
  <c r="BK116" i="5" l="1"/>
  <c r="N116" i="5" s="1"/>
  <c r="M30" i="5"/>
  <c r="L38" i="5" s="1"/>
  <c r="L99" i="5"/>
</calcChain>
</file>

<file path=xl/sharedStrings.xml><?xml version="1.0" encoding="utf-8"?>
<sst xmlns="http://schemas.openxmlformats.org/spreadsheetml/2006/main" count="1573" uniqueCount="308">
  <si>
    <t>2012</t>
  </si>
  <si>
    <t>Hárok obsahuje:</t>
  </si>
  <si>
    <t>1) Súhrnný list stavby</t>
  </si>
  <si>
    <t>2) Rekapitulácia objektov</t>
  </si>
  <si>
    <t>2.0</t>
  </si>
  <si>
    <t>ZAMOK</t>
  </si>
  <si>
    <t>False</t>
  </si>
  <si>
    <t>optimalizované pre tlač zostáv vo formáte A4 - na výšku</t>
  </si>
  <si>
    <t>&gt;&gt;  skryté stĺpce  &lt;&lt;</t>
  </si>
  <si>
    <t>0,001</t>
  </si>
  <si>
    <t>20</t>
  </si>
  <si>
    <t>SÚHRNNÝ LIST STAVBY</t>
  </si>
  <si>
    <t>v ---  nižšie sa nachádzajú doplnkové a pomocné údaje k zostavám  --- v</t>
  </si>
  <si>
    <t>Kód:</t>
  </si>
  <si>
    <t>2019-30a</t>
  </si>
  <si>
    <t>Stavba:</t>
  </si>
  <si>
    <t>Prepláštenie skladu Vígľaš-Pstruša</t>
  </si>
  <si>
    <t>JKSO:</t>
  </si>
  <si>
    <t/>
  </si>
  <si>
    <t>KS:</t>
  </si>
  <si>
    <t>Miesto:</t>
  </si>
  <si>
    <t>Pstruša</t>
  </si>
  <si>
    <t>Dátum:</t>
  </si>
  <si>
    <t>Objednávateľ:</t>
  </si>
  <si>
    <t>IČO:</t>
  </si>
  <si>
    <t>INFINITY GROUP a.s. Zvolen</t>
  </si>
  <si>
    <t>IČO DPH:</t>
  </si>
  <si>
    <t>Zhotoviteľ:</t>
  </si>
  <si>
    <t xml:space="preserve"> </t>
  </si>
  <si>
    <t>Projektant:</t>
  </si>
  <si>
    <t>Architektúra s.r.o.</t>
  </si>
  <si>
    <t>True</t>
  </si>
  <si>
    <t>0,01</t>
  </si>
  <si>
    <t>Spracovateľ:</t>
  </si>
  <si>
    <t>Ing. Plevka</t>
  </si>
  <si>
    <t>Poznámka:</t>
  </si>
  <si>
    <t>Náklady z rozpočtov</t>
  </si>
  <si>
    <t>Ostatné náklady zo súhrnného listu</t>
  </si>
  <si>
    <t>Cena bez DPH</t>
  </si>
  <si>
    <t>DPH</t>
  </si>
  <si>
    <t>základná</t>
  </si>
  <si>
    <t>z</t>
  </si>
  <si>
    <t>znížená</t>
  </si>
  <si>
    <t>zákl. prenesená</t>
  </si>
  <si>
    <t>zníž. prenesená</t>
  </si>
  <si>
    <t>nulová</t>
  </si>
  <si>
    <t>Cena s DPH</t>
  </si>
  <si>
    <t>v</t>
  </si>
  <si>
    <t>EUR</t>
  </si>
  <si>
    <t>Projektant</t>
  </si>
  <si>
    <t>Spracovateľ</t>
  </si>
  <si>
    <t>Dátum a podpis:</t>
  </si>
  <si>
    <t>Pečiatka</t>
  </si>
  <si>
    <t>Objednávateľ</t>
  </si>
  <si>
    <t>Zhotoviteľ</t>
  </si>
  <si>
    <t>REKAPITULÁCIA OBJEKTOV STAVBY</t>
  </si>
  <si>
    <t>Informatívne údaje z listov zákaziek</t>
  </si>
  <si>
    <t>Kód</t>
  </si>
  <si>
    <t>Objekt</t>
  </si>
  <si>
    <t>Cena bez DPH [EUR]</t>
  </si>
  <si>
    <t>Cena s DPH [EUR]</t>
  </si>
  <si>
    <t>z toho Ostat._x000D_
náklady [EUR]</t>
  </si>
  <si>
    <t>DPH [EUR]</t>
  </si>
  <si>
    <t>Normohodiny [h]</t>
  </si>
  <si>
    <t>DPH základná [EUR]</t>
  </si>
  <si>
    <t>DPH znížená [EUR]</t>
  </si>
  <si>
    <t>DPH základná prenesená_x000D_
[EUR]</t>
  </si>
  <si>
    <t>DPH znížená prenesená_x000D_
[EUR]</t>
  </si>
  <si>
    <t>Základňa_x000D_
DPH základná</t>
  </si>
  <si>
    <t>Základňa_x000D_
DPH znížená</t>
  </si>
  <si>
    <t>Základňa_x000D_
DPH zákl. prenesená</t>
  </si>
  <si>
    <t>Základňa_x000D_
DPH zníž. prenesená</t>
  </si>
  <si>
    <t>Základňa_x000D_
DPH nulová</t>
  </si>
  <si>
    <t>1) Náklady z rozpočtov</t>
  </si>
  <si>
    <t>D</t>
  </si>
  <si>
    <t>0</t>
  </si>
  <si>
    <t>###NOIMPORT###</t>
  </si>
  <si>
    <t>IMPORT</t>
  </si>
  <si>
    <t>{7d73d667-e360-4fbc-bf67-2b3aeea17f19}</t>
  </si>
  <si>
    <t>{00000000-0000-0000-0000-000000000000}</t>
  </si>
  <si>
    <t>/</t>
  </si>
  <si>
    <t>2019-30a-01</t>
  </si>
  <si>
    <t>Obvodový plášť</t>
  </si>
  <si>
    <t>1</t>
  </si>
  <si>
    <t>{0bed8674-b363-4de6-a081-28d4d417f685}</t>
  </si>
  <si>
    <t>2019-30a-02</t>
  </si>
  <si>
    <t>Výplne otvorov-presvetľovacie panely</t>
  </si>
  <si>
    <t>{fe15a652-a323-4592-b07e-552d9075bc00}</t>
  </si>
  <si>
    <t>2019-30a-03</t>
  </si>
  <si>
    <t>Strecha</t>
  </si>
  <si>
    <t>{dde00bec-afb1-4c5e-9a44-d51e864e2672}</t>
  </si>
  <si>
    <t>2019-30a-04</t>
  </si>
  <si>
    <t>Ostatné-soklové murivo pod opláštenie</t>
  </si>
  <si>
    <t>{a3e30df3-14c4-449b-bb0e-10dc9c8f8035}</t>
  </si>
  <si>
    <t>2) Ostatné náklady zo súhrnného listu</t>
  </si>
  <si>
    <t>Percent. zadanie_x000D_
[% nákladov rozpočtu]</t>
  </si>
  <si>
    <t>Zaradenie nákladov</t>
  </si>
  <si>
    <t>Celkové náklady za stavbu 1) + 2)</t>
  </si>
  <si>
    <t>1) Krycí list rozpočtu</t>
  </si>
  <si>
    <t>2) Rekapitulácia rozpočtu</t>
  </si>
  <si>
    <t>3) Rozpočet</t>
  </si>
  <si>
    <t>Späť na hárok:</t>
  </si>
  <si>
    <t>Rekapitulácia stavby</t>
  </si>
  <si>
    <t>KRYCÍ LIST ROZPOČTU</t>
  </si>
  <si>
    <t>Objekt:</t>
  </si>
  <si>
    <t>2019-30a-01 - Obvodový plášť</t>
  </si>
  <si>
    <t>Náklady z rozpočtu</t>
  </si>
  <si>
    <t>Ostatné náklady</t>
  </si>
  <si>
    <t>REKAPITULÁCIA ROZPOČTU</t>
  </si>
  <si>
    <t>Kód - Popis</t>
  </si>
  <si>
    <t>Cena celkom [EUR]</t>
  </si>
  <si>
    <t>1) Náklady z rozpočtu</t>
  </si>
  <si>
    <t>-1</t>
  </si>
  <si>
    <t>HSV - Práce a dodávky HSV</t>
  </si>
  <si>
    <t xml:space="preserve">    9 - Ostatné konštrukcie a práce-búranie</t>
  </si>
  <si>
    <t>PSV - Práce a dodávky PSV</t>
  </si>
  <si>
    <t xml:space="preserve">    767 - Konštrukcie doplnkové kovové</t>
  </si>
  <si>
    <t>2) Ostatné náklady</t>
  </si>
  <si>
    <t>ROZPOČET</t>
  </si>
  <si>
    <t>PČ</t>
  </si>
  <si>
    <t>Typ</t>
  </si>
  <si>
    <t>Popis</t>
  </si>
  <si>
    <t>MJ</t>
  </si>
  <si>
    <t>Množstvo</t>
  </si>
  <si>
    <t>J.cena [EUR]</t>
  </si>
  <si>
    <t>Poznámka</t>
  </si>
  <si>
    <t>J. Nh [h]</t>
  </si>
  <si>
    <t>Nh celkom [h]</t>
  </si>
  <si>
    <t>J. hmotnosť_x000D_
[t]</t>
  </si>
  <si>
    <t>Hmotnosť_x000D_
celkom [t]</t>
  </si>
  <si>
    <t>J. suť [t]</t>
  </si>
  <si>
    <t>Suť Celkom [t]</t>
  </si>
  <si>
    <t>ROZPOCET</t>
  </si>
  <si>
    <t>35</t>
  </si>
  <si>
    <t>K</t>
  </si>
  <si>
    <t>9499421011</t>
  </si>
  <si>
    <t>Žeriav vrátane obsluhy inštalovaný na automobilovom podvozku výšky zdvihu do 27 m</t>
  </si>
  <si>
    <t>hod</t>
  </si>
  <si>
    <t>4</t>
  </si>
  <si>
    <t>2</t>
  </si>
  <si>
    <t>194677652</t>
  </si>
  <si>
    <t>5*8</t>
  </si>
  <si>
    <t>VV</t>
  </si>
  <si>
    <t>13</t>
  </si>
  <si>
    <t>979081111</t>
  </si>
  <si>
    <t>Odvoz sutiny a vybúraných hmôt na skládku do 1 km</t>
  </si>
  <si>
    <t>t</t>
  </si>
  <si>
    <t>-1838493053</t>
  </si>
  <si>
    <t>14</t>
  </si>
  <si>
    <t>979082111</t>
  </si>
  <si>
    <t>Vnútrostavenisková doprava sutiny a vybúraných hmôt do 10 m</t>
  </si>
  <si>
    <t>-877511454</t>
  </si>
  <si>
    <t>15</t>
  </si>
  <si>
    <t>979082121</t>
  </si>
  <si>
    <t>Vnútrostavenisková doprava sutiny a vybúraných hmôt za každých ďalších 5 m</t>
  </si>
  <si>
    <t>-1201438180</t>
  </si>
  <si>
    <t>34</t>
  </si>
  <si>
    <t>979089312</t>
  </si>
  <si>
    <t>Poplatok za skladovanie - kovy (17 04 ), ostatné</t>
  </si>
  <si>
    <t>925678504</t>
  </si>
  <si>
    <t>767132811</t>
  </si>
  <si>
    <t>Demontáž stien a priečok z plechu skrutkovaných,  -0,01800t</t>
  </si>
  <si>
    <t>m2</t>
  </si>
  <si>
    <t>16</t>
  </si>
  <si>
    <t>-1360958523</t>
  </si>
  <si>
    <t>"čelná stena"   10,805*9,0-4,0*4,0</t>
  </si>
  <si>
    <t>"zadná stena"  10,805*9,0-4,0*4,0</t>
  </si>
  <si>
    <t>"bočná stena"  49,16*9,0</t>
  </si>
  <si>
    <t>Medzisúčet</t>
  </si>
  <si>
    <t>3</t>
  </si>
  <si>
    <t>24</t>
  </si>
  <si>
    <t>767411101</t>
  </si>
  <si>
    <t>Montáž opláštenia sendvičovými stenovými panelmi s viditeľným spojom na OK, hrúbky do 100 mm</t>
  </si>
  <si>
    <t>-786575754</t>
  </si>
  <si>
    <t>25</t>
  </si>
  <si>
    <t>M</t>
  </si>
  <si>
    <t>553250002444</t>
  </si>
  <si>
    <t>Panel sendvičový PU-R stenový AVG ISOTEGO 100 hr. jadra 80 mm komplet všetky prvky lemovania, príslušenstva a spojovacieho materiálu</t>
  </si>
  <si>
    <t>32</t>
  </si>
  <si>
    <t>1033770896</t>
  </si>
  <si>
    <t>"bočná stena"  49,16*9,0-2,0*36,0</t>
  </si>
  <si>
    <t>26</t>
  </si>
  <si>
    <t>553250001555</t>
  </si>
  <si>
    <t>Panel komôrkový polykarbonátový presklievací</t>
  </si>
  <si>
    <t>687213264</t>
  </si>
  <si>
    <t>"bočná stena"  2,0*36,0</t>
  </si>
  <si>
    <t>29</t>
  </si>
  <si>
    <t>767995105</t>
  </si>
  <si>
    <t>Montáž ostatných atypických kovových stavebných doplnkových konštrukcií nad 50 do 100 kg</t>
  </si>
  <si>
    <t>kg</t>
  </si>
  <si>
    <t>-229321989</t>
  </si>
  <si>
    <t>67,379</t>
  </si>
  <si>
    <t>9,7*6*6,13</t>
  </si>
  <si>
    <t>30</t>
  </si>
  <si>
    <t>136110001600</t>
  </si>
  <si>
    <t>Plech oceľový hrubý 16x1000x2000 mm, ozn. 10 004.0, podľa EN S185</t>
  </si>
  <si>
    <t>-407133076</t>
  </si>
  <si>
    <t>67,379*0,001</t>
  </si>
  <si>
    <t>31</t>
  </si>
  <si>
    <t>145620002700</t>
  </si>
  <si>
    <t>Profil jäklový  obdĺžnikový rozmer 60x80x3 mm, akosť ocele 1.4301</t>
  </si>
  <si>
    <t>m</t>
  </si>
  <si>
    <t>617219544</t>
  </si>
  <si>
    <t>9,7*6</t>
  </si>
  <si>
    <t>767995385</t>
  </si>
  <si>
    <t>Výroba doplnku stavebného atypického o hmotnosti od 20,01 do 300 kg stupňa zložitosti 2</t>
  </si>
  <si>
    <t>-1861636788</t>
  </si>
  <si>
    <t>0,16*0,2*16*131,6</t>
  </si>
  <si>
    <t>33</t>
  </si>
  <si>
    <t>998767102</t>
  </si>
  <si>
    <t>Presun hmôt pre kovové stavebné doplnkové konštrukcie v objektoch výšky nad 6 do 12 m</t>
  </si>
  <si>
    <t>2131877902</t>
  </si>
  <si>
    <t>2019-30a-02 - Výplne otvorov-presvetľovacie panely</t>
  </si>
  <si>
    <t>1743198393</t>
  </si>
  <si>
    <t>"bočná stena-presvetlenie"            36,0*2,0</t>
  </si>
  <si>
    <t>712761758</t>
  </si>
  <si>
    <t>-206754253</t>
  </si>
  <si>
    <t>2019-30a-03 - Strecha</t>
  </si>
  <si>
    <t>12</t>
  </si>
  <si>
    <t>949941101</t>
  </si>
  <si>
    <t>Výsuvná šplhacia plošina s motorickým zdvihom a príslušenstvom výšky do 80 m</t>
  </si>
  <si>
    <t>deň</t>
  </si>
  <si>
    <t>-2088394827</t>
  </si>
  <si>
    <t>-1006837082</t>
  </si>
  <si>
    <t>1985955545</t>
  </si>
  <si>
    <t>2007516910</t>
  </si>
  <si>
    <t>1814813785</t>
  </si>
  <si>
    <t>21</t>
  </si>
  <si>
    <t>767392802</t>
  </si>
  <si>
    <t>Demontáž krytín striech z plechov skrutkovaných,  -0,00700t</t>
  </si>
  <si>
    <t>-1172017823</t>
  </si>
  <si>
    <t>11,00*49,16</t>
  </si>
  <si>
    <t>22</t>
  </si>
  <si>
    <t>767397101</t>
  </si>
  <si>
    <t>Montáž strešných sendvičových panelov s viditeľným spojom na OK, hrúbky do 80 mm</t>
  </si>
  <si>
    <t>-1471852115</t>
  </si>
  <si>
    <t>23</t>
  </si>
  <si>
    <t>553260001600</t>
  </si>
  <si>
    <t>Panel sendvičový PU-R strešný BTH-PU-R oceľový plášť š. 1000 mm hr. jadra 80 mm komplet všetky prvky lemovania, príslušenstva a spojovacieho materiálu</t>
  </si>
  <si>
    <t>-1148895993</t>
  </si>
  <si>
    <t>1581018921</t>
  </si>
  <si>
    <t>2019-30a-04 - Ostatné-soklové murivo pod opláštenie</t>
  </si>
  <si>
    <t xml:space="preserve">    2 - Zakladanie</t>
  </si>
  <si>
    <t xml:space="preserve">    3 - Zvislé a kompletné konštrukcie</t>
  </si>
  <si>
    <t xml:space="preserve">    6 - Úpravy povrchov, podlahy, osadenie</t>
  </si>
  <si>
    <t xml:space="preserve">    99 - Presun hmôt HSV</t>
  </si>
  <si>
    <t xml:space="preserve">    713 - Izolácie tepelné</t>
  </si>
  <si>
    <t>273362510</t>
  </si>
  <si>
    <t>Dodatočné vystužovanie betónových konštrukcií betonárskou oceľou chemickou injektážnou kotvou VME, D 10 mm -0.00001t</t>
  </si>
  <si>
    <t>cm</t>
  </si>
  <si>
    <t>242950280</t>
  </si>
  <si>
    <t>(5,915+0,87+49,16+0,870+5,935)*1*10</t>
  </si>
  <si>
    <t>5895700003001</t>
  </si>
  <si>
    <t>Kotvy z betonárskej ocele B500, priemer 10 mm dl.55 cm</t>
  </si>
  <si>
    <t>8</t>
  </si>
  <si>
    <t>-1071453922</t>
  </si>
  <si>
    <t>(5,915+0,87+49,16+0,870+5,935)*0,55*0,59*0,001</t>
  </si>
  <si>
    <t>311321315</t>
  </si>
  <si>
    <t>Betón nadzákladových múrov, železový (bez výstuže) tr. C 20/25</t>
  </si>
  <si>
    <t>m3</t>
  </si>
  <si>
    <t>-538680382</t>
  </si>
  <si>
    <t>49,16*0,4*0,15+(0,87+5,935)*0,23*0,4+(0,87+5,915)*0,22*0,4</t>
  </si>
  <si>
    <t>311351105</t>
  </si>
  <si>
    <t>Debnenie nadzákladových múrov  obojstranné zhotovenie-dielce</t>
  </si>
  <si>
    <t>-397874979</t>
  </si>
  <si>
    <t>49,16*0,7*2+(0,87+5,935)*2*0,7+(0,87+5,915)*2*0,7</t>
  </si>
  <si>
    <t>5</t>
  </si>
  <si>
    <t>311351106</t>
  </si>
  <si>
    <t>Debnenie nadzákladových múrov  obojstranné odstránenie-dielce</t>
  </si>
  <si>
    <t>-1873504289</t>
  </si>
  <si>
    <t>6</t>
  </si>
  <si>
    <t>317362441</t>
  </si>
  <si>
    <t>Výstuž ríms, žľabov vrátane stužidiel, žľabových ríms zo zváraných sietí KARI, priemer drôtu 8/8 mm, veľkosť oka 100x100 mm</t>
  </si>
  <si>
    <t>-1140383994</t>
  </si>
  <si>
    <t>49,16*0,4+(0,87+5,935)*0,4+(0,87+5,915)*0,4</t>
  </si>
  <si>
    <t>7</t>
  </si>
  <si>
    <t>612465115</t>
  </si>
  <si>
    <t>Príprava vnútorného podkladu stien BAUMIT, penetračný náter Baumit BetonKontakt</t>
  </si>
  <si>
    <t>-1308289734</t>
  </si>
  <si>
    <t>"v hale"      49,16*0,85+(0,87+5,935)*0,93+(0,87+5,915)*0,92</t>
  </si>
  <si>
    <t>612465135</t>
  </si>
  <si>
    <t>Vnútorná omietka stien BAUMIT, vápennocementová, strojné miešanie, ručné nanášanie, Jadrová omietka (GrobPutz 4), hr. 10 mm</t>
  </si>
  <si>
    <t>892042602</t>
  </si>
  <si>
    <t>9</t>
  </si>
  <si>
    <t>622464310</t>
  </si>
  <si>
    <t>Vonkajšia omietka stien mozaiková BAUMIT, ručné miešanie a nanášanie, Baumit Mozaiková omietka (Baumit MosaikTop)</t>
  </si>
  <si>
    <t>-497911123</t>
  </si>
  <si>
    <t>10</t>
  </si>
  <si>
    <t>622466115</t>
  </si>
  <si>
    <t>Príprava vonkajšieho podkladu stien BAUMIT, penetračný náter Baumit BetonKontakt</t>
  </si>
  <si>
    <t>-1706913829</t>
  </si>
  <si>
    <t>11</t>
  </si>
  <si>
    <t>622481119</t>
  </si>
  <si>
    <t>Potiahnutie vonkajších stien sklotextílnou mriežkou s celoplošným prilepením</t>
  </si>
  <si>
    <t>-916330133</t>
  </si>
  <si>
    <t>999281111</t>
  </si>
  <si>
    <t>Presun hmôt pre opravy a údržbu objektov vrátane vonkajších plášťov výšky do 25 m</t>
  </si>
  <si>
    <t>1967538012</t>
  </si>
  <si>
    <t>713132132</t>
  </si>
  <si>
    <t>Montáž tepelnej izolácie stien polystyrénom, celoplošným prilepením</t>
  </si>
  <si>
    <t>-400267885</t>
  </si>
  <si>
    <t>49,16*0,7+(0,87+5,935)*0,7+(0,87+5,915)*0,7</t>
  </si>
  <si>
    <t>283750000700</t>
  </si>
  <si>
    <t>Doska XPS STYRODUR 2800 C hr. 50 mm, zateplenie soklov, suterénov, podláh, ISOVER</t>
  </si>
  <si>
    <t>750661073</t>
  </si>
  <si>
    <t>998713102</t>
  </si>
  <si>
    <t>Presun hmôt pre izolácie tepelné v objektoch výšky nad 6 m do 12 m</t>
  </si>
  <si>
    <t>376751806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</si>
</sst>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%"/>
    <numFmt numFmtId="165" formatCode="dd\.mm\.yyyy"/>
    <numFmt numFmtId="166" formatCode="#,##0.00000"/>
    <numFmt numFmtId="167" formatCode="#,##0.000"/>
  </numFmts>
  <fonts count="36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8"/>
      <color rgb="FFFAE682"/>
      <name val="Trebuchet MS"/>
    </font>
    <font>
      <sz val="10"/>
      <name val="Trebuchet MS"/>
    </font>
    <font>
      <sz val="10"/>
      <color rgb="FF960000"/>
      <name val="Trebuchet MS"/>
    </font>
    <font>
      <u/>
      <sz val="10"/>
      <color theme="10"/>
      <name val="Trebuchet MS"/>
    </font>
    <font>
      <sz val="8"/>
      <color rgb="FF3366FF"/>
      <name val="Trebuchet MS"/>
    </font>
    <font>
      <b/>
      <sz val="16"/>
      <name val="Trebuchet MS"/>
    </font>
    <font>
      <sz val="9"/>
      <color rgb="FF969696"/>
      <name val="Trebuchet MS"/>
    </font>
    <font>
      <sz val="9"/>
      <name val="Trebuchet MS"/>
    </font>
    <font>
      <b/>
      <sz val="12"/>
      <name val="Trebuchet MS"/>
    </font>
    <font>
      <sz val="10"/>
      <color rgb="FF464646"/>
      <name val="Trebuchet MS"/>
    </font>
    <font>
      <b/>
      <sz val="10"/>
      <name val="Trebuchet MS"/>
    </font>
    <font>
      <sz val="8"/>
      <color rgb="FF969696"/>
      <name val="Trebuchet MS"/>
    </font>
    <font>
      <b/>
      <sz val="8"/>
      <color rgb="FF969696"/>
      <name val="Trebuchet MS"/>
    </font>
    <font>
      <b/>
      <sz val="10"/>
      <color rgb="FF464646"/>
      <name val="Trebuchet MS"/>
    </font>
    <font>
      <sz val="10"/>
      <color rgb="FF969696"/>
      <name val="Trebuchet MS"/>
    </font>
    <font>
      <b/>
      <sz val="9"/>
      <name val="Trebuchet MS"/>
    </font>
    <font>
      <sz val="12"/>
      <color rgb="FF969696"/>
      <name val="Trebuchet MS"/>
    </font>
    <font>
      <b/>
      <sz val="12"/>
      <color rgb="FF960000"/>
      <name val="Trebuchet MS"/>
    </font>
    <font>
      <sz val="12"/>
      <name val="Trebuchet MS"/>
    </font>
    <font>
      <sz val="18"/>
      <color theme="10"/>
      <name val="Wingdings 2"/>
    </font>
    <font>
      <sz val="11"/>
      <name val="Trebuchet MS"/>
    </font>
    <font>
      <b/>
      <sz val="11"/>
      <color rgb="FF003366"/>
      <name val="Trebuchet MS"/>
    </font>
    <font>
      <sz val="11"/>
      <color rgb="FF003366"/>
      <name val="Trebuchet MS"/>
    </font>
    <font>
      <sz val="11"/>
      <color rgb="FF969696"/>
      <name val="Trebuchet MS"/>
    </font>
    <font>
      <b/>
      <sz val="12"/>
      <color rgb="FF800000"/>
      <name val="Trebuchet MS"/>
    </font>
    <font>
      <sz val="12"/>
      <color rgb="FF003366"/>
      <name val="Trebuchet MS"/>
    </font>
    <font>
      <sz val="10"/>
      <color rgb="FF003366"/>
      <name val="Trebuchet MS"/>
    </font>
    <font>
      <b/>
      <sz val="8"/>
      <color rgb="FF800000"/>
      <name val="Trebuchet MS"/>
    </font>
    <font>
      <sz val="8"/>
      <color rgb="FF960000"/>
      <name val="Trebuchet MS"/>
    </font>
    <font>
      <b/>
      <sz val="8"/>
      <name val="Trebuchet MS"/>
    </font>
    <font>
      <sz val="8"/>
      <color rgb="FF003366"/>
      <name val="Trebuchet MS"/>
    </font>
    <font>
      <sz val="8"/>
      <color rgb="FF505050"/>
      <name val="Trebuchet MS"/>
    </font>
    <font>
      <sz val="8"/>
      <color rgb="FF0000A8"/>
      <name val="Trebuchet MS"/>
    </font>
    <font>
      <i/>
      <sz val="8"/>
      <color rgb="FF0000FF"/>
      <name val="Trebuchet MS"/>
    </font>
  </fonts>
  <fills count="6">
    <fill>
      <patternFill patternType="none"/>
    </fill>
    <fill>
      <patternFill patternType="gray125"/>
    </fill>
    <fill>
      <patternFill patternType="solid">
        <fgColor rgb="FFFAE682"/>
      </patternFill>
    </fill>
    <fill>
      <patternFill patternType="solid">
        <fgColor rgb="FFC0C0C0"/>
      </patternFill>
    </fill>
    <fill>
      <patternFill patternType="solid">
        <fgColor rgb="FFBEBEBE"/>
      </patternFill>
    </fill>
    <fill>
      <patternFill patternType="solid">
        <fgColor rgb="FFD2D2D2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969696"/>
      </left>
      <right/>
      <top style="hair">
        <color rgb="FF969696"/>
      </top>
      <bottom/>
      <diagonal/>
    </border>
    <border>
      <left/>
      <right/>
      <top style="hair">
        <color rgb="FF969696"/>
      </top>
      <bottom/>
      <diagonal/>
    </border>
    <border>
      <left/>
      <right style="hair">
        <color rgb="FF969696"/>
      </right>
      <top style="hair">
        <color rgb="FF969696"/>
      </top>
      <bottom/>
      <diagonal/>
    </border>
    <border>
      <left style="hair">
        <color rgb="FF969696"/>
      </left>
      <right/>
      <top/>
      <bottom/>
      <diagonal/>
    </border>
    <border>
      <left/>
      <right style="hair">
        <color rgb="FF969696"/>
      </right>
      <top/>
      <bottom/>
      <diagonal/>
    </border>
    <border>
      <left style="hair">
        <color rgb="FF969696"/>
      </left>
      <right/>
      <top/>
      <bottom style="hair">
        <color rgb="FF969696"/>
      </bottom>
      <diagonal/>
    </border>
    <border>
      <left/>
      <right/>
      <top/>
      <bottom style="hair">
        <color rgb="FF969696"/>
      </bottom>
      <diagonal/>
    </border>
    <border>
      <left/>
      <right style="hair">
        <color rgb="FF969696"/>
      </right>
      <top/>
      <bottom style="hair">
        <color rgb="FF969696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969696"/>
      </left>
      <right/>
      <top style="hair">
        <color rgb="FF969696"/>
      </top>
      <bottom style="hair">
        <color rgb="FF969696"/>
      </bottom>
      <diagonal/>
    </border>
    <border>
      <left/>
      <right/>
      <top style="hair">
        <color rgb="FF969696"/>
      </top>
      <bottom style="hair">
        <color rgb="FF969696"/>
      </bottom>
      <diagonal/>
    </border>
    <border>
      <left/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1">
    <xf numFmtId="0" fontId="0" fillId="0" borderId="0" xfId="0"/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5" fillId="2" borderId="0" xfId="1" applyFont="1" applyFill="1" applyAlignment="1" applyProtection="1">
      <alignment vertical="center"/>
    </xf>
    <xf numFmtId="0" fontId="0" fillId="2" borderId="0" xfId="0" applyFill="1"/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3" borderId="0" xfId="0" applyFont="1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5" xfId="0" applyBorder="1"/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0" fillId="0" borderId="6" xfId="0" applyBorder="1"/>
    <xf numFmtId="0" fontId="11" fillId="0" borderId="0" xfId="0" applyFont="1" applyAlignment="1">
      <alignment horizontal="left" vertical="center"/>
    </xf>
    <xf numFmtId="4" fontId="3" fillId="0" borderId="0" xfId="0" applyNumberFormat="1" applyFont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12" fillId="0" borderId="7" xfId="0" applyFont="1" applyBorder="1" applyAlignment="1">
      <alignment horizontal="left" vertical="center"/>
    </xf>
    <xf numFmtId="0" fontId="0" fillId="0" borderId="7" xfId="0" applyBorder="1" applyAlignment="1">
      <alignment vertical="center"/>
    </xf>
    <xf numFmtId="4" fontId="12" fillId="0" borderId="7" xfId="0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0" fontId="13" fillId="0" borderId="4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164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4" fontId="14" fillId="0" borderId="0" xfId="0" applyNumberFormat="1" applyFont="1" applyAlignment="1">
      <alignment vertical="center"/>
    </xf>
    <xf numFmtId="0" fontId="13" fillId="0" borderId="5" xfId="0" applyFont="1" applyBorder="1" applyAlignment="1">
      <alignment vertical="center"/>
    </xf>
    <xf numFmtId="0" fontId="0" fillId="4" borderId="0" xfId="0" applyFill="1" applyAlignment="1">
      <alignment vertical="center"/>
    </xf>
    <xf numFmtId="0" fontId="10" fillId="4" borderId="8" xfId="0" applyFont="1" applyFill="1" applyBorder="1" applyAlignment="1">
      <alignment horizontal="left" vertical="center"/>
    </xf>
    <xf numFmtId="0" fontId="0" fillId="4" borderId="9" xfId="0" applyFill="1" applyBorder="1" applyAlignment="1">
      <alignment vertical="center"/>
    </xf>
    <xf numFmtId="0" fontId="10" fillId="4" borderId="9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left" vertical="center"/>
    </xf>
    <xf numFmtId="0" fontId="0" fillId="4" borderId="9" xfId="0" applyFill="1" applyBorder="1" applyAlignment="1">
      <alignment vertical="center"/>
    </xf>
    <xf numFmtId="4" fontId="10" fillId="4" borderId="9" xfId="0" applyNumberFormat="1" applyFont="1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15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/>
    <xf numFmtId="0" fontId="0" fillId="0" borderId="15" xfId="0" applyBorder="1"/>
    <xf numFmtId="0" fontId="16" fillId="0" borderId="16" xfId="0" applyFont="1" applyBorder="1" applyAlignment="1">
      <alignment horizontal="left" vertical="center"/>
    </xf>
    <xf numFmtId="0" fontId="0" fillId="0" borderId="17" xfId="0" applyBorder="1" applyAlignment="1">
      <alignment vertical="center"/>
    </xf>
    <xf numFmtId="0" fontId="16" fillId="0" borderId="17" xfId="0" applyFont="1" applyBorder="1" applyAlignment="1">
      <alignment horizontal="left"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5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0" fillId="0" borderId="5" xfId="0" applyFont="1" applyBorder="1" applyAlignment="1">
      <alignment vertical="center"/>
    </xf>
    <xf numFmtId="0" fontId="17" fillId="0" borderId="0" xfId="0" applyFont="1" applyAlignment="1">
      <alignment vertical="center"/>
    </xf>
    <xf numFmtId="165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0" fillId="0" borderId="15" xfId="0" applyBorder="1" applyAlignment="1">
      <alignment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left" vertical="center"/>
    </xf>
    <xf numFmtId="0" fontId="0" fillId="5" borderId="9" xfId="0" applyFill="1" applyBorder="1" applyAlignment="1">
      <alignment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left" vertical="center"/>
    </xf>
    <xf numFmtId="0" fontId="8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vertical="center"/>
    </xf>
    <xf numFmtId="4" fontId="19" fillId="0" borderId="0" xfId="0" applyNumberFormat="1" applyFont="1" applyAlignment="1">
      <alignment horizontal="right" vertical="center"/>
    </xf>
    <xf numFmtId="4" fontId="19" fillId="0" borderId="0" xfId="0" applyNumberFormat="1" applyFont="1" applyAlignment="1">
      <alignment vertical="center"/>
    </xf>
    <xf numFmtId="4" fontId="18" fillId="0" borderId="14" xfId="0" applyNumberFormat="1" applyFont="1" applyBorder="1" applyAlignment="1">
      <alignment vertical="center"/>
    </xf>
    <xf numFmtId="4" fontId="18" fillId="0" borderId="0" xfId="0" applyNumberFormat="1" applyFont="1" applyAlignment="1">
      <alignment vertical="center"/>
    </xf>
    <xf numFmtId="166" fontId="18" fillId="0" borderId="0" xfId="0" applyNumberFormat="1" applyFont="1" applyAlignment="1">
      <alignment vertical="center"/>
    </xf>
    <xf numFmtId="4" fontId="18" fillId="0" borderId="15" xfId="0" applyNumberFormat="1" applyFont="1" applyBorder="1" applyAlignment="1">
      <alignment vertical="center"/>
    </xf>
    <xf numFmtId="0" fontId="20" fillId="0" borderId="0" xfId="0" applyFont="1" applyAlignment="1">
      <alignment horizontal="left" vertical="center"/>
    </xf>
    <xf numFmtId="0" fontId="21" fillId="0" borderId="0" xfId="1" applyFont="1" applyAlignment="1">
      <alignment horizontal="center" vertical="center"/>
    </xf>
    <xf numFmtId="0" fontId="22" fillId="0" borderId="4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left" vertical="center" wrapText="1"/>
    </xf>
    <xf numFmtId="0" fontId="24" fillId="0" borderId="0" xfId="0" applyFont="1" applyAlignment="1">
      <alignment vertical="center"/>
    </xf>
    <xf numFmtId="4" fontId="24" fillId="0" borderId="0" xfId="0" applyNumberFormat="1" applyFont="1" applyAlignment="1">
      <alignment vertical="center"/>
    </xf>
    <xf numFmtId="0" fontId="24" fillId="0" borderId="0" xfId="0" applyFont="1" applyAlignment="1">
      <alignment vertical="center"/>
    </xf>
    <xf numFmtId="0" fontId="22" fillId="0" borderId="5" xfId="0" applyFont="1" applyBorder="1" applyAlignment="1">
      <alignment vertical="center"/>
    </xf>
    <xf numFmtId="0" fontId="22" fillId="0" borderId="0" xfId="0" applyFont="1" applyAlignment="1">
      <alignment vertical="center"/>
    </xf>
    <xf numFmtId="4" fontId="25" fillId="0" borderId="14" xfId="0" applyNumberFormat="1" applyFont="1" applyBorder="1" applyAlignment="1">
      <alignment vertical="center"/>
    </xf>
    <xf numFmtId="4" fontId="25" fillId="0" borderId="0" xfId="0" applyNumberFormat="1" applyFont="1" applyAlignment="1">
      <alignment vertical="center"/>
    </xf>
    <xf numFmtId="166" fontId="25" fillId="0" borderId="0" xfId="0" applyNumberFormat="1" applyFont="1" applyAlignment="1">
      <alignment vertical="center"/>
    </xf>
    <xf numFmtId="4" fontId="25" fillId="0" borderId="15" xfId="0" applyNumberFormat="1" applyFont="1" applyBorder="1" applyAlignment="1">
      <alignment vertical="center"/>
    </xf>
    <xf numFmtId="0" fontId="22" fillId="0" borderId="0" xfId="0" applyFont="1" applyAlignment="1">
      <alignment horizontal="left" vertical="center"/>
    </xf>
    <xf numFmtId="4" fontId="25" fillId="0" borderId="16" xfId="0" applyNumberFormat="1" applyFont="1" applyBorder="1" applyAlignment="1">
      <alignment vertical="center"/>
    </xf>
    <xf numFmtId="4" fontId="25" fillId="0" borderId="17" xfId="0" applyNumberFormat="1" applyFont="1" applyBorder="1" applyAlignment="1">
      <alignment vertical="center"/>
    </xf>
    <xf numFmtId="166" fontId="25" fillId="0" borderId="17" xfId="0" applyNumberFormat="1" applyFont="1" applyBorder="1" applyAlignment="1">
      <alignment vertical="center"/>
    </xf>
    <xf numFmtId="4" fontId="25" fillId="0" borderId="18" xfId="0" applyNumberFormat="1" applyFont="1" applyBorder="1" applyAlignment="1">
      <alignment vertical="center"/>
    </xf>
    <xf numFmtId="0" fontId="0" fillId="0" borderId="16" xfId="0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0" fillId="5" borderId="0" xfId="0" applyFill="1" applyAlignment="1">
      <alignment vertical="center"/>
    </xf>
    <xf numFmtId="4" fontId="19" fillId="5" borderId="0" xfId="0" applyNumberFormat="1" applyFont="1" applyFill="1" applyAlignment="1">
      <alignment vertical="center"/>
    </xf>
    <xf numFmtId="0" fontId="5" fillId="2" borderId="0" xfId="1" applyFont="1" applyFill="1" applyAlignment="1" applyProtection="1">
      <alignment horizontal="center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165" fontId="9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4" fontId="12" fillId="0" borderId="0" xfId="0" applyNumberFormat="1" applyFont="1" applyAlignment="1">
      <alignment vertical="center"/>
    </xf>
    <xf numFmtId="164" fontId="13" fillId="0" borderId="0" xfId="0" applyNumberFormat="1" applyFont="1" applyAlignment="1">
      <alignment vertical="center"/>
    </xf>
    <xf numFmtId="0" fontId="13" fillId="0" borderId="0" xfId="0" applyFont="1" applyAlignment="1">
      <alignment horizontal="right" vertical="center"/>
    </xf>
    <xf numFmtId="4" fontId="13" fillId="0" borderId="0" xfId="0" applyNumberFormat="1" applyFont="1" applyAlignment="1">
      <alignment vertical="center"/>
    </xf>
    <xf numFmtId="0" fontId="10" fillId="5" borderId="8" xfId="0" applyFont="1" applyFill="1" applyBorder="1" applyAlignment="1">
      <alignment horizontal="left" vertical="center"/>
    </xf>
    <xf numFmtId="0" fontId="10" fillId="5" borderId="9" xfId="0" applyFont="1" applyFill="1" applyBorder="1" applyAlignment="1">
      <alignment horizontal="right" vertical="center"/>
    </xf>
    <xf numFmtId="0" fontId="10" fillId="5" borderId="9" xfId="0" applyFont="1" applyFill="1" applyBorder="1" applyAlignment="1">
      <alignment horizontal="center" vertical="center"/>
    </xf>
    <xf numFmtId="4" fontId="10" fillId="5" borderId="9" xfId="0" applyNumberFormat="1" applyFont="1" applyFill="1" applyBorder="1" applyAlignment="1">
      <alignment vertical="center"/>
    </xf>
    <xf numFmtId="4" fontId="10" fillId="5" borderId="10" xfId="0" applyNumberFormat="1" applyFont="1" applyFill="1" applyBorder="1" applyAlignment="1">
      <alignment vertical="center"/>
    </xf>
    <xf numFmtId="0" fontId="9" fillId="5" borderId="0" xfId="0" applyFont="1" applyFill="1" applyAlignment="1">
      <alignment horizontal="center" vertical="center"/>
    </xf>
    <xf numFmtId="0" fontId="0" fillId="5" borderId="0" xfId="0" applyFill="1" applyAlignment="1">
      <alignment vertical="center"/>
    </xf>
    <xf numFmtId="0" fontId="26" fillId="0" borderId="0" xfId="0" applyFont="1" applyAlignment="1">
      <alignment horizontal="left" vertical="center"/>
    </xf>
    <xf numFmtId="4" fontId="26" fillId="0" borderId="0" xfId="0" applyNumberFormat="1" applyFont="1" applyAlignment="1">
      <alignment vertical="center"/>
    </xf>
    <xf numFmtId="0" fontId="27" fillId="0" borderId="4" xfId="0" applyFont="1" applyBorder="1" applyAlignment="1">
      <alignment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left" vertical="center"/>
    </xf>
    <xf numFmtId="4" fontId="27" fillId="0" borderId="0" xfId="0" applyNumberFormat="1" applyFont="1" applyAlignment="1">
      <alignment vertical="center"/>
    </xf>
    <xf numFmtId="0" fontId="27" fillId="0" borderId="0" xfId="0" applyFont="1" applyAlignment="1">
      <alignment vertical="center"/>
    </xf>
    <xf numFmtId="0" fontId="27" fillId="0" borderId="5" xfId="0" applyFont="1" applyBorder="1" applyAlignment="1">
      <alignment vertical="center"/>
    </xf>
    <xf numFmtId="0" fontId="28" fillId="0" borderId="4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28" fillId="0" borderId="0" xfId="0" applyFont="1" applyAlignment="1">
      <alignment horizontal="left" vertical="center"/>
    </xf>
    <xf numFmtId="4" fontId="28" fillId="0" borderId="0" xfId="0" applyNumberFormat="1" applyFont="1" applyAlignment="1">
      <alignment vertical="center"/>
    </xf>
    <xf numFmtId="0" fontId="28" fillId="0" borderId="0" xfId="0" applyFont="1" applyAlignment="1">
      <alignment vertical="center"/>
    </xf>
    <xf numFmtId="0" fontId="28" fillId="0" borderId="5" xfId="0" applyFont="1" applyBorder="1" applyAlignment="1">
      <alignment vertical="center"/>
    </xf>
    <xf numFmtId="4" fontId="29" fillId="0" borderId="0" xfId="0" applyNumberFormat="1" applyFont="1" applyAlignment="1">
      <alignment vertical="center"/>
    </xf>
    <xf numFmtId="0" fontId="0" fillId="0" borderId="25" xfId="0" applyBorder="1" applyAlignment="1">
      <alignment vertical="center"/>
    </xf>
    <xf numFmtId="0" fontId="8" fillId="0" borderId="2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9" fillId="5" borderId="22" xfId="0" applyFont="1" applyFill="1" applyBorder="1" applyAlignment="1">
      <alignment horizontal="center" vertical="center" wrapText="1"/>
    </xf>
    <xf numFmtId="0" fontId="9" fillId="5" borderId="23" xfId="0" applyFont="1" applyFill="1" applyBorder="1" applyAlignment="1">
      <alignment horizontal="center" vertical="center" wrapText="1"/>
    </xf>
    <xf numFmtId="0" fontId="9" fillId="5" borderId="23" xfId="0" applyFont="1" applyFill="1" applyBorder="1" applyAlignment="1">
      <alignment horizontal="center" vertical="center" wrapText="1"/>
    </xf>
    <xf numFmtId="0" fontId="9" fillId="5" borderId="2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7" fontId="19" fillId="0" borderId="12" xfId="0" applyNumberFormat="1" applyFont="1" applyBorder="1"/>
    <xf numFmtId="167" fontId="10" fillId="0" borderId="12" xfId="0" applyNumberFormat="1" applyFont="1" applyBorder="1" applyAlignment="1">
      <alignment vertical="center"/>
    </xf>
    <xf numFmtId="166" fontId="30" fillId="0" borderId="12" xfId="0" applyNumberFormat="1" applyFont="1" applyBorder="1"/>
    <xf numFmtId="166" fontId="30" fillId="0" borderId="13" xfId="0" applyNumberFormat="1" applyFont="1" applyBorder="1"/>
    <xf numFmtId="167" fontId="31" fillId="0" borderId="0" xfId="0" applyNumberFormat="1" applyFont="1" applyAlignment="1">
      <alignment vertical="center"/>
    </xf>
    <xf numFmtId="0" fontId="32" fillId="0" borderId="4" xfId="0" applyFont="1" applyBorder="1"/>
    <xf numFmtId="0" fontId="32" fillId="0" borderId="0" xfId="0" applyFont="1"/>
    <xf numFmtId="0" fontId="27" fillId="0" borderId="0" xfId="0" applyFont="1" applyAlignment="1">
      <alignment horizontal="left"/>
    </xf>
    <xf numFmtId="167" fontId="27" fillId="0" borderId="0" xfId="0" applyNumberFormat="1" applyFont="1"/>
    <xf numFmtId="167" fontId="27" fillId="0" borderId="0" xfId="0" applyNumberFormat="1" applyFont="1" applyAlignment="1">
      <alignment vertical="center"/>
    </xf>
    <xf numFmtId="0" fontId="32" fillId="0" borderId="5" xfId="0" applyFont="1" applyBorder="1"/>
    <xf numFmtId="0" fontId="32" fillId="0" borderId="14" xfId="0" applyFont="1" applyBorder="1"/>
    <xf numFmtId="166" fontId="32" fillId="0" borderId="0" xfId="0" applyNumberFormat="1" applyFont="1"/>
    <xf numFmtId="166" fontId="32" fillId="0" borderId="15" xfId="0" applyNumberFormat="1" applyFont="1" applyBorder="1"/>
    <xf numFmtId="0" fontId="32" fillId="0" borderId="0" xfId="0" applyFont="1" applyAlignment="1">
      <alignment horizontal="left"/>
    </xf>
    <xf numFmtId="0" fontId="32" fillId="0" borderId="0" xfId="0" applyFont="1" applyAlignment="1">
      <alignment horizontal="center"/>
    </xf>
    <xf numFmtId="167" fontId="32" fillId="0" borderId="0" xfId="0" applyNumberFormat="1" applyFont="1" applyAlignment="1">
      <alignment vertical="center"/>
    </xf>
    <xf numFmtId="0" fontId="28" fillId="0" borderId="0" xfId="0" applyFont="1" applyAlignment="1">
      <alignment horizontal="left"/>
    </xf>
    <xf numFmtId="167" fontId="28" fillId="0" borderId="17" xfId="0" applyNumberFormat="1" applyFont="1" applyBorder="1"/>
    <xf numFmtId="167" fontId="28" fillId="0" borderId="17" xfId="0" applyNumberFormat="1" applyFont="1" applyBorder="1" applyAlignment="1">
      <alignment vertical="center"/>
    </xf>
    <xf numFmtId="0" fontId="0" fillId="0" borderId="25" xfId="0" applyBorder="1" applyAlignment="1">
      <alignment horizontal="center" vertical="center"/>
    </xf>
    <xf numFmtId="49" fontId="0" fillId="0" borderId="25" xfId="0" applyNumberFormat="1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25" xfId="0" applyBorder="1" applyAlignment="1">
      <alignment horizontal="center" vertical="center" wrapText="1"/>
    </xf>
    <xf numFmtId="167" fontId="0" fillId="0" borderId="25" xfId="0" applyNumberFormat="1" applyBorder="1" applyAlignment="1">
      <alignment vertical="center"/>
    </xf>
    <xf numFmtId="167" fontId="0" fillId="0" borderId="25" xfId="0" applyNumberFormat="1" applyBorder="1" applyAlignment="1">
      <alignment vertical="center"/>
    </xf>
    <xf numFmtId="0" fontId="13" fillId="0" borderId="25" xfId="0" applyFont="1" applyBorder="1" applyAlignment="1">
      <alignment horizontal="left" vertical="center"/>
    </xf>
    <xf numFmtId="166" fontId="13" fillId="0" borderId="0" xfId="0" applyNumberFormat="1" applyFont="1" applyAlignment="1">
      <alignment vertical="center"/>
    </xf>
    <xf numFmtId="166" fontId="13" fillId="0" borderId="15" xfId="0" applyNumberFormat="1" applyFont="1" applyBorder="1" applyAlignment="1">
      <alignment vertical="center"/>
    </xf>
    <xf numFmtId="4" fontId="0" fillId="0" borderId="0" xfId="0" applyNumberFormat="1" applyAlignment="1">
      <alignment vertical="center"/>
    </xf>
    <xf numFmtId="167" fontId="0" fillId="0" borderId="0" xfId="0" applyNumberFormat="1" applyAlignment="1">
      <alignment vertical="center"/>
    </xf>
    <xf numFmtId="0" fontId="33" fillId="0" borderId="4" xfId="0" applyFont="1" applyBorder="1" applyAlignment="1">
      <alignment vertic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left" vertical="center"/>
    </xf>
    <xf numFmtId="0" fontId="33" fillId="0" borderId="12" xfId="0" applyFont="1" applyBorder="1" applyAlignment="1">
      <alignment horizontal="left" vertical="center" wrapText="1"/>
    </xf>
    <xf numFmtId="0" fontId="33" fillId="0" borderId="12" xfId="0" applyFont="1" applyBorder="1" applyAlignment="1">
      <alignment vertical="center"/>
    </xf>
    <xf numFmtId="167" fontId="33" fillId="0" borderId="0" xfId="0" applyNumberFormat="1" applyFont="1" applyAlignment="1">
      <alignment vertical="center"/>
    </xf>
    <xf numFmtId="0" fontId="33" fillId="0" borderId="5" xfId="0" applyFont="1" applyBorder="1" applyAlignment="1">
      <alignment vertical="center"/>
    </xf>
    <xf numFmtId="0" fontId="33" fillId="0" borderId="14" xfId="0" applyFont="1" applyBorder="1" applyAlignment="1">
      <alignment vertical="center"/>
    </xf>
    <xf numFmtId="0" fontId="33" fillId="0" borderId="15" xfId="0" applyFont="1" applyBorder="1" applyAlignment="1">
      <alignment vertical="center"/>
    </xf>
    <xf numFmtId="167" fontId="27" fillId="0" borderId="12" xfId="0" applyNumberFormat="1" applyFont="1" applyBorder="1"/>
    <xf numFmtId="167" fontId="27" fillId="0" borderId="12" xfId="0" applyNumberFormat="1" applyFont="1" applyBorder="1" applyAlignment="1">
      <alignment vertical="center"/>
    </xf>
    <xf numFmtId="0" fontId="33" fillId="0" borderId="0" xfId="0" applyFont="1" applyAlignment="1">
      <alignment horizontal="left" vertical="center" wrapText="1"/>
    </xf>
    <xf numFmtId="0" fontId="33" fillId="0" borderId="0" xfId="0" applyFont="1" applyAlignment="1">
      <alignment vertical="center"/>
    </xf>
    <xf numFmtId="0" fontId="34" fillId="0" borderId="4" xfId="0" applyFont="1" applyBorder="1" applyAlignment="1">
      <alignment vertical="center"/>
    </xf>
    <xf numFmtId="0" fontId="34" fillId="0" borderId="0" xfId="0" applyFont="1" applyAlignment="1">
      <alignment vertical="center"/>
    </xf>
    <xf numFmtId="0" fontId="34" fillId="0" borderId="0" xfId="0" applyFont="1" applyAlignment="1">
      <alignment horizontal="left" vertical="center"/>
    </xf>
    <xf numFmtId="0" fontId="34" fillId="0" borderId="0" xfId="0" applyFont="1" applyAlignment="1">
      <alignment horizontal="left" vertical="center" wrapText="1"/>
    </xf>
    <xf numFmtId="0" fontId="34" fillId="0" borderId="0" xfId="0" applyFont="1" applyAlignment="1">
      <alignment vertical="center"/>
    </xf>
    <xf numFmtId="167" fontId="34" fillId="0" borderId="0" xfId="0" applyNumberFormat="1" applyFont="1" applyAlignment="1">
      <alignment vertical="center"/>
    </xf>
    <xf numFmtId="0" fontId="34" fillId="0" borderId="5" xfId="0" applyFont="1" applyBorder="1" applyAlignment="1">
      <alignment vertical="center"/>
    </xf>
    <xf numFmtId="0" fontId="34" fillId="0" borderId="14" xfId="0" applyFont="1" applyBorder="1" applyAlignment="1">
      <alignment vertical="center"/>
    </xf>
    <xf numFmtId="0" fontId="34" fillId="0" borderId="15" xfId="0" applyFont="1" applyBorder="1" applyAlignment="1">
      <alignment vertical="center"/>
    </xf>
    <xf numFmtId="0" fontId="35" fillId="0" borderId="25" xfId="0" applyFont="1" applyBorder="1" applyAlignment="1">
      <alignment horizontal="center" vertical="center"/>
    </xf>
    <xf numFmtId="49" fontId="35" fillId="0" borderId="25" xfId="0" applyNumberFormat="1" applyFont="1" applyBorder="1" applyAlignment="1">
      <alignment horizontal="left" vertical="center" wrapText="1"/>
    </xf>
    <xf numFmtId="0" fontId="35" fillId="0" borderId="25" xfId="0" applyFont="1" applyBorder="1" applyAlignment="1">
      <alignment horizontal="left" vertical="center" wrapText="1"/>
    </xf>
    <xf numFmtId="0" fontId="35" fillId="0" borderId="25" xfId="0" applyFont="1" applyBorder="1" applyAlignment="1">
      <alignment horizontal="center" vertical="center" wrapText="1"/>
    </xf>
    <xf numFmtId="167" fontId="35" fillId="0" borderId="25" xfId="0" applyNumberFormat="1" applyFont="1" applyBorder="1" applyAlignment="1">
      <alignment vertical="center"/>
    </xf>
    <xf numFmtId="167" fontId="35" fillId="0" borderId="25" xfId="0" applyNumberFormat="1" applyFont="1" applyBorder="1" applyAlignment="1">
      <alignment vertical="center"/>
    </xf>
    <xf numFmtId="0" fontId="13" fillId="0" borderId="17" xfId="0" applyFont="1" applyBorder="1" applyAlignment="1">
      <alignment horizontal="center" vertical="center"/>
    </xf>
    <xf numFmtId="166" fontId="13" fillId="0" borderId="17" xfId="0" applyNumberFormat="1" applyFont="1" applyBorder="1" applyAlignment="1">
      <alignment vertical="center"/>
    </xf>
    <xf numFmtId="166" fontId="13" fillId="0" borderId="18" xfId="0" applyNumberFormat="1" applyFont="1" applyBorder="1" applyAlignment="1">
      <alignment vertical="center"/>
    </xf>
    <xf numFmtId="167" fontId="28" fillId="0" borderId="23" xfId="0" applyNumberFormat="1" applyFont="1" applyBorder="1"/>
    <xf numFmtId="167" fontId="28" fillId="0" borderId="23" xfId="0" applyNumberFormat="1" applyFont="1" applyBorder="1" applyAlignment="1">
      <alignment vertical="center"/>
    </xf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ranislav%20Mikla/ZN&#237;&#382;ENIE%20ENERGETICKEJ%20N&#225;RO&#269;NOSTI/PREPL&#193;&#352;TENIE%20SKLADU/2019-30%20-%20Prepl&#225;&#353;tenie%20skladu%20V&#237;g&#318;a&#353;-Pstru&#353;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ácia stavby"/>
      <sheetName val="2019-30a-01 - Obvodový plášť"/>
      <sheetName val="2019-30a-02 - Výplne otvo..."/>
      <sheetName val="2019-30a-03 - Strecha"/>
      <sheetName val="2019-30a-04 - Ostatné-sok..."/>
    </sheetNames>
    <sheetDataSet>
      <sheetData sheetId="0">
        <row r="6">
          <cell r="K6" t="str">
            <v>Prepláštenie skladu Vígľaš-Pstruša</v>
          </cell>
        </row>
        <row r="13">
          <cell r="AN13" t="str">
            <v/>
          </cell>
        </row>
        <row r="14">
          <cell r="E14" t="str">
            <v xml:space="preserve"> </v>
          </cell>
          <cell r="AN14" t="str">
            <v/>
          </cell>
        </row>
      </sheetData>
      <sheetData sheetId="1">
        <row r="28">
          <cell r="M28">
            <v>0</v>
          </cell>
        </row>
        <row r="32">
          <cell r="H32">
            <v>0</v>
          </cell>
          <cell r="M32">
            <v>0</v>
          </cell>
        </row>
        <row r="33">
          <cell r="H33">
            <v>36732.46</v>
          </cell>
          <cell r="M33">
            <v>7346.49</v>
          </cell>
        </row>
        <row r="34">
          <cell r="H34">
            <v>0</v>
          </cell>
          <cell r="M34">
            <v>0</v>
          </cell>
        </row>
        <row r="35">
          <cell r="H35">
            <v>0</v>
          </cell>
          <cell r="M35">
            <v>0</v>
          </cell>
        </row>
        <row r="36">
          <cell r="H36">
            <v>0</v>
          </cell>
        </row>
        <row r="113">
          <cell r="W113">
            <v>1075.019213</v>
          </cell>
        </row>
      </sheetData>
      <sheetData sheetId="2">
        <row r="28">
          <cell r="M28">
            <v>0</v>
          </cell>
        </row>
        <row r="32">
          <cell r="H32">
            <v>0</v>
          </cell>
          <cell r="M32">
            <v>0</v>
          </cell>
        </row>
        <row r="33">
          <cell r="H33">
            <v>3236.12</v>
          </cell>
          <cell r="M33">
            <v>647.22</v>
          </cell>
        </row>
        <row r="34">
          <cell r="H34">
            <v>0</v>
          </cell>
          <cell r="M34">
            <v>0</v>
          </cell>
        </row>
        <row r="35">
          <cell r="H35">
            <v>0</v>
          </cell>
          <cell r="M35">
            <v>0</v>
          </cell>
        </row>
        <row r="36">
          <cell r="H36">
            <v>0</v>
          </cell>
        </row>
        <row r="111">
          <cell r="W111">
            <v>55.398935999999999</v>
          </cell>
        </row>
      </sheetData>
      <sheetData sheetId="3">
        <row r="28">
          <cell r="M28">
            <v>0</v>
          </cell>
        </row>
        <row r="32">
          <cell r="H32">
            <v>0</v>
          </cell>
          <cell r="M32">
            <v>0</v>
          </cell>
        </row>
        <row r="33">
          <cell r="H33">
            <v>22331.72</v>
          </cell>
          <cell r="M33">
            <v>4466.34</v>
          </cell>
        </row>
        <row r="34">
          <cell r="H34">
            <v>0</v>
          </cell>
          <cell r="M34">
            <v>0</v>
          </cell>
        </row>
        <row r="35">
          <cell r="H35">
            <v>0</v>
          </cell>
          <cell r="M35">
            <v>0</v>
          </cell>
        </row>
        <row r="36">
          <cell r="H36">
            <v>0</v>
          </cell>
        </row>
        <row r="113">
          <cell r="W113">
            <v>454.24984000000001</v>
          </cell>
        </row>
      </sheetData>
      <sheetData sheetId="4">
        <row r="28">
          <cell r="M28">
            <v>0</v>
          </cell>
        </row>
        <row r="32">
          <cell r="H32">
            <v>0</v>
          </cell>
          <cell r="M32">
            <v>0</v>
          </cell>
        </row>
        <row r="33">
          <cell r="H33">
            <v>5955.5</v>
          </cell>
          <cell r="M33">
            <v>1191.0999999999999</v>
          </cell>
        </row>
        <row r="34">
          <cell r="H34">
            <v>0</v>
          </cell>
          <cell r="M34">
            <v>0</v>
          </cell>
        </row>
        <row r="35">
          <cell r="H35">
            <v>0</v>
          </cell>
          <cell r="M35">
            <v>0</v>
          </cell>
        </row>
        <row r="36">
          <cell r="H36">
            <v>0</v>
          </cell>
        </row>
        <row r="116">
          <cell r="W116">
            <v>215.27133325</v>
          </cell>
        </row>
      </sheetData>
    </sheetDataSet>
  </externalBook>
</externalLink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15203-E1C1-43F6-879E-F1A3BF1A2678}">
  <dimension ref="A1:CK96"/>
  <sheetViews>
    <sheetView workbookViewId="0">
      <selection activeCell="BE29" sqref="BE29"/>
    </sheetView>
  </sheetViews>
  <sheetFormatPr defaultRowHeight="15"/>
  <cols>
    <col min="1" max="1" width="7.140625" customWidth="1"/>
    <col min="2" max="2" width="1.42578125" customWidth="1"/>
    <col min="3" max="3" width="3.5703125" customWidth="1"/>
    <col min="4" max="33" width="2.140625" customWidth="1"/>
    <col min="34" max="34" width="2.85546875" customWidth="1"/>
    <col min="35" max="37" width="2.140625" customWidth="1"/>
    <col min="38" max="38" width="7.140625" customWidth="1"/>
    <col min="39" max="39" width="2.85546875" customWidth="1"/>
    <col min="40" max="40" width="11.42578125" customWidth="1"/>
    <col min="41" max="41" width="6.42578125" customWidth="1"/>
    <col min="42" max="42" width="3.5703125" customWidth="1"/>
    <col min="43" max="43" width="1.42578125" customWidth="1"/>
    <col min="44" max="44" width="11.7109375" customWidth="1"/>
    <col min="45" max="45" width="5.28515625" hidden="1" customWidth="1"/>
    <col min="46" max="46" width="5.85546875" hidden="1" customWidth="1"/>
    <col min="47" max="47" width="4.28515625" hidden="1" customWidth="1"/>
    <col min="48" max="48" width="3" hidden="1" customWidth="1"/>
    <col min="49" max="49" width="2.85546875" hidden="1" customWidth="1"/>
    <col min="50" max="50" width="3.85546875" hidden="1" customWidth="1"/>
    <col min="51" max="51" width="4" hidden="1" customWidth="1"/>
    <col min="52" max="52" width="4.85546875" hidden="1" customWidth="1"/>
    <col min="53" max="53" width="4.5703125" hidden="1" customWidth="1"/>
    <col min="54" max="54" width="5.85546875" hidden="1" customWidth="1"/>
    <col min="55" max="55" width="11.42578125" hidden="1" customWidth="1"/>
    <col min="56" max="56" width="13.5703125" hidden="1" customWidth="1"/>
    <col min="57" max="57" width="57" customWidth="1"/>
  </cols>
  <sheetData>
    <row r="1" spans="1:73" ht="21.4" customHeight="1">
      <c r="A1" s="1" t="s">
        <v>0</v>
      </c>
      <c r="B1" s="2"/>
      <c r="C1" s="2"/>
      <c r="D1" s="3" t="s">
        <v>1</v>
      </c>
      <c r="E1" s="2"/>
      <c r="F1" s="2"/>
      <c r="G1" s="2"/>
      <c r="H1" s="2"/>
      <c r="I1" s="2"/>
      <c r="J1" s="2"/>
      <c r="K1" s="4" t="s">
        <v>2</v>
      </c>
      <c r="L1" s="4"/>
      <c r="M1" s="4"/>
      <c r="N1" s="4"/>
      <c r="O1" s="4"/>
      <c r="P1" s="4"/>
      <c r="Q1" s="4"/>
      <c r="R1" s="4"/>
      <c r="S1" s="4"/>
      <c r="T1" s="2"/>
      <c r="U1" s="2"/>
      <c r="V1" s="2"/>
      <c r="W1" s="4" t="s">
        <v>3</v>
      </c>
      <c r="X1" s="4"/>
      <c r="Y1" s="4"/>
      <c r="Z1" s="4"/>
      <c r="AA1" s="4"/>
      <c r="AB1" s="4"/>
      <c r="AC1" s="4"/>
      <c r="AD1" s="4"/>
      <c r="AE1" s="4"/>
      <c r="AF1" s="4"/>
      <c r="AG1" s="2"/>
      <c r="AH1" s="2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1" t="s">
        <v>4</v>
      </c>
      <c r="BB1" s="1" t="s">
        <v>5</v>
      </c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T1" s="6" t="s">
        <v>6</v>
      </c>
      <c r="BU1" s="6" t="s">
        <v>6</v>
      </c>
    </row>
    <row r="2" spans="1:73" ht="36.950000000000003" customHeight="1">
      <c r="C2" s="7" t="s">
        <v>7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R2" s="9" t="s">
        <v>8</v>
      </c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S2" s="11" t="s">
        <v>9</v>
      </c>
      <c r="BT2" s="11" t="s">
        <v>10</v>
      </c>
    </row>
    <row r="3" spans="1:73" ht="6.95" customHeight="1"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4"/>
      <c r="BS3" s="11" t="s">
        <v>9</v>
      </c>
      <c r="BT3" s="11" t="s">
        <v>10</v>
      </c>
    </row>
    <row r="4" spans="1:73" ht="36.950000000000003" customHeight="1">
      <c r="B4" s="15"/>
      <c r="C4" s="16" t="s">
        <v>11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8"/>
      <c r="AS4" s="19" t="s">
        <v>12</v>
      </c>
      <c r="BS4" s="11" t="s">
        <v>9</v>
      </c>
    </row>
    <row r="5" spans="1:73" ht="14.45" customHeight="1">
      <c r="B5" s="15"/>
      <c r="D5" s="20" t="s">
        <v>13</v>
      </c>
      <c r="K5" s="21" t="s">
        <v>14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Q5" s="18"/>
      <c r="BS5" s="11" t="s">
        <v>9</v>
      </c>
    </row>
    <row r="6" spans="1:73" ht="36.950000000000003" customHeight="1">
      <c r="B6" s="15"/>
      <c r="D6" s="22" t="s">
        <v>15</v>
      </c>
      <c r="K6" s="23" t="s">
        <v>16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Q6" s="18"/>
      <c r="BS6" s="11" t="s">
        <v>9</v>
      </c>
    </row>
    <row r="7" spans="1:73" ht="14.45" customHeight="1">
      <c r="B7" s="15"/>
      <c r="D7" s="24" t="s">
        <v>17</v>
      </c>
      <c r="K7" s="25" t="s">
        <v>18</v>
      </c>
      <c r="AK7" s="24" t="s">
        <v>19</v>
      </c>
      <c r="AN7" s="25" t="s">
        <v>18</v>
      </c>
      <c r="AQ7" s="18"/>
      <c r="BS7" s="11" t="s">
        <v>9</v>
      </c>
    </row>
    <row r="8" spans="1:73" ht="14.45" customHeight="1">
      <c r="B8" s="15"/>
      <c r="D8" s="24" t="s">
        <v>20</v>
      </c>
      <c r="K8" s="25" t="s">
        <v>21</v>
      </c>
      <c r="AK8" s="24" t="s">
        <v>22</v>
      </c>
      <c r="AN8" s="129">
        <v>43985</v>
      </c>
      <c r="AO8" s="129"/>
      <c r="AQ8" s="18"/>
      <c r="BS8" s="11" t="s">
        <v>9</v>
      </c>
    </row>
    <row r="9" spans="1:73" ht="14.45" customHeight="1">
      <c r="B9" s="15"/>
      <c r="AQ9" s="18"/>
      <c r="BS9" s="11" t="s">
        <v>9</v>
      </c>
    </row>
    <row r="10" spans="1:73" ht="14.45" customHeight="1">
      <c r="B10" s="15"/>
      <c r="D10" s="24" t="s">
        <v>23</v>
      </c>
      <c r="AK10" s="24" t="s">
        <v>24</v>
      </c>
      <c r="AN10" s="25" t="s">
        <v>18</v>
      </c>
      <c r="AQ10" s="18"/>
      <c r="BS10" s="11" t="s">
        <v>9</v>
      </c>
    </row>
    <row r="11" spans="1:73" ht="18.399999999999999" customHeight="1">
      <c r="B11" s="15"/>
      <c r="E11" s="25" t="s">
        <v>25</v>
      </c>
      <c r="AK11" s="24" t="s">
        <v>26</v>
      </c>
      <c r="AN11" s="25" t="s">
        <v>18</v>
      </c>
      <c r="AQ11" s="18"/>
      <c r="BS11" s="11" t="s">
        <v>9</v>
      </c>
    </row>
    <row r="12" spans="1:73" ht="6.95" customHeight="1">
      <c r="B12" s="15"/>
      <c r="AQ12" s="18"/>
      <c r="BS12" s="11" t="s">
        <v>9</v>
      </c>
    </row>
    <row r="13" spans="1:73" ht="14.45" customHeight="1">
      <c r="B13" s="15"/>
      <c r="D13" s="24" t="s">
        <v>27</v>
      </c>
      <c r="AK13" s="24" t="s">
        <v>24</v>
      </c>
      <c r="AN13" s="25" t="s">
        <v>18</v>
      </c>
      <c r="AQ13" s="18"/>
      <c r="BS13" s="11" t="s">
        <v>9</v>
      </c>
    </row>
    <row r="14" spans="1:73">
      <c r="B14" s="15"/>
      <c r="E14" s="25" t="s">
        <v>28</v>
      </c>
      <c r="AK14" s="24" t="s">
        <v>26</v>
      </c>
      <c r="AN14" s="25" t="s">
        <v>18</v>
      </c>
      <c r="AQ14" s="18"/>
      <c r="BS14" s="11" t="s">
        <v>9</v>
      </c>
    </row>
    <row r="15" spans="1:73" ht="6.95" customHeight="1">
      <c r="B15" s="15"/>
      <c r="AQ15" s="18"/>
      <c r="BS15" s="11" t="s">
        <v>6</v>
      </c>
    </row>
    <row r="16" spans="1:73" ht="14.45" customHeight="1">
      <c r="B16" s="15"/>
      <c r="D16" s="24" t="s">
        <v>29</v>
      </c>
      <c r="AK16" s="24" t="s">
        <v>24</v>
      </c>
      <c r="AN16" s="25" t="s">
        <v>18</v>
      </c>
      <c r="AQ16" s="18"/>
      <c r="BS16" s="11" t="s">
        <v>6</v>
      </c>
    </row>
    <row r="17" spans="2:71" ht="18.399999999999999" customHeight="1">
      <c r="B17" s="15"/>
      <c r="E17" s="25" t="s">
        <v>30</v>
      </c>
      <c r="AK17" s="24" t="s">
        <v>26</v>
      </c>
      <c r="AN17" s="25" t="s">
        <v>18</v>
      </c>
      <c r="AQ17" s="18"/>
      <c r="BS17" s="11" t="s">
        <v>31</v>
      </c>
    </row>
    <row r="18" spans="2:71" ht="6.95" customHeight="1">
      <c r="B18" s="15"/>
      <c r="AQ18" s="18"/>
      <c r="BS18" s="11" t="s">
        <v>32</v>
      </c>
    </row>
    <row r="19" spans="2:71" ht="14.45" customHeight="1">
      <c r="B19" s="15"/>
      <c r="D19" s="24" t="s">
        <v>33</v>
      </c>
      <c r="AK19" s="24" t="s">
        <v>24</v>
      </c>
      <c r="AN19" s="25" t="s">
        <v>18</v>
      </c>
      <c r="AQ19" s="18"/>
      <c r="BS19" s="11" t="s">
        <v>32</v>
      </c>
    </row>
    <row r="20" spans="2:71" ht="18.399999999999999" customHeight="1">
      <c r="B20" s="15"/>
      <c r="E20" s="25" t="s">
        <v>34</v>
      </c>
      <c r="AK20" s="24" t="s">
        <v>26</v>
      </c>
      <c r="AN20" s="25" t="s">
        <v>18</v>
      </c>
      <c r="AQ20" s="18"/>
    </row>
    <row r="21" spans="2:71" ht="6.95" customHeight="1">
      <c r="B21" s="15"/>
      <c r="AQ21" s="18"/>
    </row>
    <row r="22" spans="2:71">
      <c r="B22" s="15"/>
      <c r="D22" s="24" t="s">
        <v>35</v>
      </c>
      <c r="AQ22" s="18"/>
    </row>
    <row r="23" spans="2:71" ht="16.5" customHeight="1">
      <c r="B23" s="15"/>
      <c r="E23" s="26" t="s">
        <v>18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Q23" s="18"/>
    </row>
    <row r="24" spans="2:71" ht="6.95" customHeight="1">
      <c r="B24" s="15"/>
      <c r="AQ24" s="18"/>
    </row>
    <row r="25" spans="2:71" ht="6.95" customHeight="1">
      <c r="B25" s="15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Q25" s="18"/>
    </row>
    <row r="26" spans="2:71" ht="14.45" customHeight="1">
      <c r="B26" s="15"/>
      <c r="D26" s="28" t="s">
        <v>36</v>
      </c>
      <c r="AK26" s="29">
        <f>ROUND(AG87,2)</f>
        <v>0</v>
      </c>
      <c r="AL26" s="10"/>
      <c r="AM26" s="10"/>
      <c r="AN26" s="10"/>
      <c r="AO26" s="10"/>
      <c r="AQ26" s="18"/>
    </row>
    <row r="27" spans="2:71" ht="14.45" customHeight="1">
      <c r="B27" s="15"/>
      <c r="D27" s="28" t="s">
        <v>37</v>
      </c>
      <c r="AK27" s="29">
        <f>ROUND(AG93,2)</f>
        <v>0</v>
      </c>
      <c r="AL27" s="29"/>
      <c r="AM27" s="29"/>
      <c r="AN27" s="29"/>
      <c r="AO27" s="29"/>
      <c r="AQ27" s="18"/>
    </row>
    <row r="28" spans="2:71" s="31" customFormat="1" ht="6.95" customHeight="1">
      <c r="B28" s="30"/>
      <c r="AQ28" s="32"/>
    </row>
    <row r="29" spans="2:71" s="31" customFormat="1" ht="25.9" customHeight="1">
      <c r="B29" s="30"/>
      <c r="D29" s="33" t="s">
        <v>38</v>
      </c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5">
        <f>ROUND(AK26+AK27,2)</f>
        <v>0</v>
      </c>
      <c r="AL29" s="36"/>
      <c r="AM29" s="36"/>
      <c r="AN29" s="36"/>
      <c r="AO29" s="36"/>
      <c r="AQ29" s="32"/>
    </row>
    <row r="30" spans="2:71" s="31" customFormat="1" ht="6.95" customHeight="1">
      <c r="B30" s="30"/>
      <c r="AQ30" s="32"/>
    </row>
    <row r="31" spans="2:71" s="38" customFormat="1" ht="14.45" customHeight="1">
      <c r="B31" s="37"/>
      <c r="D31" s="39" t="s">
        <v>39</v>
      </c>
      <c r="F31" s="39" t="s">
        <v>40</v>
      </c>
      <c r="L31" s="40">
        <v>0.2</v>
      </c>
      <c r="M31" s="41"/>
      <c r="N31" s="41"/>
      <c r="O31" s="41"/>
      <c r="T31" s="42" t="s">
        <v>41</v>
      </c>
      <c r="W31" s="43">
        <f>ROUND(AZ87+SUM(CD94),2)</f>
        <v>0</v>
      </c>
      <c r="X31" s="41"/>
      <c r="Y31" s="41"/>
      <c r="Z31" s="41"/>
      <c r="AA31" s="41"/>
      <c r="AB31" s="41"/>
      <c r="AC31" s="41"/>
      <c r="AD31" s="41"/>
      <c r="AE31" s="41"/>
      <c r="AK31" s="43">
        <f>ROUND(AV87+SUM(BY94),2)</f>
        <v>0</v>
      </c>
      <c r="AL31" s="41"/>
      <c r="AM31" s="41"/>
      <c r="AN31" s="41"/>
      <c r="AO31" s="41"/>
      <c r="AQ31" s="44"/>
    </row>
    <row r="32" spans="2:71" s="38" customFormat="1" ht="14.45" customHeight="1">
      <c r="B32" s="37"/>
      <c r="F32" s="39" t="s">
        <v>42</v>
      </c>
      <c r="L32" s="40">
        <v>0.2</v>
      </c>
      <c r="M32" s="41"/>
      <c r="N32" s="41"/>
      <c r="O32" s="41"/>
      <c r="T32" s="42" t="s">
        <v>41</v>
      </c>
      <c r="W32" s="43">
        <f>ROUND(BA87+SUM(CE94),2)</f>
        <v>68255.8</v>
      </c>
      <c r="X32" s="41"/>
      <c r="Y32" s="41"/>
      <c r="Z32" s="41"/>
      <c r="AA32" s="41"/>
      <c r="AB32" s="41"/>
      <c r="AC32" s="41"/>
      <c r="AD32" s="41"/>
      <c r="AE32" s="41"/>
      <c r="AK32" s="43">
        <v>0</v>
      </c>
      <c r="AL32" s="41"/>
      <c r="AM32" s="41"/>
      <c r="AN32" s="41"/>
      <c r="AO32" s="41"/>
      <c r="AQ32" s="44"/>
    </row>
    <row r="33" spans="2:43" s="38" customFormat="1" ht="14.45" hidden="1" customHeight="1">
      <c r="B33" s="37"/>
      <c r="F33" s="39" t="s">
        <v>43</v>
      </c>
      <c r="L33" s="40">
        <v>0.2</v>
      </c>
      <c r="M33" s="41"/>
      <c r="N33" s="41"/>
      <c r="O33" s="41"/>
      <c r="T33" s="42" t="s">
        <v>41</v>
      </c>
      <c r="W33" s="43">
        <f>ROUND(BB87+SUM(CF94),2)</f>
        <v>0</v>
      </c>
      <c r="X33" s="41"/>
      <c r="Y33" s="41"/>
      <c r="Z33" s="41"/>
      <c r="AA33" s="41"/>
      <c r="AB33" s="41"/>
      <c r="AC33" s="41"/>
      <c r="AD33" s="41"/>
      <c r="AE33" s="41"/>
      <c r="AK33" s="43">
        <v>0</v>
      </c>
      <c r="AL33" s="41"/>
      <c r="AM33" s="41"/>
      <c r="AN33" s="41"/>
      <c r="AO33" s="41"/>
      <c r="AQ33" s="44"/>
    </row>
    <row r="34" spans="2:43" s="38" customFormat="1" ht="14.45" hidden="1" customHeight="1">
      <c r="B34" s="37"/>
      <c r="F34" s="39" t="s">
        <v>44</v>
      </c>
      <c r="L34" s="40">
        <v>0.2</v>
      </c>
      <c r="M34" s="41"/>
      <c r="N34" s="41"/>
      <c r="O34" s="41"/>
      <c r="T34" s="42" t="s">
        <v>41</v>
      </c>
      <c r="W34" s="43">
        <f>ROUND(BC87+SUM(CG94),2)</f>
        <v>0</v>
      </c>
      <c r="X34" s="41"/>
      <c r="Y34" s="41"/>
      <c r="Z34" s="41"/>
      <c r="AA34" s="41"/>
      <c r="AB34" s="41"/>
      <c r="AC34" s="41"/>
      <c r="AD34" s="41"/>
      <c r="AE34" s="41"/>
      <c r="AK34" s="43">
        <v>0</v>
      </c>
      <c r="AL34" s="41"/>
      <c r="AM34" s="41"/>
      <c r="AN34" s="41"/>
      <c r="AO34" s="41"/>
      <c r="AQ34" s="44"/>
    </row>
    <row r="35" spans="2:43" s="38" customFormat="1" ht="14.45" hidden="1" customHeight="1">
      <c r="B35" s="37"/>
      <c r="F35" s="39" t="s">
        <v>45</v>
      </c>
      <c r="L35" s="40">
        <v>0</v>
      </c>
      <c r="M35" s="41"/>
      <c r="N35" s="41"/>
      <c r="O35" s="41"/>
      <c r="T35" s="42" t="s">
        <v>41</v>
      </c>
      <c r="W35" s="43">
        <f>ROUND(BD87+SUM(CH94),2)</f>
        <v>0</v>
      </c>
      <c r="X35" s="41"/>
      <c r="Y35" s="41"/>
      <c r="Z35" s="41"/>
      <c r="AA35" s="41"/>
      <c r="AB35" s="41"/>
      <c r="AC35" s="41"/>
      <c r="AD35" s="41"/>
      <c r="AE35" s="41"/>
      <c r="AK35" s="43">
        <v>0</v>
      </c>
      <c r="AL35" s="41"/>
      <c r="AM35" s="41"/>
      <c r="AN35" s="41"/>
      <c r="AO35" s="41"/>
      <c r="AQ35" s="44"/>
    </row>
    <row r="36" spans="2:43" s="31" customFormat="1" ht="6.95" customHeight="1">
      <c r="B36" s="30"/>
      <c r="AQ36" s="32"/>
    </row>
    <row r="37" spans="2:43" s="31" customFormat="1" ht="25.9" customHeight="1">
      <c r="B37" s="30"/>
      <c r="C37" s="45"/>
      <c r="D37" s="46" t="s">
        <v>46</v>
      </c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8" t="s">
        <v>47</v>
      </c>
      <c r="U37" s="47"/>
      <c r="V37" s="47"/>
      <c r="W37" s="47"/>
      <c r="X37" s="49" t="s">
        <v>48</v>
      </c>
      <c r="Y37" s="50"/>
      <c r="Z37" s="50"/>
      <c r="AA37" s="50"/>
      <c r="AB37" s="50"/>
      <c r="AC37" s="47"/>
      <c r="AD37" s="47"/>
      <c r="AE37" s="47"/>
      <c r="AF37" s="47"/>
      <c r="AG37" s="47"/>
      <c r="AH37" s="47"/>
      <c r="AI37" s="47"/>
      <c r="AJ37" s="47"/>
      <c r="AK37" s="51">
        <f>SUM(AK29:AK35)</f>
        <v>0</v>
      </c>
      <c r="AL37" s="50"/>
      <c r="AM37" s="50"/>
      <c r="AN37" s="50"/>
      <c r="AO37" s="52"/>
      <c r="AP37" s="45"/>
      <c r="AQ37" s="32"/>
    </row>
    <row r="38" spans="2:43" s="31" customFormat="1" ht="14.45" customHeight="1">
      <c r="B38" s="30"/>
      <c r="AQ38" s="32"/>
    </row>
    <row r="39" spans="2:43">
      <c r="B39" s="15"/>
      <c r="AQ39" s="18"/>
    </row>
    <row r="40" spans="2:43">
      <c r="B40" s="15"/>
      <c r="AQ40" s="18"/>
    </row>
    <row r="41" spans="2:43">
      <c r="B41" s="15"/>
      <c r="AQ41" s="18"/>
    </row>
    <row r="42" spans="2:43">
      <c r="B42" s="15"/>
      <c r="AQ42" s="18"/>
    </row>
    <row r="43" spans="2:43">
      <c r="B43" s="15"/>
      <c r="AQ43" s="18"/>
    </row>
    <row r="44" spans="2:43">
      <c r="B44" s="15"/>
      <c r="AQ44" s="18"/>
    </row>
    <row r="45" spans="2:43">
      <c r="B45" s="15"/>
      <c r="AQ45" s="18"/>
    </row>
    <row r="46" spans="2:43">
      <c r="B46" s="15"/>
      <c r="AQ46" s="18"/>
    </row>
    <row r="47" spans="2:43">
      <c r="B47" s="15"/>
      <c r="AQ47" s="18"/>
    </row>
    <row r="48" spans="2:43">
      <c r="B48" s="15"/>
      <c r="AQ48" s="18"/>
    </row>
    <row r="49" spans="2:43" s="31" customFormat="1">
      <c r="B49" s="30"/>
      <c r="D49" s="53" t="s">
        <v>49</v>
      </c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5"/>
      <c r="AC49" s="53" t="s">
        <v>50</v>
      </c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5"/>
      <c r="AQ49" s="32"/>
    </row>
    <row r="50" spans="2:43">
      <c r="B50" s="15"/>
      <c r="D50" s="56"/>
      <c r="Z50" s="57"/>
      <c r="AC50" s="56"/>
      <c r="AO50" s="57"/>
      <c r="AQ50" s="18"/>
    </row>
    <row r="51" spans="2:43">
      <c r="B51" s="15"/>
      <c r="D51" s="56"/>
      <c r="Z51" s="57"/>
      <c r="AC51" s="56"/>
      <c r="AO51" s="57"/>
      <c r="AQ51" s="18"/>
    </row>
    <row r="52" spans="2:43">
      <c r="B52" s="15"/>
      <c r="D52" s="56"/>
      <c r="Z52" s="57"/>
      <c r="AC52" s="56"/>
      <c r="AO52" s="57"/>
      <c r="AQ52" s="18"/>
    </row>
    <row r="53" spans="2:43">
      <c r="B53" s="15"/>
      <c r="D53" s="56"/>
      <c r="Z53" s="57"/>
      <c r="AC53" s="56"/>
      <c r="AO53" s="57"/>
      <c r="AQ53" s="18"/>
    </row>
    <row r="54" spans="2:43">
      <c r="B54" s="15"/>
      <c r="D54" s="56"/>
      <c r="Z54" s="57"/>
      <c r="AC54" s="56"/>
      <c r="AO54" s="57"/>
      <c r="AQ54" s="18"/>
    </row>
    <row r="55" spans="2:43">
      <c r="B55" s="15"/>
      <c r="D55" s="56"/>
      <c r="Z55" s="57"/>
      <c r="AC55" s="56"/>
      <c r="AO55" s="57"/>
      <c r="AQ55" s="18"/>
    </row>
    <row r="56" spans="2:43">
      <c r="B56" s="15"/>
      <c r="D56" s="56"/>
      <c r="Z56" s="57"/>
      <c r="AC56" s="56"/>
      <c r="AO56" s="57"/>
      <c r="AQ56" s="18"/>
    </row>
    <row r="57" spans="2:43">
      <c r="B57" s="15"/>
      <c r="D57" s="56"/>
      <c r="Z57" s="57"/>
      <c r="AC57" s="56"/>
      <c r="AO57" s="57"/>
      <c r="AQ57" s="18"/>
    </row>
    <row r="58" spans="2:43" s="31" customFormat="1">
      <c r="B58" s="30"/>
      <c r="D58" s="58" t="s">
        <v>51</v>
      </c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60" t="s">
        <v>52</v>
      </c>
      <c r="S58" s="59"/>
      <c r="T58" s="59"/>
      <c r="U58" s="59"/>
      <c r="V58" s="59"/>
      <c r="W58" s="59"/>
      <c r="X58" s="59"/>
      <c r="Y58" s="59"/>
      <c r="Z58" s="61"/>
      <c r="AC58" s="58" t="s">
        <v>51</v>
      </c>
      <c r="AD58" s="59"/>
      <c r="AE58" s="59"/>
      <c r="AF58" s="59"/>
      <c r="AG58" s="59"/>
      <c r="AH58" s="59"/>
      <c r="AI58" s="59"/>
      <c r="AJ58" s="59"/>
      <c r="AK58" s="59"/>
      <c r="AL58" s="59"/>
      <c r="AM58" s="60" t="s">
        <v>52</v>
      </c>
      <c r="AN58" s="59"/>
      <c r="AO58" s="61"/>
      <c r="AQ58" s="32"/>
    </row>
    <row r="59" spans="2:43">
      <c r="B59" s="15"/>
      <c r="AQ59" s="18"/>
    </row>
    <row r="60" spans="2:43" s="31" customFormat="1">
      <c r="B60" s="30"/>
      <c r="D60" s="53" t="s">
        <v>53</v>
      </c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5"/>
      <c r="AC60" s="53" t="s">
        <v>54</v>
      </c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5"/>
      <c r="AQ60" s="32"/>
    </row>
    <row r="61" spans="2:43">
      <c r="B61" s="15"/>
      <c r="D61" s="56"/>
      <c r="Z61" s="57"/>
      <c r="AC61" s="56"/>
      <c r="AO61" s="57"/>
      <c r="AQ61" s="18"/>
    </row>
    <row r="62" spans="2:43">
      <c r="B62" s="15"/>
      <c r="D62" s="56"/>
      <c r="Z62" s="57"/>
      <c r="AC62" s="56"/>
      <c r="AO62" s="57"/>
      <c r="AQ62" s="18"/>
    </row>
    <row r="63" spans="2:43">
      <c r="B63" s="15"/>
      <c r="D63" s="56"/>
      <c r="Z63" s="57"/>
      <c r="AC63" s="56"/>
      <c r="AO63" s="57"/>
      <c r="AQ63" s="18"/>
    </row>
    <row r="64" spans="2:43">
      <c r="B64" s="15"/>
      <c r="D64" s="56"/>
      <c r="Z64" s="57"/>
      <c r="AC64" s="56"/>
      <c r="AO64" s="57"/>
      <c r="AQ64" s="18"/>
    </row>
    <row r="65" spans="2:43">
      <c r="B65" s="15"/>
      <c r="D65" s="56"/>
      <c r="Z65" s="57"/>
      <c r="AC65" s="56"/>
      <c r="AO65" s="57"/>
      <c r="AQ65" s="18"/>
    </row>
    <row r="66" spans="2:43">
      <c r="B66" s="15"/>
      <c r="D66" s="56"/>
      <c r="Z66" s="57"/>
      <c r="AC66" s="56"/>
      <c r="AO66" s="57"/>
      <c r="AQ66" s="18"/>
    </row>
    <row r="67" spans="2:43">
      <c r="B67" s="15"/>
      <c r="D67" s="56"/>
      <c r="Z67" s="57"/>
      <c r="AC67" s="56"/>
      <c r="AO67" s="57"/>
      <c r="AQ67" s="18"/>
    </row>
    <row r="68" spans="2:43">
      <c r="B68" s="15"/>
      <c r="D68" s="56"/>
      <c r="Z68" s="57"/>
      <c r="AC68" s="56"/>
      <c r="AO68" s="57"/>
      <c r="AQ68" s="18"/>
    </row>
    <row r="69" spans="2:43" s="31" customFormat="1">
      <c r="B69" s="30"/>
      <c r="D69" s="58" t="s">
        <v>51</v>
      </c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60" t="s">
        <v>52</v>
      </c>
      <c r="S69" s="59"/>
      <c r="T69" s="59"/>
      <c r="U69" s="59"/>
      <c r="V69" s="59"/>
      <c r="W69" s="59"/>
      <c r="X69" s="59"/>
      <c r="Y69" s="59"/>
      <c r="Z69" s="61"/>
      <c r="AC69" s="58" t="s">
        <v>51</v>
      </c>
      <c r="AD69" s="59"/>
      <c r="AE69" s="59"/>
      <c r="AF69" s="59"/>
      <c r="AG69" s="59"/>
      <c r="AH69" s="59"/>
      <c r="AI69" s="59"/>
      <c r="AJ69" s="59"/>
      <c r="AK69" s="59"/>
      <c r="AL69" s="59"/>
      <c r="AM69" s="60" t="s">
        <v>52</v>
      </c>
      <c r="AN69" s="59"/>
      <c r="AO69" s="61"/>
      <c r="AQ69" s="32"/>
    </row>
    <row r="70" spans="2:43" s="31" customFormat="1" ht="6.95" customHeight="1">
      <c r="B70" s="30"/>
      <c r="AQ70" s="32"/>
    </row>
    <row r="71" spans="2:43" s="31" customFormat="1" ht="6.95" customHeight="1">
      <c r="B71" s="62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4"/>
    </row>
    <row r="75" spans="2:43" s="31" customFormat="1" ht="6.95" customHeight="1">
      <c r="B75" s="65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7"/>
    </row>
    <row r="76" spans="2:43" s="31" customFormat="1" ht="36.950000000000003" customHeight="1">
      <c r="B76" s="30"/>
      <c r="C76" s="16" t="s">
        <v>55</v>
      </c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32"/>
    </row>
    <row r="77" spans="2:43" s="69" customFormat="1" ht="14.45" customHeight="1">
      <c r="B77" s="68"/>
      <c r="C77" s="24" t="s">
        <v>13</v>
      </c>
      <c r="L77" s="69" t="str">
        <f>K5</f>
        <v>2019-30a</v>
      </c>
      <c r="AQ77" s="70"/>
    </row>
    <row r="78" spans="2:43" s="73" customFormat="1" ht="36.950000000000003" customHeight="1">
      <c r="B78" s="71"/>
      <c r="C78" s="72" t="s">
        <v>15</v>
      </c>
      <c r="L78" s="74" t="str">
        <f>K6</f>
        <v>Prepláštenie skladu Vígľaš-Pstruša</v>
      </c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75"/>
      <c r="AO78" s="75"/>
      <c r="AQ78" s="76"/>
    </row>
    <row r="79" spans="2:43" s="31" customFormat="1" ht="6.95" customHeight="1">
      <c r="B79" s="30"/>
      <c r="AQ79" s="32"/>
    </row>
    <row r="80" spans="2:43" s="31" customFormat="1">
      <c r="B80" s="30"/>
      <c r="C80" s="24" t="s">
        <v>20</v>
      </c>
      <c r="L80" s="77" t="str">
        <f>IF(K8="","",K8)</f>
        <v>Pstruša</v>
      </c>
      <c r="AI80" s="24" t="s">
        <v>22</v>
      </c>
      <c r="AM80" s="78">
        <f>IF(AN8= "","",AN8)</f>
        <v>43985</v>
      </c>
      <c r="AQ80" s="32"/>
    </row>
    <row r="81" spans="1:76" s="31" customFormat="1" ht="6.95" customHeight="1">
      <c r="B81" s="30"/>
      <c r="AQ81" s="32"/>
    </row>
    <row r="82" spans="1:76" s="31" customFormat="1">
      <c r="B82" s="30"/>
      <c r="C82" s="24" t="s">
        <v>23</v>
      </c>
      <c r="L82" s="69" t="str">
        <f>IF(E11= "","",E11)</f>
        <v>INFINITY GROUP a.s. Zvolen</v>
      </c>
      <c r="AI82" s="24" t="s">
        <v>29</v>
      </c>
      <c r="AM82" s="79" t="str">
        <f>IF(E17="","",E17)</f>
        <v>Architektúra s.r.o.</v>
      </c>
      <c r="AN82" s="79"/>
      <c r="AO82" s="79"/>
      <c r="AP82" s="79"/>
      <c r="AQ82" s="32"/>
      <c r="AS82" s="80" t="s">
        <v>56</v>
      </c>
      <c r="AT82" s="81"/>
      <c r="AU82" s="54"/>
      <c r="AV82" s="54"/>
      <c r="AW82" s="54"/>
      <c r="AX82" s="54"/>
      <c r="AY82" s="54"/>
      <c r="AZ82" s="54"/>
      <c r="BA82" s="54"/>
      <c r="BB82" s="54"/>
      <c r="BC82" s="54"/>
      <c r="BD82" s="55"/>
    </row>
    <row r="83" spans="1:76" s="31" customFormat="1">
      <c r="B83" s="30"/>
      <c r="C83" s="24" t="s">
        <v>27</v>
      </c>
      <c r="L83" s="69" t="str">
        <f>IF(E14="","",E14)</f>
        <v xml:space="preserve"> </v>
      </c>
      <c r="AI83" s="24" t="s">
        <v>33</v>
      </c>
      <c r="AM83" s="79" t="str">
        <f>IF(E20="","",E20)</f>
        <v>Ing. Plevka</v>
      </c>
      <c r="AN83" s="79"/>
      <c r="AO83" s="79"/>
      <c r="AP83" s="79"/>
      <c r="AQ83" s="32"/>
      <c r="AS83" s="82"/>
      <c r="AT83" s="83"/>
      <c r="BD83" s="84"/>
    </row>
    <row r="84" spans="1:76" s="31" customFormat="1" ht="10.9" customHeight="1">
      <c r="B84" s="30"/>
      <c r="AQ84" s="32"/>
      <c r="AS84" s="82"/>
      <c r="AT84" s="83"/>
      <c r="BD84" s="84"/>
    </row>
    <row r="85" spans="1:76" s="31" customFormat="1" ht="29.25" customHeight="1">
      <c r="B85" s="30"/>
      <c r="C85" s="85" t="s">
        <v>57</v>
      </c>
      <c r="D85" s="86"/>
      <c r="E85" s="86"/>
      <c r="F85" s="86"/>
      <c r="G85" s="86"/>
      <c r="H85" s="87"/>
      <c r="I85" s="88" t="s">
        <v>58</v>
      </c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8" t="s">
        <v>59</v>
      </c>
      <c r="AH85" s="86"/>
      <c r="AI85" s="86"/>
      <c r="AJ85" s="86"/>
      <c r="AK85" s="86"/>
      <c r="AL85" s="86"/>
      <c r="AM85" s="86"/>
      <c r="AN85" s="88" t="s">
        <v>60</v>
      </c>
      <c r="AO85" s="86"/>
      <c r="AP85" s="89"/>
      <c r="AQ85" s="32"/>
      <c r="AS85" s="90" t="s">
        <v>61</v>
      </c>
      <c r="AT85" s="91" t="s">
        <v>62</v>
      </c>
      <c r="AU85" s="91" t="s">
        <v>63</v>
      </c>
      <c r="AV85" s="91" t="s">
        <v>64</v>
      </c>
      <c r="AW85" s="91" t="s">
        <v>65</v>
      </c>
      <c r="AX85" s="91" t="s">
        <v>66</v>
      </c>
      <c r="AY85" s="91" t="s">
        <v>67</v>
      </c>
      <c r="AZ85" s="91" t="s">
        <v>68</v>
      </c>
      <c r="BA85" s="91" t="s">
        <v>69</v>
      </c>
      <c r="BB85" s="91" t="s">
        <v>70</v>
      </c>
      <c r="BC85" s="91" t="s">
        <v>71</v>
      </c>
      <c r="BD85" s="92" t="s">
        <v>72</v>
      </c>
    </row>
    <row r="86" spans="1:76" s="31" customFormat="1" ht="10.9" customHeight="1">
      <c r="B86" s="30"/>
      <c r="AQ86" s="32"/>
      <c r="AS86" s="93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5"/>
    </row>
    <row r="87" spans="1:76" s="73" customFormat="1" ht="32.450000000000003" customHeight="1">
      <c r="B87" s="71"/>
      <c r="C87" s="94" t="s">
        <v>73</v>
      </c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6">
        <v>0</v>
      </c>
      <c r="AH87" s="96"/>
      <c r="AI87" s="96"/>
      <c r="AJ87" s="96"/>
      <c r="AK87" s="96"/>
      <c r="AL87" s="96"/>
      <c r="AM87" s="96"/>
      <c r="AN87" s="97">
        <v>0</v>
      </c>
      <c r="AO87" s="97"/>
      <c r="AP87" s="97"/>
      <c r="AQ87" s="76"/>
      <c r="AS87" s="98">
        <f>ROUND(SUM(AS88:AS91),2)</f>
        <v>0</v>
      </c>
      <c r="AT87" s="99">
        <f>ROUND(SUM(AV87:AW87),2)</f>
        <v>13651.16</v>
      </c>
      <c r="AU87" s="100">
        <f>ROUND(SUM(AU88:AU91),5)</f>
        <v>1799.93932</v>
      </c>
      <c r="AV87" s="99">
        <f>ROUND(AZ87*L31,2)</f>
        <v>0</v>
      </c>
      <c r="AW87" s="99">
        <f>ROUND(BA87*L32,2)</f>
        <v>13651.16</v>
      </c>
      <c r="AX87" s="99">
        <f>ROUND(BB87*L31,2)</f>
        <v>0</v>
      </c>
      <c r="AY87" s="99">
        <f>ROUND(BC87*L32,2)</f>
        <v>0</v>
      </c>
      <c r="AZ87" s="99">
        <f>ROUND(SUM(AZ88:AZ91),2)</f>
        <v>0</v>
      </c>
      <c r="BA87" s="99">
        <f>ROUND(SUM(BA88:BA91),2)</f>
        <v>68255.8</v>
      </c>
      <c r="BB87" s="99">
        <f>ROUND(SUM(BB88:BB91),2)</f>
        <v>0</v>
      </c>
      <c r="BC87" s="99">
        <f>ROUND(SUM(BC88:BC91),2)</f>
        <v>0</v>
      </c>
      <c r="BD87" s="101">
        <f>ROUND(SUM(BD88:BD91),2)</f>
        <v>0</v>
      </c>
      <c r="BS87" s="72" t="s">
        <v>74</v>
      </c>
      <c r="BT87" s="72" t="s">
        <v>75</v>
      </c>
      <c r="BU87" s="102" t="s">
        <v>76</v>
      </c>
      <c r="BV87" s="72" t="s">
        <v>77</v>
      </c>
      <c r="BW87" s="72" t="s">
        <v>78</v>
      </c>
      <c r="BX87" s="72" t="s">
        <v>79</v>
      </c>
    </row>
    <row r="88" spans="1:76" s="111" customFormat="1" ht="31.5" customHeight="1">
      <c r="A88" s="103" t="s">
        <v>80</v>
      </c>
      <c r="B88" s="104"/>
      <c r="C88" s="105"/>
      <c r="D88" s="106" t="s">
        <v>81</v>
      </c>
      <c r="E88" s="106"/>
      <c r="F88" s="106"/>
      <c r="G88" s="106"/>
      <c r="H88" s="106"/>
      <c r="I88" s="107"/>
      <c r="J88" s="106" t="s">
        <v>82</v>
      </c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8">
        <v>0</v>
      </c>
      <c r="AH88" s="109"/>
      <c r="AI88" s="109"/>
      <c r="AJ88" s="109"/>
      <c r="AK88" s="109"/>
      <c r="AL88" s="109"/>
      <c r="AM88" s="109"/>
      <c r="AN88" s="108">
        <v>0</v>
      </c>
      <c r="AO88" s="109"/>
      <c r="AP88" s="109"/>
      <c r="AQ88" s="110"/>
      <c r="AS88" s="112">
        <f>'[1]2019-30a-01 - Obvodový plášť'!M28</f>
        <v>0</v>
      </c>
      <c r="AT88" s="113">
        <f>ROUND(SUM(AV88:AW88),2)</f>
        <v>7346.49</v>
      </c>
      <c r="AU88" s="114">
        <f>'[1]2019-30a-01 - Obvodový plášť'!W113</f>
        <v>1075.019213</v>
      </c>
      <c r="AV88" s="113">
        <f>'[1]2019-30a-01 - Obvodový plášť'!M32</f>
        <v>0</v>
      </c>
      <c r="AW88" s="113">
        <f>'[1]2019-30a-01 - Obvodový plášť'!M33</f>
        <v>7346.49</v>
      </c>
      <c r="AX88" s="113">
        <f>'[1]2019-30a-01 - Obvodový plášť'!M34</f>
        <v>0</v>
      </c>
      <c r="AY88" s="113">
        <f>'[1]2019-30a-01 - Obvodový plášť'!M35</f>
        <v>0</v>
      </c>
      <c r="AZ88" s="113">
        <f>'[1]2019-30a-01 - Obvodový plášť'!H32</f>
        <v>0</v>
      </c>
      <c r="BA88" s="113">
        <f>'[1]2019-30a-01 - Obvodový plášť'!H33</f>
        <v>36732.46</v>
      </c>
      <c r="BB88" s="113">
        <f>'[1]2019-30a-01 - Obvodový plášť'!H34</f>
        <v>0</v>
      </c>
      <c r="BC88" s="113">
        <f>'[1]2019-30a-01 - Obvodový plášť'!H35</f>
        <v>0</v>
      </c>
      <c r="BD88" s="115">
        <f>'[1]2019-30a-01 - Obvodový plášť'!H36</f>
        <v>0</v>
      </c>
      <c r="BT88" s="116" t="s">
        <v>83</v>
      </c>
      <c r="BV88" s="116" t="s">
        <v>77</v>
      </c>
      <c r="BW88" s="116" t="s">
        <v>84</v>
      </c>
      <c r="BX88" s="116" t="s">
        <v>78</v>
      </c>
    </row>
    <row r="89" spans="1:76" s="111" customFormat="1" ht="31.5" customHeight="1">
      <c r="A89" s="103" t="s">
        <v>80</v>
      </c>
      <c r="B89" s="104"/>
      <c r="C89" s="105"/>
      <c r="D89" s="106" t="s">
        <v>85</v>
      </c>
      <c r="E89" s="106"/>
      <c r="F89" s="106"/>
      <c r="G89" s="106"/>
      <c r="H89" s="106"/>
      <c r="I89" s="107"/>
      <c r="J89" s="106" t="s">
        <v>86</v>
      </c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108">
        <v>0</v>
      </c>
      <c r="AH89" s="109"/>
      <c r="AI89" s="109"/>
      <c r="AJ89" s="109"/>
      <c r="AK89" s="109"/>
      <c r="AL89" s="109"/>
      <c r="AM89" s="109"/>
      <c r="AN89" s="108">
        <v>0</v>
      </c>
      <c r="AO89" s="109"/>
      <c r="AP89" s="109"/>
      <c r="AQ89" s="110"/>
      <c r="AS89" s="112">
        <f>'[1]2019-30a-02 - Výplne otvo...'!M28</f>
        <v>0</v>
      </c>
      <c r="AT89" s="113">
        <f>ROUND(SUM(AV89:AW89),2)</f>
        <v>647.22</v>
      </c>
      <c r="AU89" s="114">
        <f>'[1]2019-30a-02 - Výplne otvo...'!W111</f>
        <v>55.398935999999999</v>
      </c>
      <c r="AV89" s="113">
        <f>'[1]2019-30a-02 - Výplne otvo...'!M32</f>
        <v>0</v>
      </c>
      <c r="AW89" s="113">
        <f>'[1]2019-30a-02 - Výplne otvo...'!M33</f>
        <v>647.22</v>
      </c>
      <c r="AX89" s="113">
        <f>'[1]2019-30a-02 - Výplne otvo...'!M34</f>
        <v>0</v>
      </c>
      <c r="AY89" s="113">
        <f>'[1]2019-30a-02 - Výplne otvo...'!M35</f>
        <v>0</v>
      </c>
      <c r="AZ89" s="113">
        <f>'[1]2019-30a-02 - Výplne otvo...'!H32</f>
        <v>0</v>
      </c>
      <c r="BA89" s="113">
        <f>'[1]2019-30a-02 - Výplne otvo...'!H33</f>
        <v>3236.12</v>
      </c>
      <c r="BB89" s="113">
        <f>'[1]2019-30a-02 - Výplne otvo...'!H34</f>
        <v>0</v>
      </c>
      <c r="BC89" s="113">
        <f>'[1]2019-30a-02 - Výplne otvo...'!H35</f>
        <v>0</v>
      </c>
      <c r="BD89" s="115">
        <f>'[1]2019-30a-02 - Výplne otvo...'!H36</f>
        <v>0</v>
      </c>
      <c r="BT89" s="116" t="s">
        <v>83</v>
      </c>
      <c r="BV89" s="116" t="s">
        <v>77</v>
      </c>
      <c r="BW89" s="116" t="s">
        <v>87</v>
      </c>
      <c r="BX89" s="116" t="s">
        <v>78</v>
      </c>
    </row>
    <row r="90" spans="1:76" s="111" customFormat="1" ht="31.5" customHeight="1">
      <c r="A90" s="103" t="s">
        <v>80</v>
      </c>
      <c r="B90" s="104"/>
      <c r="C90" s="105"/>
      <c r="D90" s="106" t="s">
        <v>88</v>
      </c>
      <c r="E90" s="106"/>
      <c r="F90" s="106"/>
      <c r="G90" s="106"/>
      <c r="H90" s="106"/>
      <c r="I90" s="107"/>
      <c r="J90" s="106" t="s">
        <v>89</v>
      </c>
      <c r="K90" s="106"/>
      <c r="L90" s="106"/>
      <c r="M90" s="106"/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8">
        <v>0</v>
      </c>
      <c r="AH90" s="109"/>
      <c r="AI90" s="109"/>
      <c r="AJ90" s="109"/>
      <c r="AK90" s="109"/>
      <c r="AL90" s="109"/>
      <c r="AM90" s="109"/>
      <c r="AN90" s="108">
        <v>0</v>
      </c>
      <c r="AO90" s="109"/>
      <c r="AP90" s="109"/>
      <c r="AQ90" s="110"/>
      <c r="AS90" s="112">
        <f>'[1]2019-30a-03 - Strecha'!M28</f>
        <v>0</v>
      </c>
      <c r="AT90" s="113">
        <f>ROUND(SUM(AV90:AW90),2)</f>
        <v>4466.34</v>
      </c>
      <c r="AU90" s="114">
        <f>'[1]2019-30a-03 - Strecha'!W113</f>
        <v>454.24984000000001</v>
      </c>
      <c r="AV90" s="113">
        <f>'[1]2019-30a-03 - Strecha'!M32</f>
        <v>0</v>
      </c>
      <c r="AW90" s="113">
        <f>'[1]2019-30a-03 - Strecha'!M33</f>
        <v>4466.34</v>
      </c>
      <c r="AX90" s="113">
        <f>'[1]2019-30a-03 - Strecha'!M34</f>
        <v>0</v>
      </c>
      <c r="AY90" s="113">
        <f>'[1]2019-30a-03 - Strecha'!M35</f>
        <v>0</v>
      </c>
      <c r="AZ90" s="113">
        <f>'[1]2019-30a-03 - Strecha'!H32</f>
        <v>0</v>
      </c>
      <c r="BA90" s="113">
        <f>'[1]2019-30a-03 - Strecha'!H33</f>
        <v>22331.72</v>
      </c>
      <c r="BB90" s="113">
        <f>'[1]2019-30a-03 - Strecha'!H34</f>
        <v>0</v>
      </c>
      <c r="BC90" s="113">
        <f>'[1]2019-30a-03 - Strecha'!H35</f>
        <v>0</v>
      </c>
      <c r="BD90" s="115">
        <f>'[1]2019-30a-03 - Strecha'!H36</f>
        <v>0</v>
      </c>
      <c r="BT90" s="116" t="s">
        <v>83</v>
      </c>
      <c r="BV90" s="116" t="s">
        <v>77</v>
      </c>
      <c r="BW90" s="116" t="s">
        <v>90</v>
      </c>
      <c r="BX90" s="116" t="s">
        <v>78</v>
      </c>
    </row>
    <row r="91" spans="1:76" s="111" customFormat="1" ht="31.5" customHeight="1">
      <c r="A91" s="103" t="s">
        <v>80</v>
      </c>
      <c r="B91" s="104"/>
      <c r="C91" s="105"/>
      <c r="D91" s="106" t="s">
        <v>91</v>
      </c>
      <c r="E91" s="106"/>
      <c r="F91" s="106"/>
      <c r="G91" s="106"/>
      <c r="H91" s="106"/>
      <c r="I91" s="107"/>
      <c r="J91" s="106" t="s">
        <v>92</v>
      </c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8">
        <v>0</v>
      </c>
      <c r="AH91" s="109"/>
      <c r="AI91" s="109"/>
      <c r="AJ91" s="109"/>
      <c r="AK91" s="109"/>
      <c r="AL91" s="109"/>
      <c r="AM91" s="109"/>
      <c r="AN91" s="108">
        <v>0</v>
      </c>
      <c r="AO91" s="109"/>
      <c r="AP91" s="109"/>
      <c r="AQ91" s="110"/>
      <c r="AS91" s="117">
        <f>'[1]2019-30a-04 - Ostatné-sok...'!M28</f>
        <v>0</v>
      </c>
      <c r="AT91" s="118">
        <f>ROUND(SUM(AV91:AW91),2)</f>
        <v>1191.0999999999999</v>
      </c>
      <c r="AU91" s="119">
        <f>'[1]2019-30a-04 - Ostatné-sok...'!W116</f>
        <v>215.27133325</v>
      </c>
      <c r="AV91" s="118">
        <f>'[1]2019-30a-04 - Ostatné-sok...'!M32</f>
        <v>0</v>
      </c>
      <c r="AW91" s="118">
        <f>'[1]2019-30a-04 - Ostatné-sok...'!M33</f>
        <v>1191.0999999999999</v>
      </c>
      <c r="AX91" s="118">
        <f>'[1]2019-30a-04 - Ostatné-sok...'!M34</f>
        <v>0</v>
      </c>
      <c r="AY91" s="118">
        <f>'[1]2019-30a-04 - Ostatné-sok...'!M35</f>
        <v>0</v>
      </c>
      <c r="AZ91" s="118">
        <f>'[1]2019-30a-04 - Ostatné-sok...'!H32</f>
        <v>0</v>
      </c>
      <c r="BA91" s="118">
        <f>'[1]2019-30a-04 - Ostatné-sok...'!H33</f>
        <v>5955.5</v>
      </c>
      <c r="BB91" s="118">
        <f>'[1]2019-30a-04 - Ostatné-sok...'!H34</f>
        <v>0</v>
      </c>
      <c r="BC91" s="118">
        <f>'[1]2019-30a-04 - Ostatné-sok...'!H35</f>
        <v>0</v>
      </c>
      <c r="BD91" s="120">
        <f>'[1]2019-30a-04 - Ostatné-sok...'!H36</f>
        <v>0</v>
      </c>
      <c r="BT91" s="116" t="s">
        <v>83</v>
      </c>
      <c r="BV91" s="116" t="s">
        <v>77</v>
      </c>
      <c r="BW91" s="116" t="s">
        <v>93</v>
      </c>
      <c r="BX91" s="116" t="s">
        <v>78</v>
      </c>
    </row>
    <row r="92" spans="1:76">
      <c r="B92" s="15"/>
      <c r="AQ92" s="18"/>
    </row>
    <row r="93" spans="1:76" s="31" customFormat="1" ht="30" customHeight="1">
      <c r="B93" s="30"/>
      <c r="C93" s="94" t="s">
        <v>94</v>
      </c>
      <c r="AG93" s="97">
        <v>0</v>
      </c>
      <c r="AH93" s="97"/>
      <c r="AI93" s="97"/>
      <c r="AJ93" s="97"/>
      <c r="AK93" s="97"/>
      <c r="AL93" s="97"/>
      <c r="AM93" s="97"/>
      <c r="AN93" s="97">
        <v>0</v>
      </c>
      <c r="AO93" s="97"/>
      <c r="AP93" s="97"/>
      <c r="AQ93" s="32"/>
      <c r="AS93" s="90" t="s">
        <v>95</v>
      </c>
      <c r="AT93" s="91" t="s">
        <v>96</v>
      </c>
      <c r="AU93" s="91" t="s">
        <v>39</v>
      </c>
      <c r="AV93" s="92" t="s">
        <v>62</v>
      </c>
    </row>
    <row r="94" spans="1:76" s="31" customFormat="1" ht="10.9" customHeight="1">
      <c r="B94" s="30"/>
      <c r="AQ94" s="32"/>
      <c r="AS94" s="121"/>
      <c r="AT94" s="59"/>
      <c r="AU94" s="59"/>
      <c r="AV94" s="61"/>
    </row>
    <row r="95" spans="1:76" s="31" customFormat="1" ht="30" customHeight="1">
      <c r="B95" s="30"/>
      <c r="C95" s="122" t="s">
        <v>97</v>
      </c>
      <c r="D95" s="123"/>
      <c r="E95" s="123"/>
      <c r="F95" s="123"/>
      <c r="G95" s="123"/>
      <c r="H95" s="123"/>
      <c r="I95" s="123"/>
      <c r="J95" s="123"/>
      <c r="K95" s="123"/>
      <c r="L95" s="123"/>
      <c r="M95" s="123"/>
      <c r="N95" s="123"/>
      <c r="O95" s="123"/>
      <c r="P95" s="123"/>
      <c r="Q95" s="123"/>
      <c r="R95" s="123"/>
      <c r="S95" s="123"/>
      <c r="T95" s="123"/>
      <c r="U95" s="123"/>
      <c r="V95" s="123"/>
      <c r="W95" s="123"/>
      <c r="X95" s="123"/>
      <c r="Y95" s="123"/>
      <c r="Z95" s="123"/>
      <c r="AA95" s="123"/>
      <c r="AB95" s="123"/>
      <c r="AC95" s="123"/>
      <c r="AD95" s="123"/>
      <c r="AE95" s="123"/>
      <c r="AF95" s="123"/>
      <c r="AG95" s="124">
        <f>ROUND(AG87+AG93,2)</f>
        <v>0</v>
      </c>
      <c r="AH95" s="124"/>
      <c r="AI95" s="124"/>
      <c r="AJ95" s="124"/>
      <c r="AK95" s="124"/>
      <c r="AL95" s="124"/>
      <c r="AM95" s="124"/>
      <c r="AN95" s="124">
        <f>AN87+AN93</f>
        <v>0</v>
      </c>
      <c r="AO95" s="124"/>
      <c r="AP95" s="124"/>
      <c r="AQ95" s="32"/>
    </row>
    <row r="96" spans="1:76" s="31" customFormat="1" ht="6.95" customHeight="1">
      <c r="B96" s="62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4"/>
    </row>
  </sheetData>
  <mergeCells count="58">
    <mergeCell ref="AG93:AM93"/>
    <mergeCell ref="AN93:AP93"/>
    <mergeCell ref="AG95:AM95"/>
    <mergeCell ref="AN95:AP95"/>
    <mergeCell ref="AN8:AO8"/>
    <mergeCell ref="D90:H90"/>
    <mergeCell ref="J90:AF90"/>
    <mergeCell ref="AG90:AM90"/>
    <mergeCell ref="AN90:AP90"/>
    <mergeCell ref="D91:H91"/>
    <mergeCell ref="J91:AF91"/>
    <mergeCell ref="AG91:AM91"/>
    <mergeCell ref="AN91:AP91"/>
    <mergeCell ref="D88:H88"/>
    <mergeCell ref="J88:AF88"/>
    <mergeCell ref="AG88:AM88"/>
    <mergeCell ref="AN88:AP88"/>
    <mergeCell ref="D89:H89"/>
    <mergeCell ref="J89:AF89"/>
    <mergeCell ref="AG89:AM89"/>
    <mergeCell ref="AN89:AP89"/>
    <mergeCell ref="C85:G85"/>
    <mergeCell ref="I85:AF85"/>
    <mergeCell ref="AG85:AM85"/>
    <mergeCell ref="AN85:AP85"/>
    <mergeCell ref="AG87:AM87"/>
    <mergeCell ref="AN87:AP87"/>
    <mergeCell ref="X37:AB37"/>
    <mergeCell ref="AK37:AO37"/>
    <mergeCell ref="C76:AP76"/>
    <mergeCell ref="L78:AO78"/>
    <mergeCell ref="AM82:AP82"/>
    <mergeCell ref="AS82:AT84"/>
    <mergeCell ref="AM83:AP83"/>
    <mergeCell ref="L34:O34"/>
    <mergeCell ref="W34:AE34"/>
    <mergeCell ref="AK34:AO34"/>
    <mergeCell ref="L35:O35"/>
    <mergeCell ref="W35:AE35"/>
    <mergeCell ref="AK35:AO35"/>
    <mergeCell ref="L32:O32"/>
    <mergeCell ref="W32:AE32"/>
    <mergeCell ref="AK32:AO32"/>
    <mergeCell ref="L33:O33"/>
    <mergeCell ref="W33:AE33"/>
    <mergeCell ref="AK33:AO33"/>
    <mergeCell ref="AK26:AO26"/>
    <mergeCell ref="AK27:AO27"/>
    <mergeCell ref="AK29:AO29"/>
    <mergeCell ref="L31:O31"/>
    <mergeCell ref="W31:AE31"/>
    <mergeCell ref="AK31:AO31"/>
    <mergeCell ref="C2:AP2"/>
    <mergeCell ref="AR2:BE2"/>
    <mergeCell ref="C4:AP4"/>
    <mergeCell ref="K5:AO5"/>
    <mergeCell ref="K6:AO6"/>
    <mergeCell ref="E23:AN23"/>
  </mergeCells>
  <hyperlinks>
    <hyperlink ref="K1:S1" location="C2" display="1) Súhrnný list stavby" xr:uid="{744FC897-D742-4C1A-B84C-2A398E02C0E4}"/>
    <hyperlink ref="W1:AF1" location="C87" display="2) Rekapitulácia objektov" xr:uid="{DFD1DE2B-5839-4993-9818-30CAD61B5EE5}"/>
    <hyperlink ref="A88" location="'2019-30a-01 - Obvodový plášť'!C2" display="/" xr:uid="{DB1149DF-08C7-4C6A-A131-63B79CF1DB80}"/>
    <hyperlink ref="A89" location="'2019-30a-02 - Výplne otvo...'!C2" display="/" xr:uid="{7F9BACFB-574A-4D6A-9EED-C8CD4B1FEC1B}"/>
    <hyperlink ref="A90" location="'2019-30a-03 - Strecha'!C2" display="/" xr:uid="{201442E2-CC6A-4C30-AE39-77050C5B38AC}"/>
    <hyperlink ref="A91" location="'2019-30a-04 - Ostatné-sok...'!C2" display="/" xr:uid="{B861F64B-8913-4A69-8821-A85040F02DF1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E8509-4999-42D6-8156-A53E5F867E7D}">
  <dimension ref="A1:BN152"/>
  <sheetViews>
    <sheetView workbookViewId="0">
      <selection activeCell="L152" sqref="L152"/>
    </sheetView>
  </sheetViews>
  <sheetFormatPr defaultRowHeight="15"/>
  <cols>
    <col min="1" max="1" width="7.140625" customWidth="1"/>
    <col min="2" max="2" width="1.42578125" customWidth="1"/>
    <col min="3" max="3" width="3.5703125" customWidth="1"/>
    <col min="4" max="4" width="3.7109375" customWidth="1"/>
    <col min="5" max="5" width="14.7109375" customWidth="1"/>
    <col min="6" max="7" width="9.5703125" customWidth="1"/>
    <col min="8" max="8" width="10.7109375" customWidth="1"/>
    <col min="9" max="9" width="6" customWidth="1"/>
    <col min="10" max="10" width="4.42578125" customWidth="1"/>
    <col min="11" max="11" width="9.85546875" customWidth="1"/>
    <col min="12" max="12" width="10.28515625" customWidth="1"/>
    <col min="13" max="14" width="5.140625" customWidth="1"/>
    <col min="15" max="15" width="1.7109375" customWidth="1"/>
    <col min="16" max="16" width="10.7109375" customWidth="1"/>
    <col min="17" max="17" width="3.5703125" customWidth="1"/>
    <col min="18" max="18" width="1.42578125" customWidth="1"/>
    <col min="19" max="19" width="7" customWidth="1"/>
    <col min="20" max="20" width="25.42578125" hidden="1" customWidth="1"/>
    <col min="21" max="21" width="14" hidden="1" customWidth="1"/>
    <col min="22" max="22" width="10.5703125" hidden="1" customWidth="1"/>
    <col min="23" max="23" width="14" hidden="1" customWidth="1"/>
    <col min="24" max="24" width="10.42578125" hidden="1" customWidth="1"/>
    <col min="25" max="25" width="12.85546875" hidden="1" customWidth="1"/>
    <col min="26" max="26" width="9.42578125" hidden="1" customWidth="1"/>
    <col min="27" max="27" width="12.85546875" hidden="1" customWidth="1"/>
    <col min="28" max="28" width="14" hidden="1" customWidth="1"/>
    <col min="29" max="29" width="9.42578125" customWidth="1"/>
    <col min="30" max="30" width="12.85546875" customWidth="1"/>
    <col min="31" max="31" width="14" customWidth="1"/>
  </cols>
  <sheetData>
    <row r="1" spans="1:66" ht="21.75" customHeight="1">
      <c r="A1" s="5"/>
      <c r="B1" s="2"/>
      <c r="C1" s="2"/>
      <c r="D1" s="3" t="s">
        <v>1</v>
      </c>
      <c r="E1" s="2"/>
      <c r="F1" s="4" t="s">
        <v>98</v>
      </c>
      <c r="G1" s="4"/>
      <c r="H1" s="125" t="s">
        <v>99</v>
      </c>
      <c r="I1" s="125"/>
      <c r="J1" s="125"/>
      <c r="K1" s="125"/>
      <c r="L1" s="4" t="s">
        <v>100</v>
      </c>
      <c r="M1" s="2"/>
      <c r="N1" s="2"/>
      <c r="O1" s="3" t="s">
        <v>101</v>
      </c>
      <c r="P1" s="2"/>
      <c r="Q1" s="2"/>
      <c r="R1" s="2"/>
      <c r="S1" s="4" t="s">
        <v>102</v>
      </c>
      <c r="T1" s="4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</row>
    <row r="2" spans="1:66" ht="36.950000000000003" customHeight="1">
      <c r="C2" s="7" t="s">
        <v>7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S2" s="9" t="s">
        <v>8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T2" s="11" t="s">
        <v>84</v>
      </c>
    </row>
    <row r="3" spans="1:66" ht="6.95" customHeight="1"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4"/>
      <c r="AT3" s="11" t="s">
        <v>75</v>
      </c>
    </row>
    <row r="4" spans="1:66" ht="36.950000000000003" customHeight="1">
      <c r="B4" s="15"/>
      <c r="C4" s="16" t="s">
        <v>103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8"/>
      <c r="T4" s="19" t="s">
        <v>12</v>
      </c>
      <c r="AT4" s="11" t="s">
        <v>6</v>
      </c>
    </row>
    <row r="5" spans="1:66" ht="6.95" customHeight="1">
      <c r="B5" s="15"/>
      <c r="R5" s="18"/>
    </row>
    <row r="6" spans="1:66" ht="25.35" customHeight="1">
      <c r="B6" s="15"/>
      <c r="D6" s="24" t="s">
        <v>15</v>
      </c>
      <c r="F6" s="126" t="str">
        <f>'[1]Rekapitulácia stavby'!K6</f>
        <v>Prepláštenie skladu Vígľaš-Pstruša</v>
      </c>
      <c r="G6" s="127"/>
      <c r="H6" s="127"/>
      <c r="I6" s="127"/>
      <c r="J6" s="127"/>
      <c r="K6" s="127"/>
      <c r="L6" s="127"/>
      <c r="M6" s="127"/>
      <c r="N6" s="127"/>
      <c r="O6" s="127"/>
      <c r="P6" s="127"/>
      <c r="R6" s="18"/>
    </row>
    <row r="7" spans="1:66" s="31" customFormat="1" ht="32.85" customHeight="1">
      <c r="B7" s="30"/>
      <c r="D7" s="22" t="s">
        <v>104</v>
      </c>
      <c r="F7" s="23" t="s">
        <v>105</v>
      </c>
      <c r="G7" s="128"/>
      <c r="H7" s="128"/>
      <c r="I7" s="128"/>
      <c r="J7" s="128"/>
      <c r="K7" s="128"/>
      <c r="L7" s="128"/>
      <c r="M7" s="128"/>
      <c r="N7" s="128"/>
      <c r="O7" s="128"/>
      <c r="P7" s="128"/>
      <c r="R7" s="32"/>
    </row>
    <row r="8" spans="1:66" s="31" customFormat="1" ht="14.45" customHeight="1">
      <c r="B8" s="30"/>
      <c r="D8" s="24" t="s">
        <v>17</v>
      </c>
      <c r="F8" s="25" t="s">
        <v>18</v>
      </c>
      <c r="M8" s="24" t="s">
        <v>19</v>
      </c>
      <c r="O8" s="25" t="s">
        <v>18</v>
      </c>
      <c r="R8" s="32"/>
    </row>
    <row r="9" spans="1:66" s="31" customFormat="1" ht="14.45" customHeight="1">
      <c r="B9" s="30"/>
      <c r="D9" s="24" t="s">
        <v>20</v>
      </c>
      <c r="F9" s="25" t="s">
        <v>21</v>
      </c>
      <c r="M9" s="24" t="s">
        <v>22</v>
      </c>
      <c r="O9" s="129">
        <v>43985</v>
      </c>
      <c r="P9" s="129"/>
      <c r="R9" s="32"/>
    </row>
    <row r="10" spans="1:66" s="31" customFormat="1" ht="10.9" customHeight="1">
      <c r="B10" s="30"/>
      <c r="R10" s="32"/>
    </row>
    <row r="11" spans="1:66" s="31" customFormat="1" ht="14.45" customHeight="1">
      <c r="B11" s="30"/>
      <c r="D11" s="24" t="s">
        <v>23</v>
      </c>
      <c r="M11" s="24" t="s">
        <v>24</v>
      </c>
      <c r="O11" s="21" t="s">
        <v>18</v>
      </c>
      <c r="P11" s="21"/>
      <c r="R11" s="32"/>
    </row>
    <row r="12" spans="1:66" s="31" customFormat="1" ht="18" customHeight="1">
      <c r="B12" s="30"/>
      <c r="E12" s="25" t="s">
        <v>25</v>
      </c>
      <c r="M12" s="24" t="s">
        <v>26</v>
      </c>
      <c r="O12" s="21" t="s">
        <v>18</v>
      </c>
      <c r="P12" s="21"/>
      <c r="R12" s="32"/>
    </row>
    <row r="13" spans="1:66" s="31" customFormat="1" ht="6.95" customHeight="1">
      <c r="B13" s="30"/>
      <c r="R13" s="32"/>
    </row>
    <row r="14" spans="1:66" s="31" customFormat="1" ht="14.45" customHeight="1">
      <c r="B14" s="30"/>
      <c r="D14" s="24" t="s">
        <v>27</v>
      </c>
      <c r="M14" s="24" t="s">
        <v>24</v>
      </c>
      <c r="O14" s="21" t="str">
        <f>IF('[1]Rekapitulácia stavby'!AN13="","",'[1]Rekapitulácia stavby'!AN13)</f>
        <v/>
      </c>
      <c r="P14" s="21"/>
      <c r="R14" s="32"/>
    </row>
    <row r="15" spans="1:66" s="31" customFormat="1" ht="18" customHeight="1">
      <c r="B15" s="30"/>
      <c r="E15" s="25" t="str">
        <f>IF('[1]Rekapitulácia stavby'!E14="","",'[1]Rekapitulácia stavby'!E14)</f>
        <v xml:space="preserve"> </v>
      </c>
      <c r="M15" s="24" t="s">
        <v>26</v>
      </c>
      <c r="O15" s="21" t="str">
        <f>IF('[1]Rekapitulácia stavby'!AN14="","",'[1]Rekapitulácia stavby'!AN14)</f>
        <v/>
      </c>
      <c r="P15" s="21"/>
      <c r="R15" s="32"/>
    </row>
    <row r="16" spans="1:66" s="31" customFormat="1" ht="6.95" customHeight="1">
      <c r="B16" s="30"/>
      <c r="R16" s="32"/>
    </row>
    <row r="17" spans="2:18" s="31" customFormat="1" ht="14.45" customHeight="1">
      <c r="B17" s="30"/>
      <c r="D17" s="24" t="s">
        <v>29</v>
      </c>
      <c r="M17" s="24" t="s">
        <v>24</v>
      </c>
      <c r="O17" s="21" t="s">
        <v>18</v>
      </c>
      <c r="P17" s="21"/>
      <c r="R17" s="32"/>
    </row>
    <row r="18" spans="2:18" s="31" customFormat="1" ht="18" customHeight="1">
      <c r="B18" s="30"/>
      <c r="E18" s="25" t="s">
        <v>30</v>
      </c>
      <c r="M18" s="24" t="s">
        <v>26</v>
      </c>
      <c r="O18" s="21" t="s">
        <v>18</v>
      </c>
      <c r="P18" s="21"/>
      <c r="R18" s="32"/>
    </row>
    <row r="19" spans="2:18" s="31" customFormat="1" ht="6.95" customHeight="1">
      <c r="B19" s="30"/>
      <c r="R19" s="32"/>
    </row>
    <row r="20" spans="2:18" s="31" customFormat="1" ht="14.45" customHeight="1">
      <c r="B20" s="30"/>
      <c r="D20" s="24" t="s">
        <v>33</v>
      </c>
      <c r="M20" s="24" t="s">
        <v>24</v>
      </c>
      <c r="O20" s="21" t="s">
        <v>18</v>
      </c>
      <c r="P20" s="21"/>
      <c r="R20" s="32"/>
    </row>
    <row r="21" spans="2:18" s="31" customFormat="1" ht="18" customHeight="1">
      <c r="B21" s="30"/>
      <c r="E21" s="25" t="s">
        <v>34</v>
      </c>
      <c r="M21" s="24" t="s">
        <v>26</v>
      </c>
      <c r="O21" s="21" t="s">
        <v>18</v>
      </c>
      <c r="P21" s="21"/>
      <c r="R21" s="32"/>
    </row>
    <row r="22" spans="2:18" s="31" customFormat="1" ht="6.95" customHeight="1">
      <c r="B22" s="30"/>
      <c r="R22" s="32"/>
    </row>
    <row r="23" spans="2:18" s="31" customFormat="1" ht="14.45" customHeight="1">
      <c r="B23" s="30"/>
      <c r="D23" s="24" t="s">
        <v>35</v>
      </c>
      <c r="R23" s="32"/>
    </row>
    <row r="24" spans="2:18" s="31" customFormat="1" ht="16.5" customHeight="1">
      <c r="B24" s="30"/>
      <c r="E24" s="26" t="s">
        <v>18</v>
      </c>
      <c r="F24" s="26"/>
      <c r="G24" s="26"/>
      <c r="H24" s="26"/>
      <c r="I24" s="26"/>
      <c r="J24" s="26"/>
      <c r="K24" s="26"/>
      <c r="L24" s="26"/>
      <c r="R24" s="32"/>
    </row>
    <row r="25" spans="2:18" s="31" customFormat="1" ht="6.95" customHeight="1">
      <c r="B25" s="30"/>
      <c r="R25" s="32"/>
    </row>
    <row r="26" spans="2:18" s="31" customFormat="1" ht="6.95" customHeight="1">
      <c r="B26" s="30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R26" s="32"/>
    </row>
    <row r="27" spans="2:18" s="31" customFormat="1" ht="14.45" customHeight="1">
      <c r="B27" s="30"/>
      <c r="D27" s="130" t="s">
        <v>106</v>
      </c>
      <c r="M27" s="29">
        <v>0</v>
      </c>
      <c r="N27" s="29"/>
      <c r="O27" s="29"/>
      <c r="P27" s="29"/>
      <c r="R27" s="32"/>
    </row>
    <row r="28" spans="2:18" s="31" customFormat="1" ht="14.45" customHeight="1">
      <c r="B28" s="30"/>
      <c r="D28" s="28" t="s">
        <v>107</v>
      </c>
      <c r="M28" s="29">
        <f>N94</f>
        <v>0</v>
      </c>
      <c r="N28" s="29"/>
      <c r="O28" s="29"/>
      <c r="P28" s="29"/>
      <c r="R28" s="32"/>
    </row>
    <row r="29" spans="2:18" s="31" customFormat="1" ht="6.95" customHeight="1">
      <c r="B29" s="30"/>
      <c r="R29" s="32"/>
    </row>
    <row r="30" spans="2:18" s="31" customFormat="1" ht="25.35" customHeight="1">
      <c r="B30" s="30"/>
      <c r="D30" s="131" t="s">
        <v>38</v>
      </c>
      <c r="M30" s="132">
        <f>ROUND(M27+M28,2)</f>
        <v>0</v>
      </c>
      <c r="N30" s="128"/>
      <c r="O30" s="128"/>
      <c r="P30" s="128"/>
      <c r="R30" s="32"/>
    </row>
    <row r="31" spans="2:18" s="31" customFormat="1" ht="6.95" customHeight="1">
      <c r="B31" s="30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R31" s="32"/>
    </row>
    <row r="32" spans="2:18" s="31" customFormat="1" ht="14.45" customHeight="1">
      <c r="B32" s="30"/>
      <c r="D32" s="39" t="s">
        <v>39</v>
      </c>
      <c r="E32" s="39" t="s">
        <v>40</v>
      </c>
      <c r="F32" s="133">
        <v>0.2</v>
      </c>
      <c r="G32" s="134" t="s">
        <v>41</v>
      </c>
      <c r="H32" s="135">
        <f>ROUND((SUM(BE94:BE95)+SUM(BE113:BE151)), 2)</f>
        <v>0</v>
      </c>
      <c r="I32" s="128"/>
      <c r="J32" s="128"/>
      <c r="M32" s="135">
        <f>ROUND(ROUND((SUM(BE94:BE95)+SUM(BE113:BE151)), 2)*F32, 2)</f>
        <v>0</v>
      </c>
      <c r="N32" s="128"/>
      <c r="O32" s="128"/>
      <c r="P32" s="128"/>
      <c r="R32" s="32"/>
    </row>
    <row r="33" spans="2:18" s="31" customFormat="1" ht="14.45" customHeight="1">
      <c r="B33" s="30"/>
      <c r="E33" s="39" t="s">
        <v>42</v>
      </c>
      <c r="F33" s="133">
        <v>0.2</v>
      </c>
      <c r="G33" s="134" t="s">
        <v>41</v>
      </c>
      <c r="H33" s="135">
        <f>ROUND((SUM(BF94:BF95)+SUM(BF113:BF151)), 2)</f>
        <v>0</v>
      </c>
      <c r="I33" s="128"/>
      <c r="J33" s="128"/>
      <c r="M33" s="135">
        <v>0</v>
      </c>
      <c r="N33" s="128"/>
      <c r="O33" s="128"/>
      <c r="P33" s="128"/>
      <c r="R33" s="32"/>
    </row>
    <row r="34" spans="2:18" s="31" customFormat="1" ht="14.45" hidden="1" customHeight="1">
      <c r="B34" s="30"/>
      <c r="E34" s="39" t="s">
        <v>43</v>
      </c>
      <c r="F34" s="133">
        <v>0.2</v>
      </c>
      <c r="G34" s="134" t="s">
        <v>41</v>
      </c>
      <c r="H34" s="135">
        <f>ROUND((SUM(BG94:BG95)+SUM(BG113:BG151)), 2)</f>
        <v>0</v>
      </c>
      <c r="I34" s="128"/>
      <c r="J34" s="128"/>
      <c r="M34" s="135">
        <v>0</v>
      </c>
      <c r="N34" s="128"/>
      <c r="O34" s="128"/>
      <c r="P34" s="128"/>
      <c r="R34" s="32"/>
    </row>
    <row r="35" spans="2:18" s="31" customFormat="1" ht="14.45" hidden="1" customHeight="1">
      <c r="B35" s="30"/>
      <c r="E35" s="39" t="s">
        <v>44</v>
      </c>
      <c r="F35" s="133">
        <v>0.2</v>
      </c>
      <c r="G35" s="134" t="s">
        <v>41</v>
      </c>
      <c r="H35" s="135">
        <f>ROUND((SUM(BH94:BH95)+SUM(BH113:BH151)), 2)</f>
        <v>0</v>
      </c>
      <c r="I35" s="128"/>
      <c r="J35" s="128"/>
      <c r="M35" s="135">
        <v>0</v>
      </c>
      <c r="N35" s="128"/>
      <c r="O35" s="128"/>
      <c r="P35" s="128"/>
      <c r="R35" s="32"/>
    </row>
    <row r="36" spans="2:18" s="31" customFormat="1" ht="14.45" hidden="1" customHeight="1">
      <c r="B36" s="30"/>
      <c r="E36" s="39" t="s">
        <v>45</v>
      </c>
      <c r="F36" s="133">
        <v>0</v>
      </c>
      <c r="G36" s="134" t="s">
        <v>41</v>
      </c>
      <c r="H36" s="135">
        <f>ROUND((SUM(BI94:BI95)+SUM(BI113:BI151)), 2)</f>
        <v>0</v>
      </c>
      <c r="I36" s="128"/>
      <c r="J36" s="128"/>
      <c r="M36" s="135">
        <v>0</v>
      </c>
      <c r="N36" s="128"/>
      <c r="O36" s="128"/>
      <c r="P36" s="128"/>
      <c r="R36" s="32"/>
    </row>
    <row r="37" spans="2:18" s="31" customFormat="1" ht="6.95" customHeight="1">
      <c r="B37" s="30"/>
      <c r="R37" s="32"/>
    </row>
    <row r="38" spans="2:18" s="31" customFormat="1" ht="25.35" customHeight="1">
      <c r="B38" s="30"/>
      <c r="C38" s="123"/>
      <c r="D38" s="136" t="s">
        <v>46</v>
      </c>
      <c r="E38" s="87"/>
      <c r="F38" s="87"/>
      <c r="G38" s="137" t="s">
        <v>47</v>
      </c>
      <c r="H38" s="138" t="s">
        <v>48</v>
      </c>
      <c r="I38" s="87"/>
      <c r="J38" s="87"/>
      <c r="K38" s="87"/>
      <c r="L38" s="139">
        <f>SUM(M30:M36)</f>
        <v>0</v>
      </c>
      <c r="M38" s="139"/>
      <c r="N38" s="139"/>
      <c r="O38" s="139"/>
      <c r="P38" s="140"/>
      <c r="Q38" s="123"/>
      <c r="R38" s="32"/>
    </row>
    <row r="39" spans="2:18" s="31" customFormat="1" ht="14.45" customHeight="1">
      <c r="B39" s="30"/>
      <c r="R39" s="32"/>
    </row>
    <row r="40" spans="2:18" s="31" customFormat="1" ht="14.45" customHeight="1">
      <c r="B40" s="30"/>
      <c r="R40" s="32"/>
    </row>
    <row r="41" spans="2:18">
      <c r="B41" s="15"/>
      <c r="R41" s="18"/>
    </row>
    <row r="42" spans="2:18">
      <c r="B42" s="15"/>
      <c r="R42" s="18"/>
    </row>
    <row r="43" spans="2:18">
      <c r="B43" s="15"/>
      <c r="R43" s="18"/>
    </row>
    <row r="44" spans="2:18">
      <c r="B44" s="15"/>
      <c r="R44" s="18"/>
    </row>
    <row r="45" spans="2:18">
      <c r="B45" s="15"/>
      <c r="R45" s="18"/>
    </row>
    <row r="46" spans="2:18">
      <c r="B46" s="15"/>
      <c r="R46" s="18"/>
    </row>
    <row r="47" spans="2:18">
      <c r="B47" s="15"/>
      <c r="R47" s="18"/>
    </row>
    <row r="48" spans="2:18">
      <c r="B48" s="15"/>
      <c r="R48" s="18"/>
    </row>
    <row r="49" spans="2:18">
      <c r="B49" s="15"/>
      <c r="R49" s="18"/>
    </row>
    <row r="50" spans="2:18" s="31" customFormat="1">
      <c r="B50" s="30"/>
      <c r="D50" s="53" t="s">
        <v>49</v>
      </c>
      <c r="E50" s="54"/>
      <c r="F50" s="54"/>
      <c r="G50" s="54"/>
      <c r="H50" s="55"/>
      <c r="J50" s="53" t="s">
        <v>50</v>
      </c>
      <c r="K50" s="54"/>
      <c r="L50" s="54"/>
      <c r="M50" s="54"/>
      <c r="N50" s="54"/>
      <c r="O50" s="54"/>
      <c r="P50" s="55"/>
      <c r="R50" s="32"/>
    </row>
    <row r="51" spans="2:18">
      <c r="B51" s="15"/>
      <c r="D51" s="56"/>
      <c r="H51" s="57"/>
      <c r="J51" s="56"/>
      <c r="P51" s="57"/>
      <c r="R51" s="18"/>
    </row>
    <row r="52" spans="2:18">
      <c r="B52" s="15"/>
      <c r="D52" s="56"/>
      <c r="H52" s="57"/>
      <c r="J52" s="56"/>
      <c r="P52" s="57"/>
      <c r="R52" s="18"/>
    </row>
    <row r="53" spans="2:18">
      <c r="B53" s="15"/>
      <c r="D53" s="56"/>
      <c r="H53" s="57"/>
      <c r="J53" s="56"/>
      <c r="P53" s="57"/>
      <c r="R53" s="18"/>
    </row>
    <row r="54" spans="2:18">
      <c r="B54" s="15"/>
      <c r="D54" s="56"/>
      <c r="H54" s="57"/>
      <c r="J54" s="56"/>
      <c r="P54" s="57"/>
      <c r="R54" s="18"/>
    </row>
    <row r="55" spans="2:18">
      <c r="B55" s="15"/>
      <c r="D55" s="56"/>
      <c r="H55" s="57"/>
      <c r="J55" s="56"/>
      <c r="P55" s="57"/>
      <c r="R55" s="18"/>
    </row>
    <row r="56" spans="2:18">
      <c r="B56" s="15"/>
      <c r="D56" s="56"/>
      <c r="H56" s="57"/>
      <c r="J56" s="56"/>
      <c r="P56" s="57"/>
      <c r="R56" s="18"/>
    </row>
    <row r="57" spans="2:18">
      <c r="B57" s="15"/>
      <c r="D57" s="56"/>
      <c r="H57" s="57"/>
      <c r="J57" s="56"/>
      <c r="P57" s="57"/>
      <c r="R57" s="18"/>
    </row>
    <row r="58" spans="2:18">
      <c r="B58" s="15"/>
      <c r="D58" s="56"/>
      <c r="H58" s="57"/>
      <c r="J58" s="56"/>
      <c r="P58" s="57"/>
      <c r="R58" s="18"/>
    </row>
    <row r="59" spans="2:18" s="31" customFormat="1">
      <c r="B59" s="30"/>
      <c r="D59" s="58" t="s">
        <v>51</v>
      </c>
      <c r="E59" s="59"/>
      <c r="F59" s="59"/>
      <c r="G59" s="60" t="s">
        <v>52</v>
      </c>
      <c r="H59" s="61"/>
      <c r="J59" s="58" t="s">
        <v>51</v>
      </c>
      <c r="K59" s="59"/>
      <c r="L59" s="59"/>
      <c r="M59" s="59"/>
      <c r="N59" s="60" t="s">
        <v>52</v>
      </c>
      <c r="O59" s="59"/>
      <c r="P59" s="61"/>
      <c r="R59" s="32"/>
    </row>
    <row r="60" spans="2:18">
      <c r="B60" s="15"/>
      <c r="R60" s="18"/>
    </row>
    <row r="61" spans="2:18" s="31" customFormat="1">
      <c r="B61" s="30"/>
      <c r="D61" s="53" t="s">
        <v>53</v>
      </c>
      <c r="E61" s="54"/>
      <c r="F61" s="54"/>
      <c r="G61" s="54"/>
      <c r="H61" s="55"/>
      <c r="J61" s="53" t="s">
        <v>54</v>
      </c>
      <c r="K61" s="54"/>
      <c r="L61" s="54"/>
      <c r="M61" s="54"/>
      <c r="N61" s="54"/>
      <c r="O61" s="54"/>
      <c r="P61" s="55"/>
      <c r="R61" s="32"/>
    </row>
    <row r="62" spans="2:18">
      <c r="B62" s="15"/>
      <c r="D62" s="56"/>
      <c r="H62" s="57"/>
      <c r="J62" s="56"/>
      <c r="P62" s="57"/>
      <c r="R62" s="18"/>
    </row>
    <row r="63" spans="2:18">
      <c r="B63" s="15"/>
      <c r="D63" s="56"/>
      <c r="H63" s="57"/>
      <c r="J63" s="56"/>
      <c r="P63" s="57"/>
      <c r="R63" s="18"/>
    </row>
    <row r="64" spans="2:18">
      <c r="B64" s="15"/>
      <c r="D64" s="56"/>
      <c r="H64" s="57"/>
      <c r="J64" s="56"/>
      <c r="P64" s="57"/>
      <c r="R64" s="18"/>
    </row>
    <row r="65" spans="2:18">
      <c r="B65" s="15"/>
      <c r="D65" s="56"/>
      <c r="H65" s="57"/>
      <c r="J65" s="56"/>
      <c r="P65" s="57"/>
      <c r="R65" s="18"/>
    </row>
    <row r="66" spans="2:18">
      <c r="B66" s="15"/>
      <c r="D66" s="56"/>
      <c r="H66" s="57"/>
      <c r="J66" s="56"/>
      <c r="P66" s="57"/>
      <c r="R66" s="18"/>
    </row>
    <row r="67" spans="2:18">
      <c r="B67" s="15"/>
      <c r="D67" s="56"/>
      <c r="H67" s="57"/>
      <c r="J67" s="56"/>
      <c r="P67" s="57"/>
      <c r="R67" s="18"/>
    </row>
    <row r="68" spans="2:18">
      <c r="B68" s="15"/>
      <c r="D68" s="56"/>
      <c r="H68" s="57"/>
      <c r="J68" s="56"/>
      <c r="P68" s="57"/>
      <c r="R68" s="18"/>
    </row>
    <row r="69" spans="2:18">
      <c r="B69" s="15"/>
      <c r="D69" s="56"/>
      <c r="H69" s="57"/>
      <c r="J69" s="56"/>
      <c r="P69" s="57"/>
      <c r="R69" s="18"/>
    </row>
    <row r="70" spans="2:18" s="31" customFormat="1">
      <c r="B70" s="30"/>
      <c r="D70" s="58" t="s">
        <v>51</v>
      </c>
      <c r="E70" s="59"/>
      <c r="F70" s="59"/>
      <c r="G70" s="60" t="s">
        <v>52</v>
      </c>
      <c r="H70" s="61"/>
      <c r="J70" s="58" t="s">
        <v>51</v>
      </c>
      <c r="K70" s="59"/>
      <c r="L70" s="59"/>
      <c r="M70" s="59"/>
      <c r="N70" s="60" t="s">
        <v>52</v>
      </c>
      <c r="O70" s="59"/>
      <c r="P70" s="61"/>
      <c r="R70" s="32"/>
    </row>
    <row r="71" spans="2:18" s="31" customFormat="1" ht="14.45" customHeight="1">
      <c r="B71" s="62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4"/>
    </row>
    <row r="75" spans="2:18" s="31" customFormat="1" ht="6.95" customHeight="1">
      <c r="B75" s="65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7"/>
    </row>
    <row r="76" spans="2:18" s="31" customFormat="1" ht="36.950000000000003" customHeight="1">
      <c r="B76" s="30"/>
      <c r="C76" s="16" t="s">
        <v>108</v>
      </c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32"/>
    </row>
    <row r="77" spans="2:18" s="31" customFormat="1" ht="6.95" customHeight="1">
      <c r="B77" s="30"/>
      <c r="R77" s="32"/>
    </row>
    <row r="78" spans="2:18" s="31" customFormat="1" ht="30" customHeight="1">
      <c r="B78" s="30"/>
      <c r="C78" s="24" t="s">
        <v>15</v>
      </c>
      <c r="F78" s="126" t="str">
        <f>F6</f>
        <v>Prepláštenie skladu Vígľaš-Pstruša</v>
      </c>
      <c r="G78" s="127"/>
      <c r="H78" s="127"/>
      <c r="I78" s="127"/>
      <c r="J78" s="127"/>
      <c r="K78" s="127"/>
      <c r="L78" s="127"/>
      <c r="M78" s="127"/>
      <c r="N78" s="127"/>
      <c r="O78" s="127"/>
      <c r="P78" s="127"/>
      <c r="R78" s="32"/>
    </row>
    <row r="79" spans="2:18" s="31" customFormat="1" ht="36.950000000000003" customHeight="1">
      <c r="B79" s="30"/>
      <c r="C79" s="72" t="s">
        <v>104</v>
      </c>
      <c r="F79" s="74" t="str">
        <f>F7</f>
        <v>2019-30a-01 - Obvodový plášť</v>
      </c>
      <c r="G79" s="128"/>
      <c r="H79" s="128"/>
      <c r="I79" s="128"/>
      <c r="J79" s="128"/>
      <c r="K79" s="128"/>
      <c r="L79" s="128"/>
      <c r="M79" s="128"/>
      <c r="N79" s="128"/>
      <c r="O79" s="128"/>
      <c r="P79" s="128"/>
      <c r="R79" s="32"/>
    </row>
    <row r="80" spans="2:18" s="31" customFormat="1" ht="6.95" customHeight="1">
      <c r="B80" s="30"/>
      <c r="R80" s="32"/>
    </row>
    <row r="81" spans="2:47" s="31" customFormat="1" ht="18" customHeight="1">
      <c r="B81" s="30"/>
      <c r="C81" s="24" t="s">
        <v>20</v>
      </c>
      <c r="F81" s="25" t="str">
        <f>F9</f>
        <v>Pstruša</v>
      </c>
      <c r="K81" s="24" t="s">
        <v>22</v>
      </c>
      <c r="M81" s="129">
        <f>IF(O9="","",O9)</f>
        <v>43985</v>
      </c>
      <c r="N81" s="129"/>
      <c r="O81" s="129"/>
      <c r="P81" s="129"/>
      <c r="R81" s="32"/>
    </row>
    <row r="82" spans="2:47" s="31" customFormat="1" ht="6.95" customHeight="1">
      <c r="B82" s="30"/>
      <c r="R82" s="32"/>
    </row>
    <row r="83" spans="2:47" s="31" customFormat="1">
      <c r="B83" s="30"/>
      <c r="C83" s="24" t="s">
        <v>23</v>
      </c>
      <c r="F83" s="25" t="str">
        <f>E12</f>
        <v>INFINITY GROUP a.s. Zvolen</v>
      </c>
      <c r="K83" s="24" t="s">
        <v>29</v>
      </c>
      <c r="M83" s="21" t="str">
        <f>E18</f>
        <v>Architektúra s.r.o.</v>
      </c>
      <c r="N83" s="21"/>
      <c r="O83" s="21"/>
      <c r="P83" s="21"/>
      <c r="Q83" s="21"/>
      <c r="R83" s="32"/>
    </row>
    <row r="84" spans="2:47" s="31" customFormat="1" ht="14.45" customHeight="1">
      <c r="B84" s="30"/>
      <c r="C84" s="24" t="s">
        <v>27</v>
      </c>
      <c r="F84" s="25" t="str">
        <f>IF(E15="","",E15)</f>
        <v xml:space="preserve"> </v>
      </c>
      <c r="K84" s="24" t="s">
        <v>33</v>
      </c>
      <c r="M84" s="21" t="str">
        <f>E21</f>
        <v>Ing. Plevka</v>
      </c>
      <c r="N84" s="21"/>
      <c r="O84" s="21"/>
      <c r="P84" s="21"/>
      <c r="Q84" s="21"/>
      <c r="R84" s="32"/>
    </row>
    <row r="85" spans="2:47" s="31" customFormat="1" ht="10.35" customHeight="1">
      <c r="B85" s="30"/>
      <c r="R85" s="32"/>
    </row>
    <row r="86" spans="2:47" s="31" customFormat="1" ht="29.25" customHeight="1">
      <c r="B86" s="30"/>
      <c r="C86" s="141" t="s">
        <v>109</v>
      </c>
      <c r="D86" s="142"/>
      <c r="E86" s="142"/>
      <c r="F86" s="142"/>
      <c r="G86" s="142"/>
      <c r="H86" s="123"/>
      <c r="I86" s="123"/>
      <c r="J86" s="123"/>
      <c r="K86" s="123"/>
      <c r="L86" s="123"/>
      <c r="M86" s="123"/>
      <c r="N86" s="141" t="s">
        <v>110</v>
      </c>
      <c r="O86" s="142"/>
      <c r="P86" s="142"/>
      <c r="Q86" s="142"/>
      <c r="R86" s="32"/>
    </row>
    <row r="87" spans="2:47" s="31" customFormat="1" ht="10.35" customHeight="1">
      <c r="B87" s="30"/>
      <c r="R87" s="32"/>
    </row>
    <row r="88" spans="2:47" s="31" customFormat="1" ht="29.25" customHeight="1">
      <c r="B88" s="30"/>
      <c r="C88" s="143" t="s">
        <v>111</v>
      </c>
      <c r="N88" s="97">
        <v>0</v>
      </c>
      <c r="O88" s="144"/>
      <c r="P88" s="144"/>
      <c r="Q88" s="144"/>
      <c r="R88" s="32"/>
      <c r="AU88" s="11" t="s">
        <v>112</v>
      </c>
    </row>
    <row r="89" spans="2:47" s="146" customFormat="1" ht="24.95" customHeight="1">
      <c r="B89" s="145"/>
      <c r="D89" s="147" t="s">
        <v>113</v>
      </c>
      <c r="N89" s="148">
        <v>0</v>
      </c>
      <c r="O89" s="149"/>
      <c r="P89" s="149"/>
      <c r="Q89" s="149"/>
      <c r="R89" s="150"/>
    </row>
    <row r="90" spans="2:47" s="152" customFormat="1" ht="19.899999999999999" customHeight="1">
      <c r="B90" s="151"/>
      <c r="D90" s="153" t="s">
        <v>114</v>
      </c>
      <c r="N90" s="154">
        <v>0</v>
      </c>
      <c r="O90" s="155"/>
      <c r="P90" s="155"/>
      <c r="Q90" s="155"/>
      <c r="R90" s="156"/>
    </row>
    <row r="91" spans="2:47" s="146" customFormat="1" ht="24.95" customHeight="1">
      <c r="B91" s="145"/>
      <c r="D91" s="147" t="s">
        <v>115</v>
      </c>
      <c r="N91" s="148">
        <v>0</v>
      </c>
      <c r="O91" s="149"/>
      <c r="P91" s="149"/>
      <c r="Q91" s="149"/>
      <c r="R91" s="150"/>
    </row>
    <row r="92" spans="2:47" s="152" customFormat="1" ht="19.899999999999999" customHeight="1">
      <c r="B92" s="151"/>
      <c r="D92" s="153" t="s">
        <v>116</v>
      </c>
      <c r="N92" s="154">
        <v>0</v>
      </c>
      <c r="O92" s="155"/>
      <c r="P92" s="155"/>
      <c r="Q92" s="155"/>
      <c r="R92" s="156"/>
    </row>
    <row r="93" spans="2:47" s="31" customFormat="1" ht="21.75" customHeight="1">
      <c r="B93" s="30"/>
      <c r="R93" s="32"/>
    </row>
    <row r="94" spans="2:47" s="31" customFormat="1" ht="29.25" customHeight="1">
      <c r="B94" s="30"/>
      <c r="C94" s="143" t="s">
        <v>117</v>
      </c>
      <c r="N94" s="144">
        <v>0</v>
      </c>
      <c r="O94" s="157"/>
      <c r="P94" s="157"/>
      <c r="Q94" s="157"/>
      <c r="R94" s="32"/>
      <c r="T94" s="158"/>
      <c r="U94" s="159" t="s">
        <v>39</v>
      </c>
    </row>
    <row r="95" spans="2:47" s="31" customFormat="1" ht="18" customHeight="1">
      <c r="B95" s="30"/>
      <c r="R95" s="32"/>
    </row>
    <row r="96" spans="2:47" s="31" customFormat="1" ht="29.25" customHeight="1">
      <c r="B96" s="30"/>
      <c r="C96" s="122" t="s">
        <v>97</v>
      </c>
      <c r="D96" s="123"/>
      <c r="E96" s="123"/>
      <c r="F96" s="123"/>
      <c r="G96" s="123"/>
      <c r="H96" s="123"/>
      <c r="I96" s="123"/>
      <c r="J96" s="123"/>
      <c r="K96" s="123"/>
      <c r="L96" s="124">
        <f>ROUND(SUM(N88+N94),2)</f>
        <v>0</v>
      </c>
      <c r="M96" s="124"/>
      <c r="N96" s="124"/>
      <c r="O96" s="124"/>
      <c r="P96" s="124"/>
      <c r="Q96" s="124"/>
      <c r="R96" s="32"/>
    </row>
    <row r="97" spans="2:27" s="31" customFormat="1" ht="6.95" customHeight="1">
      <c r="B97" s="62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4"/>
    </row>
    <row r="101" spans="2:27" s="31" customFormat="1" ht="6.95" customHeight="1">
      <c r="B101" s="65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7"/>
    </row>
    <row r="102" spans="2:27" s="31" customFormat="1" ht="36.950000000000003" customHeight="1">
      <c r="B102" s="30"/>
      <c r="C102" s="16" t="s">
        <v>118</v>
      </c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  <c r="P102" s="128"/>
      <c r="Q102" s="128"/>
      <c r="R102" s="32"/>
    </row>
    <row r="103" spans="2:27" s="31" customFormat="1" ht="6.95" customHeight="1">
      <c r="B103" s="30"/>
      <c r="R103" s="32"/>
    </row>
    <row r="104" spans="2:27" s="31" customFormat="1" ht="30" customHeight="1">
      <c r="B104" s="30"/>
      <c r="C104" s="24" t="s">
        <v>15</v>
      </c>
      <c r="F104" s="126" t="str">
        <f>F6</f>
        <v>Prepláštenie skladu Vígľaš-Pstruša</v>
      </c>
      <c r="G104" s="127"/>
      <c r="H104" s="127"/>
      <c r="I104" s="127"/>
      <c r="J104" s="127"/>
      <c r="K104" s="127"/>
      <c r="L104" s="127"/>
      <c r="M104" s="127"/>
      <c r="N104" s="127"/>
      <c r="O104" s="127"/>
      <c r="P104" s="127"/>
      <c r="R104" s="32"/>
    </row>
    <row r="105" spans="2:27" s="31" customFormat="1" ht="36.950000000000003" customHeight="1">
      <c r="B105" s="30"/>
      <c r="C105" s="72" t="s">
        <v>104</v>
      </c>
      <c r="F105" s="74" t="str">
        <f>F7</f>
        <v>2019-30a-01 - Obvodový plášť</v>
      </c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R105" s="32"/>
    </row>
    <row r="106" spans="2:27" s="31" customFormat="1" ht="6.95" customHeight="1">
      <c r="B106" s="30"/>
      <c r="R106" s="32"/>
    </row>
    <row r="107" spans="2:27" s="31" customFormat="1" ht="18" customHeight="1">
      <c r="B107" s="30"/>
      <c r="C107" s="24" t="s">
        <v>20</v>
      </c>
      <c r="F107" s="25" t="str">
        <f>F9</f>
        <v>Pstruša</v>
      </c>
      <c r="K107" s="24" t="s">
        <v>22</v>
      </c>
      <c r="M107" s="129">
        <f>IF(O9="","",O9)</f>
        <v>43985</v>
      </c>
      <c r="N107" s="129"/>
      <c r="O107" s="129"/>
      <c r="P107" s="129"/>
      <c r="R107" s="32"/>
    </row>
    <row r="108" spans="2:27" s="31" customFormat="1" ht="6.95" customHeight="1">
      <c r="B108" s="30"/>
      <c r="R108" s="32"/>
    </row>
    <row r="109" spans="2:27" s="31" customFormat="1">
      <c r="B109" s="30"/>
      <c r="C109" s="24" t="s">
        <v>23</v>
      </c>
      <c r="F109" s="25" t="str">
        <f>E12</f>
        <v>INFINITY GROUP a.s. Zvolen</v>
      </c>
      <c r="K109" s="24" t="s">
        <v>29</v>
      </c>
      <c r="M109" s="21" t="str">
        <f>E18</f>
        <v>Architektúra s.r.o.</v>
      </c>
      <c r="N109" s="21"/>
      <c r="O109" s="21"/>
      <c r="P109" s="21"/>
      <c r="Q109" s="21"/>
      <c r="R109" s="32"/>
    </row>
    <row r="110" spans="2:27" s="31" customFormat="1" ht="14.45" customHeight="1">
      <c r="B110" s="30"/>
      <c r="C110" s="24" t="s">
        <v>27</v>
      </c>
      <c r="F110" s="25" t="str">
        <f>IF(E15="","",E15)</f>
        <v xml:space="preserve"> </v>
      </c>
      <c r="K110" s="24" t="s">
        <v>33</v>
      </c>
      <c r="M110" s="21" t="str">
        <f>E21</f>
        <v>Ing. Plevka</v>
      </c>
      <c r="N110" s="21"/>
      <c r="O110" s="21"/>
      <c r="P110" s="21"/>
      <c r="Q110" s="21"/>
      <c r="R110" s="32"/>
    </row>
    <row r="111" spans="2:27" s="31" customFormat="1" ht="10.35" customHeight="1">
      <c r="B111" s="30"/>
      <c r="R111" s="32"/>
    </row>
    <row r="112" spans="2:27" s="166" customFormat="1" ht="29.25" customHeight="1">
      <c r="B112" s="160"/>
      <c r="C112" s="161" t="s">
        <v>119</v>
      </c>
      <c r="D112" s="162" t="s">
        <v>120</v>
      </c>
      <c r="E112" s="162" t="s">
        <v>57</v>
      </c>
      <c r="F112" s="163" t="s">
        <v>121</v>
      </c>
      <c r="G112" s="163"/>
      <c r="H112" s="163"/>
      <c r="I112" s="163"/>
      <c r="J112" s="162" t="s">
        <v>122</v>
      </c>
      <c r="K112" s="162" t="s">
        <v>123</v>
      </c>
      <c r="L112" s="163" t="s">
        <v>124</v>
      </c>
      <c r="M112" s="163"/>
      <c r="N112" s="163" t="s">
        <v>110</v>
      </c>
      <c r="O112" s="163"/>
      <c r="P112" s="163"/>
      <c r="Q112" s="164"/>
      <c r="R112" s="165"/>
      <c r="T112" s="90" t="s">
        <v>125</v>
      </c>
      <c r="U112" s="91" t="s">
        <v>39</v>
      </c>
      <c r="V112" s="91" t="s">
        <v>126</v>
      </c>
      <c r="W112" s="91" t="s">
        <v>127</v>
      </c>
      <c r="X112" s="91" t="s">
        <v>128</v>
      </c>
      <c r="Y112" s="91" t="s">
        <v>129</v>
      </c>
      <c r="Z112" s="91" t="s">
        <v>130</v>
      </c>
      <c r="AA112" s="92" t="s">
        <v>131</v>
      </c>
    </row>
    <row r="113" spans="2:65" s="31" customFormat="1" ht="29.25" customHeight="1">
      <c r="B113" s="30"/>
      <c r="C113" s="94" t="s">
        <v>106</v>
      </c>
      <c r="N113" s="167">
        <v>0</v>
      </c>
      <c r="O113" s="168"/>
      <c r="P113" s="168"/>
      <c r="Q113" s="168"/>
      <c r="R113" s="32"/>
      <c r="T113" s="93"/>
      <c r="U113" s="54"/>
      <c r="V113" s="54"/>
      <c r="W113" s="169">
        <f>W114+W122</f>
        <v>1075.019213</v>
      </c>
      <c r="X113" s="54"/>
      <c r="Y113" s="169">
        <f>Y114+Y122</f>
        <v>7.5023385500000002</v>
      </c>
      <c r="Z113" s="54"/>
      <c r="AA113" s="170">
        <f>AA114+AA122</f>
        <v>10.888739999999999</v>
      </c>
      <c r="AT113" s="11" t="s">
        <v>74</v>
      </c>
      <c r="AU113" s="11" t="s">
        <v>112</v>
      </c>
      <c r="BK113" s="171">
        <f>BK114+BK122</f>
        <v>0</v>
      </c>
    </row>
    <row r="114" spans="2:65" s="173" customFormat="1" ht="37.35" customHeight="1">
      <c r="B114" s="172"/>
      <c r="D114" s="174" t="s">
        <v>113</v>
      </c>
      <c r="E114" s="174"/>
      <c r="F114" s="174"/>
      <c r="G114" s="174"/>
      <c r="H114" s="174"/>
      <c r="I114" s="174"/>
      <c r="J114" s="174"/>
      <c r="K114" s="174"/>
      <c r="L114" s="174"/>
      <c r="M114" s="174"/>
      <c r="N114" s="175">
        <v>0</v>
      </c>
      <c r="O114" s="176"/>
      <c r="P114" s="176"/>
      <c r="Q114" s="176"/>
      <c r="R114" s="177"/>
      <c r="T114" s="178"/>
      <c r="W114" s="179">
        <f>W115</f>
        <v>100.256232</v>
      </c>
      <c r="Y114" s="179">
        <f>Y115</f>
        <v>0</v>
      </c>
      <c r="AA114" s="180">
        <f>AA115</f>
        <v>0</v>
      </c>
      <c r="AR114" s="181" t="s">
        <v>83</v>
      </c>
      <c r="AT114" s="182" t="s">
        <v>74</v>
      </c>
      <c r="AU114" s="182" t="s">
        <v>75</v>
      </c>
      <c r="AY114" s="181" t="s">
        <v>132</v>
      </c>
      <c r="BK114" s="183">
        <f>BK115</f>
        <v>0</v>
      </c>
    </row>
    <row r="115" spans="2:65" s="173" customFormat="1" ht="19.899999999999999" customHeight="1">
      <c r="B115" s="172"/>
      <c r="D115" s="184" t="s">
        <v>114</v>
      </c>
      <c r="E115" s="184"/>
      <c r="F115" s="184"/>
      <c r="G115" s="184"/>
      <c r="H115" s="184"/>
      <c r="I115" s="184"/>
      <c r="J115" s="184"/>
      <c r="K115" s="184"/>
      <c r="L115" s="184"/>
      <c r="M115" s="184"/>
      <c r="N115" s="185">
        <v>0</v>
      </c>
      <c r="O115" s="186"/>
      <c r="P115" s="186"/>
      <c r="Q115" s="186"/>
      <c r="R115" s="177"/>
      <c r="T115" s="178"/>
      <c r="W115" s="179">
        <f>SUM(W116:W121)</f>
        <v>100.256232</v>
      </c>
      <c r="Y115" s="179">
        <f>SUM(Y116:Y121)</f>
        <v>0</v>
      </c>
      <c r="AA115" s="180">
        <f>SUM(AA116:AA121)</f>
        <v>0</v>
      </c>
      <c r="AR115" s="181" t="s">
        <v>83</v>
      </c>
      <c r="AT115" s="182" t="s">
        <v>74</v>
      </c>
      <c r="AU115" s="182" t="s">
        <v>83</v>
      </c>
      <c r="AY115" s="181" t="s">
        <v>132</v>
      </c>
      <c r="BK115" s="183">
        <f>SUM(BK116:BK121)</f>
        <v>0</v>
      </c>
    </row>
    <row r="116" spans="2:65" s="31" customFormat="1" ht="38.25" customHeight="1">
      <c r="B116" s="30"/>
      <c r="C116" s="187" t="s">
        <v>133</v>
      </c>
      <c r="D116" s="187" t="s">
        <v>134</v>
      </c>
      <c r="E116" s="188" t="s">
        <v>135</v>
      </c>
      <c r="F116" s="189" t="s">
        <v>136</v>
      </c>
      <c r="G116" s="189"/>
      <c r="H116" s="189"/>
      <c r="I116" s="189"/>
      <c r="J116" s="190" t="s">
        <v>137</v>
      </c>
      <c r="K116" s="191">
        <v>40</v>
      </c>
      <c r="L116" s="192">
        <v>0</v>
      </c>
      <c r="M116" s="192"/>
      <c r="N116" s="192">
        <v>0</v>
      </c>
      <c r="O116" s="192"/>
      <c r="P116" s="192"/>
      <c r="Q116" s="192"/>
      <c r="R116" s="32"/>
      <c r="T116" s="193" t="s">
        <v>18</v>
      </c>
      <c r="U116" s="42" t="s">
        <v>42</v>
      </c>
      <c r="V116" s="194">
        <v>1.9379999999999999</v>
      </c>
      <c r="W116" s="194">
        <f>V116*K116</f>
        <v>77.52</v>
      </c>
      <c r="X116" s="194">
        <v>0</v>
      </c>
      <c r="Y116" s="194">
        <f>X116*K116</f>
        <v>0</v>
      </c>
      <c r="Z116" s="194">
        <v>0</v>
      </c>
      <c r="AA116" s="195">
        <f>Z116*K116</f>
        <v>0</v>
      </c>
      <c r="AR116" s="11" t="s">
        <v>138</v>
      </c>
      <c r="AT116" s="11" t="s">
        <v>134</v>
      </c>
      <c r="AU116" s="11" t="s">
        <v>139</v>
      </c>
      <c r="AY116" s="11" t="s">
        <v>132</v>
      </c>
      <c r="BE116" s="196">
        <f>IF(U116="základná",N116,0)</f>
        <v>0</v>
      </c>
      <c r="BF116" s="196">
        <f>IF(U116="znížená",N116,0)</f>
        <v>0</v>
      </c>
      <c r="BG116" s="196">
        <f>IF(U116="zákl. prenesená",N116,0)</f>
        <v>0</v>
      </c>
      <c r="BH116" s="196">
        <f>IF(U116="zníž. prenesená",N116,0)</f>
        <v>0</v>
      </c>
      <c r="BI116" s="196">
        <f>IF(U116="nulová",N116,0)</f>
        <v>0</v>
      </c>
      <c r="BJ116" s="11" t="s">
        <v>139</v>
      </c>
      <c r="BK116" s="197">
        <f>ROUND(L116*K116,3)</f>
        <v>0</v>
      </c>
      <c r="BL116" s="11" t="s">
        <v>138</v>
      </c>
      <c r="BM116" s="11" t="s">
        <v>140</v>
      </c>
    </row>
    <row r="117" spans="2:65" s="199" customFormat="1" ht="16.5" customHeight="1">
      <c r="B117" s="198"/>
      <c r="E117" s="200" t="s">
        <v>18</v>
      </c>
      <c r="F117" s="201" t="s">
        <v>141</v>
      </c>
      <c r="G117" s="202"/>
      <c r="H117" s="202"/>
      <c r="I117" s="202"/>
      <c r="K117" s="203">
        <v>40</v>
      </c>
      <c r="R117" s="204"/>
      <c r="T117" s="205"/>
      <c r="AA117" s="206"/>
      <c r="AT117" s="200" t="s">
        <v>142</v>
      </c>
      <c r="AU117" s="200" t="s">
        <v>139</v>
      </c>
      <c r="AV117" s="199" t="s">
        <v>139</v>
      </c>
      <c r="AW117" s="199" t="s">
        <v>31</v>
      </c>
      <c r="AX117" s="199" t="s">
        <v>83</v>
      </c>
      <c r="AY117" s="200" t="s">
        <v>132</v>
      </c>
    </row>
    <row r="118" spans="2:65" s="31" customFormat="1" ht="25.5" customHeight="1">
      <c r="B118" s="30"/>
      <c r="C118" s="187" t="s">
        <v>143</v>
      </c>
      <c r="D118" s="187" t="s">
        <v>134</v>
      </c>
      <c r="E118" s="188" t="s">
        <v>144</v>
      </c>
      <c r="F118" s="189" t="s">
        <v>145</v>
      </c>
      <c r="G118" s="189"/>
      <c r="H118" s="189"/>
      <c r="I118" s="189"/>
      <c r="J118" s="190" t="s">
        <v>146</v>
      </c>
      <c r="K118" s="191">
        <v>10.888999999999999</v>
      </c>
      <c r="L118" s="192">
        <v>0</v>
      </c>
      <c r="M118" s="192"/>
      <c r="N118" s="192">
        <f>ROUND(L118*K118,3)</f>
        <v>0</v>
      </c>
      <c r="O118" s="192"/>
      <c r="P118" s="192"/>
      <c r="Q118" s="192"/>
      <c r="R118" s="32"/>
      <c r="T118" s="193" t="s">
        <v>18</v>
      </c>
      <c r="U118" s="42" t="s">
        <v>42</v>
      </c>
      <c r="V118" s="194">
        <v>0.59799999999999998</v>
      </c>
      <c r="W118" s="194">
        <f>V118*K118</f>
        <v>6.5116219999999991</v>
      </c>
      <c r="X118" s="194">
        <v>0</v>
      </c>
      <c r="Y118" s="194">
        <f>X118*K118</f>
        <v>0</v>
      </c>
      <c r="Z118" s="194">
        <v>0</v>
      </c>
      <c r="AA118" s="195">
        <f>Z118*K118</f>
        <v>0</v>
      </c>
      <c r="AR118" s="11" t="s">
        <v>138</v>
      </c>
      <c r="AT118" s="11" t="s">
        <v>134</v>
      </c>
      <c r="AU118" s="11" t="s">
        <v>139</v>
      </c>
      <c r="AY118" s="11" t="s">
        <v>132</v>
      </c>
      <c r="BE118" s="196">
        <f>IF(U118="základná",N118,0)</f>
        <v>0</v>
      </c>
      <c r="BF118" s="196">
        <f>IF(U118="znížená",N118,0)</f>
        <v>0</v>
      </c>
      <c r="BG118" s="196">
        <f>IF(U118="zákl. prenesená",N118,0)</f>
        <v>0</v>
      </c>
      <c r="BH118" s="196">
        <f>IF(U118="zníž. prenesená",N118,0)</f>
        <v>0</v>
      </c>
      <c r="BI118" s="196">
        <f>IF(U118="nulová",N118,0)</f>
        <v>0</v>
      </c>
      <c r="BJ118" s="11" t="s">
        <v>139</v>
      </c>
      <c r="BK118" s="197">
        <f>ROUND(L118*K118,3)</f>
        <v>0</v>
      </c>
      <c r="BL118" s="11" t="s">
        <v>138</v>
      </c>
      <c r="BM118" s="11" t="s">
        <v>147</v>
      </c>
    </row>
    <row r="119" spans="2:65" s="31" customFormat="1" ht="25.5" customHeight="1">
      <c r="B119" s="30"/>
      <c r="C119" s="187" t="s">
        <v>148</v>
      </c>
      <c r="D119" s="187" t="s">
        <v>134</v>
      </c>
      <c r="E119" s="188" t="s">
        <v>149</v>
      </c>
      <c r="F119" s="189" t="s">
        <v>150</v>
      </c>
      <c r="G119" s="189"/>
      <c r="H119" s="189"/>
      <c r="I119" s="189"/>
      <c r="J119" s="190" t="s">
        <v>146</v>
      </c>
      <c r="K119" s="191">
        <v>10.888999999999999</v>
      </c>
      <c r="L119" s="192">
        <v>0</v>
      </c>
      <c r="M119" s="192"/>
      <c r="N119" s="192">
        <f>ROUND(L119*K119,3)</f>
        <v>0</v>
      </c>
      <c r="O119" s="192"/>
      <c r="P119" s="192"/>
      <c r="Q119" s="192"/>
      <c r="R119" s="32"/>
      <c r="T119" s="193" t="s">
        <v>18</v>
      </c>
      <c r="U119" s="42" t="s">
        <v>42</v>
      </c>
      <c r="V119" s="194">
        <v>0.89</v>
      </c>
      <c r="W119" s="194">
        <f>V119*K119</f>
        <v>9.6912099999999999</v>
      </c>
      <c r="X119" s="194">
        <v>0</v>
      </c>
      <c r="Y119" s="194">
        <f>X119*K119</f>
        <v>0</v>
      </c>
      <c r="Z119" s="194">
        <v>0</v>
      </c>
      <c r="AA119" s="195">
        <f>Z119*K119</f>
        <v>0</v>
      </c>
      <c r="AR119" s="11" t="s">
        <v>138</v>
      </c>
      <c r="AT119" s="11" t="s">
        <v>134</v>
      </c>
      <c r="AU119" s="11" t="s">
        <v>139</v>
      </c>
      <c r="AY119" s="11" t="s">
        <v>132</v>
      </c>
      <c r="BE119" s="196">
        <f>IF(U119="základná",N119,0)</f>
        <v>0</v>
      </c>
      <c r="BF119" s="196">
        <f>IF(U119="znížená",N119,0)</f>
        <v>0</v>
      </c>
      <c r="BG119" s="196">
        <f>IF(U119="zákl. prenesená",N119,0)</f>
        <v>0</v>
      </c>
      <c r="BH119" s="196">
        <f>IF(U119="zníž. prenesená",N119,0)</f>
        <v>0</v>
      </c>
      <c r="BI119" s="196">
        <f>IF(U119="nulová",N119,0)</f>
        <v>0</v>
      </c>
      <c r="BJ119" s="11" t="s">
        <v>139</v>
      </c>
      <c r="BK119" s="197">
        <f>ROUND(L119*K119,3)</f>
        <v>0</v>
      </c>
      <c r="BL119" s="11" t="s">
        <v>138</v>
      </c>
      <c r="BM119" s="11" t="s">
        <v>151</v>
      </c>
    </row>
    <row r="120" spans="2:65" s="31" customFormat="1" ht="25.5" customHeight="1">
      <c r="B120" s="30"/>
      <c r="C120" s="187" t="s">
        <v>152</v>
      </c>
      <c r="D120" s="187" t="s">
        <v>134</v>
      </c>
      <c r="E120" s="188" t="s">
        <v>153</v>
      </c>
      <c r="F120" s="189" t="s">
        <v>154</v>
      </c>
      <c r="G120" s="189"/>
      <c r="H120" s="189"/>
      <c r="I120" s="189"/>
      <c r="J120" s="190" t="s">
        <v>146</v>
      </c>
      <c r="K120" s="191">
        <v>65.334000000000003</v>
      </c>
      <c r="L120" s="192">
        <v>0</v>
      </c>
      <c r="M120" s="192"/>
      <c r="N120" s="192">
        <f>ROUND(L120*K120,3)</f>
        <v>0</v>
      </c>
      <c r="O120" s="192"/>
      <c r="P120" s="192"/>
      <c r="Q120" s="192"/>
      <c r="R120" s="32"/>
      <c r="T120" s="193" t="s">
        <v>18</v>
      </c>
      <c r="U120" s="42" t="s">
        <v>42</v>
      </c>
      <c r="V120" s="194">
        <v>0.1</v>
      </c>
      <c r="W120" s="194">
        <f>V120*K120</f>
        <v>6.5334000000000003</v>
      </c>
      <c r="X120" s="194">
        <v>0</v>
      </c>
      <c r="Y120" s="194">
        <f>X120*K120</f>
        <v>0</v>
      </c>
      <c r="Z120" s="194">
        <v>0</v>
      </c>
      <c r="AA120" s="195">
        <f>Z120*K120</f>
        <v>0</v>
      </c>
      <c r="AR120" s="11" t="s">
        <v>138</v>
      </c>
      <c r="AT120" s="11" t="s">
        <v>134</v>
      </c>
      <c r="AU120" s="11" t="s">
        <v>139</v>
      </c>
      <c r="AY120" s="11" t="s">
        <v>132</v>
      </c>
      <c r="BE120" s="196">
        <f>IF(U120="základná",N120,0)</f>
        <v>0</v>
      </c>
      <c r="BF120" s="196">
        <f>IF(U120="znížená",N120,0)</f>
        <v>0</v>
      </c>
      <c r="BG120" s="196">
        <f>IF(U120="zákl. prenesená",N120,0)</f>
        <v>0</v>
      </c>
      <c r="BH120" s="196">
        <f>IF(U120="zníž. prenesená",N120,0)</f>
        <v>0</v>
      </c>
      <c r="BI120" s="196">
        <f>IF(U120="nulová",N120,0)</f>
        <v>0</v>
      </c>
      <c r="BJ120" s="11" t="s">
        <v>139</v>
      </c>
      <c r="BK120" s="197">
        <f>ROUND(L120*K120,3)</f>
        <v>0</v>
      </c>
      <c r="BL120" s="11" t="s">
        <v>138</v>
      </c>
      <c r="BM120" s="11" t="s">
        <v>155</v>
      </c>
    </row>
    <row r="121" spans="2:65" s="31" customFormat="1" ht="25.5" customHeight="1">
      <c r="B121" s="30"/>
      <c r="C121" s="187" t="s">
        <v>156</v>
      </c>
      <c r="D121" s="187" t="s">
        <v>134</v>
      </c>
      <c r="E121" s="188" t="s">
        <v>157</v>
      </c>
      <c r="F121" s="189" t="s">
        <v>158</v>
      </c>
      <c r="G121" s="189"/>
      <c r="H121" s="189"/>
      <c r="I121" s="189"/>
      <c r="J121" s="190" t="s">
        <v>146</v>
      </c>
      <c r="K121" s="191">
        <v>10.888999999999999</v>
      </c>
      <c r="L121" s="192">
        <v>0</v>
      </c>
      <c r="M121" s="192"/>
      <c r="N121" s="192">
        <f>ROUND(L121*K121,3)</f>
        <v>0</v>
      </c>
      <c r="O121" s="192"/>
      <c r="P121" s="192"/>
      <c r="Q121" s="192"/>
      <c r="R121" s="32"/>
      <c r="T121" s="193" t="s">
        <v>18</v>
      </c>
      <c r="U121" s="42" t="s">
        <v>42</v>
      </c>
      <c r="V121" s="194">
        <v>0</v>
      </c>
      <c r="W121" s="194">
        <f>V121*K121</f>
        <v>0</v>
      </c>
      <c r="X121" s="194">
        <v>0</v>
      </c>
      <c r="Y121" s="194">
        <f>X121*K121</f>
        <v>0</v>
      </c>
      <c r="Z121" s="194">
        <v>0</v>
      </c>
      <c r="AA121" s="195">
        <f>Z121*K121</f>
        <v>0</v>
      </c>
      <c r="AR121" s="11" t="s">
        <v>138</v>
      </c>
      <c r="AT121" s="11" t="s">
        <v>134</v>
      </c>
      <c r="AU121" s="11" t="s">
        <v>139</v>
      </c>
      <c r="AY121" s="11" t="s">
        <v>132</v>
      </c>
      <c r="BE121" s="196">
        <f>IF(U121="základná",N121,0)</f>
        <v>0</v>
      </c>
      <c r="BF121" s="196">
        <f>IF(U121="znížená",N121,0)</f>
        <v>0</v>
      </c>
      <c r="BG121" s="196">
        <f>IF(U121="zákl. prenesená",N121,0)</f>
        <v>0</v>
      </c>
      <c r="BH121" s="196">
        <f>IF(U121="zníž. prenesená",N121,0)</f>
        <v>0</v>
      </c>
      <c r="BI121" s="196">
        <f>IF(U121="nulová",N121,0)</f>
        <v>0</v>
      </c>
      <c r="BJ121" s="11" t="s">
        <v>139</v>
      </c>
      <c r="BK121" s="197">
        <f>ROUND(L121*K121,3)</f>
        <v>0</v>
      </c>
      <c r="BL121" s="11" t="s">
        <v>138</v>
      </c>
      <c r="BM121" s="11" t="s">
        <v>159</v>
      </c>
    </row>
    <row r="122" spans="2:65" s="173" customFormat="1" ht="37.35" customHeight="1">
      <c r="B122" s="172"/>
      <c r="D122" s="174" t="s">
        <v>115</v>
      </c>
      <c r="E122" s="174"/>
      <c r="F122" s="174"/>
      <c r="G122" s="174"/>
      <c r="H122" s="174"/>
      <c r="I122" s="174"/>
      <c r="J122" s="174"/>
      <c r="K122" s="174"/>
      <c r="L122" s="174"/>
      <c r="M122" s="174"/>
      <c r="N122" s="207">
        <f>BK122</f>
        <v>0</v>
      </c>
      <c r="O122" s="208"/>
      <c r="P122" s="208"/>
      <c r="Q122" s="208"/>
      <c r="R122" s="177"/>
      <c r="T122" s="178"/>
      <c r="W122" s="179">
        <f>W123</f>
        <v>974.76298100000008</v>
      </c>
      <c r="Y122" s="179">
        <f>Y123</f>
        <v>7.5023385500000002</v>
      </c>
      <c r="AA122" s="180">
        <f>AA123</f>
        <v>10.888739999999999</v>
      </c>
      <c r="AR122" s="181" t="s">
        <v>139</v>
      </c>
      <c r="AT122" s="182" t="s">
        <v>74</v>
      </c>
      <c r="AU122" s="182" t="s">
        <v>75</v>
      </c>
      <c r="AY122" s="181" t="s">
        <v>132</v>
      </c>
      <c r="BK122" s="183">
        <f>BK123</f>
        <v>0</v>
      </c>
    </row>
    <row r="123" spans="2:65" s="173" customFormat="1" ht="19.899999999999999" customHeight="1">
      <c r="B123" s="172"/>
      <c r="D123" s="184" t="s">
        <v>116</v>
      </c>
      <c r="E123" s="184"/>
      <c r="F123" s="184"/>
      <c r="G123" s="184"/>
      <c r="H123" s="184"/>
      <c r="I123" s="184"/>
      <c r="J123" s="184"/>
      <c r="K123" s="184"/>
      <c r="L123" s="184"/>
      <c r="M123" s="184"/>
      <c r="N123" s="185">
        <f>BK123</f>
        <v>0</v>
      </c>
      <c r="O123" s="186"/>
      <c r="P123" s="186"/>
      <c r="Q123" s="186"/>
      <c r="R123" s="177"/>
      <c r="T123" s="178"/>
      <c r="W123" s="179">
        <f>SUM(W124:W151)</f>
        <v>974.76298100000008</v>
      </c>
      <c r="Y123" s="179">
        <f>SUM(Y124:Y151)</f>
        <v>7.5023385500000002</v>
      </c>
      <c r="AA123" s="180">
        <f>SUM(AA124:AA151)</f>
        <v>10.888739999999999</v>
      </c>
      <c r="AR123" s="181" t="s">
        <v>139</v>
      </c>
      <c r="AT123" s="182" t="s">
        <v>74</v>
      </c>
      <c r="AU123" s="182" t="s">
        <v>83</v>
      </c>
      <c r="AY123" s="181" t="s">
        <v>132</v>
      </c>
      <c r="BK123" s="183">
        <f>SUM(BK124:BK151)</f>
        <v>0</v>
      </c>
    </row>
    <row r="124" spans="2:65" s="31" customFormat="1" ht="25.5" customHeight="1">
      <c r="B124" s="30"/>
      <c r="C124" s="187" t="s">
        <v>10</v>
      </c>
      <c r="D124" s="187" t="s">
        <v>134</v>
      </c>
      <c r="E124" s="188" t="s">
        <v>160</v>
      </c>
      <c r="F124" s="189" t="s">
        <v>161</v>
      </c>
      <c r="G124" s="189"/>
      <c r="H124" s="189"/>
      <c r="I124" s="189"/>
      <c r="J124" s="190" t="s">
        <v>162</v>
      </c>
      <c r="K124" s="191">
        <v>604.92999999999995</v>
      </c>
      <c r="L124" s="192">
        <v>0</v>
      </c>
      <c r="M124" s="192"/>
      <c r="N124" s="192">
        <f>ROUND(L124*K124,3)</f>
        <v>0</v>
      </c>
      <c r="O124" s="192"/>
      <c r="P124" s="192"/>
      <c r="Q124" s="192"/>
      <c r="R124" s="32"/>
      <c r="T124" s="193" t="s">
        <v>18</v>
      </c>
      <c r="U124" s="42" t="s">
        <v>42</v>
      </c>
      <c r="V124" s="194">
        <v>0.77500000000000002</v>
      </c>
      <c r="W124" s="194">
        <f>V124*K124</f>
        <v>468.82074999999998</v>
      </c>
      <c r="X124" s="194">
        <v>0</v>
      </c>
      <c r="Y124" s="194">
        <f>X124*K124</f>
        <v>0</v>
      </c>
      <c r="Z124" s="194">
        <v>1.7999999999999999E-2</v>
      </c>
      <c r="AA124" s="195">
        <f>Z124*K124</f>
        <v>10.888739999999999</v>
      </c>
      <c r="AR124" s="11" t="s">
        <v>163</v>
      </c>
      <c r="AT124" s="11" t="s">
        <v>134</v>
      </c>
      <c r="AU124" s="11" t="s">
        <v>139</v>
      </c>
      <c r="AY124" s="11" t="s">
        <v>132</v>
      </c>
      <c r="BE124" s="196">
        <f>IF(U124="základná",N124,0)</f>
        <v>0</v>
      </c>
      <c r="BF124" s="196">
        <f>IF(U124="znížená",N124,0)</f>
        <v>0</v>
      </c>
      <c r="BG124" s="196">
        <f>IF(U124="zákl. prenesená",N124,0)</f>
        <v>0</v>
      </c>
      <c r="BH124" s="196">
        <f>IF(U124="zníž. prenesená",N124,0)</f>
        <v>0</v>
      </c>
      <c r="BI124" s="196">
        <f>IF(U124="nulová",N124,0)</f>
        <v>0</v>
      </c>
      <c r="BJ124" s="11" t="s">
        <v>139</v>
      </c>
      <c r="BK124" s="197">
        <f>ROUND(L124*K124,3)</f>
        <v>0</v>
      </c>
      <c r="BL124" s="11" t="s">
        <v>163</v>
      </c>
      <c r="BM124" s="11" t="s">
        <v>164</v>
      </c>
    </row>
    <row r="125" spans="2:65" s="199" customFormat="1" ht="16.5" customHeight="1">
      <c r="B125" s="198"/>
      <c r="E125" s="200" t="s">
        <v>18</v>
      </c>
      <c r="F125" s="201" t="s">
        <v>165</v>
      </c>
      <c r="G125" s="202"/>
      <c r="H125" s="202"/>
      <c r="I125" s="202"/>
      <c r="K125" s="203">
        <v>81.245000000000005</v>
      </c>
      <c r="R125" s="204"/>
      <c r="T125" s="205"/>
      <c r="AA125" s="206"/>
      <c r="AT125" s="200" t="s">
        <v>142</v>
      </c>
      <c r="AU125" s="200" t="s">
        <v>139</v>
      </c>
      <c r="AV125" s="199" t="s">
        <v>139</v>
      </c>
      <c r="AW125" s="199" t="s">
        <v>31</v>
      </c>
      <c r="AX125" s="199" t="s">
        <v>75</v>
      </c>
      <c r="AY125" s="200" t="s">
        <v>132</v>
      </c>
    </row>
    <row r="126" spans="2:65" s="199" customFormat="1" ht="16.5" customHeight="1">
      <c r="B126" s="198"/>
      <c r="E126" s="200" t="s">
        <v>18</v>
      </c>
      <c r="F126" s="209" t="s">
        <v>166</v>
      </c>
      <c r="G126" s="210"/>
      <c r="H126" s="210"/>
      <c r="I126" s="210"/>
      <c r="K126" s="203">
        <v>81.245000000000005</v>
      </c>
      <c r="R126" s="204"/>
      <c r="T126" s="205"/>
      <c r="AA126" s="206"/>
      <c r="AT126" s="200" t="s">
        <v>142</v>
      </c>
      <c r="AU126" s="200" t="s">
        <v>139</v>
      </c>
      <c r="AV126" s="199" t="s">
        <v>139</v>
      </c>
      <c r="AW126" s="199" t="s">
        <v>31</v>
      </c>
      <c r="AX126" s="199" t="s">
        <v>75</v>
      </c>
      <c r="AY126" s="200" t="s">
        <v>132</v>
      </c>
    </row>
    <row r="127" spans="2:65" s="199" customFormat="1" ht="16.5" customHeight="1">
      <c r="B127" s="198"/>
      <c r="E127" s="200" t="s">
        <v>18</v>
      </c>
      <c r="F127" s="209" t="s">
        <v>167</v>
      </c>
      <c r="G127" s="210"/>
      <c r="H127" s="210"/>
      <c r="I127" s="210"/>
      <c r="K127" s="203">
        <v>442.44</v>
      </c>
      <c r="R127" s="204"/>
      <c r="T127" s="205"/>
      <c r="AA127" s="206"/>
      <c r="AT127" s="200" t="s">
        <v>142</v>
      </c>
      <c r="AU127" s="200" t="s">
        <v>139</v>
      </c>
      <c r="AV127" s="199" t="s">
        <v>139</v>
      </c>
      <c r="AW127" s="199" t="s">
        <v>31</v>
      </c>
      <c r="AX127" s="199" t="s">
        <v>75</v>
      </c>
      <c r="AY127" s="200" t="s">
        <v>132</v>
      </c>
    </row>
    <row r="128" spans="2:65" s="212" customFormat="1" ht="16.5" customHeight="1">
      <c r="B128" s="211"/>
      <c r="E128" s="213" t="s">
        <v>18</v>
      </c>
      <c r="F128" s="214" t="s">
        <v>168</v>
      </c>
      <c r="G128" s="215"/>
      <c r="H128" s="215"/>
      <c r="I128" s="215"/>
      <c r="K128" s="216">
        <v>604.92999999999995</v>
      </c>
      <c r="R128" s="217"/>
      <c r="T128" s="218"/>
      <c r="AA128" s="219"/>
      <c r="AT128" s="213" t="s">
        <v>142</v>
      </c>
      <c r="AU128" s="213" t="s">
        <v>139</v>
      </c>
      <c r="AV128" s="212" t="s">
        <v>169</v>
      </c>
      <c r="AW128" s="212" t="s">
        <v>31</v>
      </c>
      <c r="AX128" s="212" t="s">
        <v>83</v>
      </c>
      <c r="AY128" s="213" t="s">
        <v>132</v>
      </c>
    </row>
    <row r="129" spans="2:65" s="31" customFormat="1" ht="38.25" customHeight="1">
      <c r="B129" s="30"/>
      <c r="C129" s="187" t="s">
        <v>170</v>
      </c>
      <c r="D129" s="187" t="s">
        <v>134</v>
      </c>
      <c r="E129" s="188" t="s">
        <v>171</v>
      </c>
      <c r="F129" s="189" t="s">
        <v>172</v>
      </c>
      <c r="G129" s="189"/>
      <c r="H129" s="189"/>
      <c r="I129" s="189"/>
      <c r="J129" s="190" t="s">
        <v>162</v>
      </c>
      <c r="K129" s="191">
        <v>604.92999999999995</v>
      </c>
      <c r="L129" s="192">
        <v>0</v>
      </c>
      <c r="M129" s="192"/>
      <c r="N129" s="192">
        <f>ROUND(L129*K129,3)</f>
        <v>0</v>
      </c>
      <c r="O129" s="192"/>
      <c r="P129" s="192"/>
      <c r="Q129" s="192"/>
      <c r="R129" s="32"/>
      <c r="T129" s="193" t="s">
        <v>18</v>
      </c>
      <c r="U129" s="42" t="s">
        <v>42</v>
      </c>
      <c r="V129" s="194">
        <v>0.73299999999999998</v>
      </c>
      <c r="W129" s="194">
        <f>V129*K129</f>
        <v>443.41368999999997</v>
      </c>
      <c r="X129" s="194">
        <v>4.2000000000000002E-4</v>
      </c>
      <c r="Y129" s="194">
        <f>X129*K129</f>
        <v>0.25407059999999998</v>
      </c>
      <c r="Z129" s="194">
        <v>0</v>
      </c>
      <c r="AA129" s="195">
        <f>Z129*K129</f>
        <v>0</v>
      </c>
      <c r="AR129" s="11" t="s">
        <v>163</v>
      </c>
      <c r="AT129" s="11" t="s">
        <v>134</v>
      </c>
      <c r="AU129" s="11" t="s">
        <v>139</v>
      </c>
      <c r="AY129" s="11" t="s">
        <v>132</v>
      </c>
      <c r="BE129" s="196">
        <f>IF(U129="základná",N129,0)</f>
        <v>0</v>
      </c>
      <c r="BF129" s="196">
        <f>IF(U129="znížená",N129,0)</f>
        <v>0</v>
      </c>
      <c r="BG129" s="196">
        <f>IF(U129="zákl. prenesená",N129,0)</f>
        <v>0</v>
      </c>
      <c r="BH129" s="196">
        <f>IF(U129="zníž. prenesená",N129,0)</f>
        <v>0</v>
      </c>
      <c r="BI129" s="196">
        <f>IF(U129="nulová",N129,0)</f>
        <v>0</v>
      </c>
      <c r="BJ129" s="11" t="s">
        <v>139</v>
      </c>
      <c r="BK129" s="197">
        <f>ROUND(L129*K129,3)</f>
        <v>0</v>
      </c>
      <c r="BL129" s="11" t="s">
        <v>163</v>
      </c>
      <c r="BM129" s="11" t="s">
        <v>173</v>
      </c>
    </row>
    <row r="130" spans="2:65" s="199" customFormat="1" ht="16.5" customHeight="1">
      <c r="B130" s="198"/>
      <c r="E130" s="200" t="s">
        <v>18</v>
      </c>
      <c r="F130" s="201" t="s">
        <v>165</v>
      </c>
      <c r="G130" s="202"/>
      <c r="H130" s="202"/>
      <c r="I130" s="202"/>
      <c r="K130" s="203">
        <v>81.245000000000005</v>
      </c>
      <c r="R130" s="204"/>
      <c r="T130" s="205"/>
      <c r="AA130" s="206"/>
      <c r="AT130" s="200" t="s">
        <v>142</v>
      </c>
      <c r="AU130" s="200" t="s">
        <v>139</v>
      </c>
      <c r="AV130" s="199" t="s">
        <v>139</v>
      </c>
      <c r="AW130" s="199" t="s">
        <v>31</v>
      </c>
      <c r="AX130" s="199" t="s">
        <v>75</v>
      </c>
      <c r="AY130" s="200" t="s">
        <v>132</v>
      </c>
    </row>
    <row r="131" spans="2:65" s="199" customFormat="1" ht="16.5" customHeight="1">
      <c r="B131" s="198"/>
      <c r="E131" s="200" t="s">
        <v>18</v>
      </c>
      <c r="F131" s="209" t="s">
        <v>166</v>
      </c>
      <c r="G131" s="210"/>
      <c r="H131" s="210"/>
      <c r="I131" s="210"/>
      <c r="K131" s="203">
        <v>81.245000000000005</v>
      </c>
      <c r="R131" s="204"/>
      <c r="T131" s="205"/>
      <c r="AA131" s="206"/>
      <c r="AT131" s="200" t="s">
        <v>142</v>
      </c>
      <c r="AU131" s="200" t="s">
        <v>139</v>
      </c>
      <c r="AV131" s="199" t="s">
        <v>139</v>
      </c>
      <c r="AW131" s="199" t="s">
        <v>31</v>
      </c>
      <c r="AX131" s="199" t="s">
        <v>75</v>
      </c>
      <c r="AY131" s="200" t="s">
        <v>132</v>
      </c>
    </row>
    <row r="132" spans="2:65" s="199" customFormat="1" ht="16.5" customHeight="1">
      <c r="B132" s="198"/>
      <c r="E132" s="200" t="s">
        <v>18</v>
      </c>
      <c r="F132" s="209" t="s">
        <v>167</v>
      </c>
      <c r="G132" s="210"/>
      <c r="H132" s="210"/>
      <c r="I132" s="210"/>
      <c r="K132" s="203">
        <v>442.44</v>
      </c>
      <c r="R132" s="204"/>
      <c r="T132" s="205"/>
      <c r="AA132" s="206"/>
      <c r="AT132" s="200" t="s">
        <v>142</v>
      </c>
      <c r="AU132" s="200" t="s">
        <v>139</v>
      </c>
      <c r="AV132" s="199" t="s">
        <v>139</v>
      </c>
      <c r="AW132" s="199" t="s">
        <v>31</v>
      </c>
      <c r="AX132" s="199" t="s">
        <v>75</v>
      </c>
      <c r="AY132" s="200" t="s">
        <v>132</v>
      </c>
    </row>
    <row r="133" spans="2:65" s="212" customFormat="1" ht="16.5" customHeight="1">
      <c r="B133" s="211"/>
      <c r="E133" s="213" t="s">
        <v>18</v>
      </c>
      <c r="F133" s="214" t="s">
        <v>168</v>
      </c>
      <c r="G133" s="215"/>
      <c r="H133" s="215"/>
      <c r="I133" s="215"/>
      <c r="K133" s="216">
        <v>604.92999999999995</v>
      </c>
      <c r="R133" s="217"/>
      <c r="T133" s="218"/>
      <c r="AA133" s="219"/>
      <c r="AT133" s="213" t="s">
        <v>142</v>
      </c>
      <c r="AU133" s="213" t="s">
        <v>139</v>
      </c>
      <c r="AV133" s="212" t="s">
        <v>169</v>
      </c>
      <c r="AW133" s="212" t="s">
        <v>31</v>
      </c>
      <c r="AX133" s="212" t="s">
        <v>83</v>
      </c>
      <c r="AY133" s="213" t="s">
        <v>132</v>
      </c>
    </row>
    <row r="134" spans="2:65" s="31" customFormat="1" ht="51" customHeight="1">
      <c r="B134" s="30"/>
      <c r="C134" s="220" t="s">
        <v>174</v>
      </c>
      <c r="D134" s="220" t="s">
        <v>175</v>
      </c>
      <c r="E134" s="221" t="s">
        <v>176</v>
      </c>
      <c r="F134" s="222" t="s">
        <v>177</v>
      </c>
      <c r="G134" s="222"/>
      <c r="H134" s="222"/>
      <c r="I134" s="222"/>
      <c r="J134" s="223" t="s">
        <v>162</v>
      </c>
      <c r="K134" s="224">
        <v>532.92999999999995</v>
      </c>
      <c r="L134" s="225">
        <v>0</v>
      </c>
      <c r="M134" s="225"/>
      <c r="N134" s="225">
        <f>ROUND(L134*K134,3)</f>
        <v>0</v>
      </c>
      <c r="O134" s="192"/>
      <c r="P134" s="192"/>
      <c r="Q134" s="192"/>
      <c r="R134" s="32"/>
      <c r="T134" s="193" t="s">
        <v>18</v>
      </c>
      <c r="U134" s="42" t="s">
        <v>42</v>
      </c>
      <c r="V134" s="194">
        <v>0</v>
      </c>
      <c r="W134" s="194">
        <f>V134*K134</f>
        <v>0</v>
      </c>
      <c r="X134" s="194">
        <v>1.179E-2</v>
      </c>
      <c r="Y134" s="194">
        <f>X134*K134</f>
        <v>6.2832446999999991</v>
      </c>
      <c r="Z134" s="194">
        <v>0</v>
      </c>
      <c r="AA134" s="195">
        <f>Z134*K134</f>
        <v>0</v>
      </c>
      <c r="AR134" s="11" t="s">
        <v>178</v>
      </c>
      <c r="AT134" s="11" t="s">
        <v>175</v>
      </c>
      <c r="AU134" s="11" t="s">
        <v>139</v>
      </c>
      <c r="AY134" s="11" t="s">
        <v>132</v>
      </c>
      <c r="BE134" s="196">
        <f>IF(U134="základná",N134,0)</f>
        <v>0</v>
      </c>
      <c r="BF134" s="196">
        <f>IF(U134="znížená",N134,0)</f>
        <v>0</v>
      </c>
      <c r="BG134" s="196">
        <f>IF(U134="zákl. prenesená",N134,0)</f>
        <v>0</v>
      </c>
      <c r="BH134" s="196">
        <f>IF(U134="zníž. prenesená",N134,0)</f>
        <v>0</v>
      </c>
      <c r="BI134" s="196">
        <f>IF(U134="nulová",N134,0)</f>
        <v>0</v>
      </c>
      <c r="BJ134" s="11" t="s">
        <v>139</v>
      </c>
      <c r="BK134" s="197">
        <f>ROUND(L134*K134,3)</f>
        <v>0</v>
      </c>
      <c r="BL134" s="11" t="s">
        <v>163</v>
      </c>
      <c r="BM134" s="11" t="s">
        <v>179</v>
      </c>
    </row>
    <row r="135" spans="2:65" s="199" customFormat="1" ht="16.5" customHeight="1">
      <c r="B135" s="198"/>
      <c r="E135" s="200" t="s">
        <v>18</v>
      </c>
      <c r="F135" s="201" t="s">
        <v>165</v>
      </c>
      <c r="G135" s="202"/>
      <c r="H135" s="202"/>
      <c r="I135" s="202"/>
      <c r="K135" s="203">
        <v>81.245000000000005</v>
      </c>
      <c r="R135" s="204"/>
      <c r="T135" s="205"/>
      <c r="AA135" s="206"/>
      <c r="AT135" s="200" t="s">
        <v>142</v>
      </c>
      <c r="AU135" s="200" t="s">
        <v>139</v>
      </c>
      <c r="AV135" s="199" t="s">
        <v>139</v>
      </c>
      <c r="AW135" s="199" t="s">
        <v>31</v>
      </c>
      <c r="AX135" s="199" t="s">
        <v>75</v>
      </c>
      <c r="AY135" s="200" t="s">
        <v>132</v>
      </c>
    </row>
    <row r="136" spans="2:65" s="199" customFormat="1" ht="16.5" customHeight="1">
      <c r="B136" s="198"/>
      <c r="E136" s="200" t="s">
        <v>18</v>
      </c>
      <c r="F136" s="209" t="s">
        <v>166</v>
      </c>
      <c r="G136" s="210"/>
      <c r="H136" s="210"/>
      <c r="I136" s="210"/>
      <c r="K136" s="203">
        <v>81.245000000000005</v>
      </c>
      <c r="R136" s="204"/>
      <c r="T136" s="205"/>
      <c r="AA136" s="206"/>
      <c r="AT136" s="200" t="s">
        <v>142</v>
      </c>
      <c r="AU136" s="200" t="s">
        <v>139</v>
      </c>
      <c r="AV136" s="199" t="s">
        <v>139</v>
      </c>
      <c r="AW136" s="199" t="s">
        <v>31</v>
      </c>
      <c r="AX136" s="199" t="s">
        <v>75</v>
      </c>
      <c r="AY136" s="200" t="s">
        <v>132</v>
      </c>
    </row>
    <row r="137" spans="2:65" s="199" customFormat="1" ht="16.5" customHeight="1">
      <c r="B137" s="198"/>
      <c r="E137" s="200" t="s">
        <v>18</v>
      </c>
      <c r="F137" s="209" t="s">
        <v>180</v>
      </c>
      <c r="G137" s="210"/>
      <c r="H137" s="210"/>
      <c r="I137" s="210"/>
      <c r="K137" s="203">
        <v>370.44</v>
      </c>
      <c r="R137" s="204"/>
      <c r="T137" s="205"/>
      <c r="AA137" s="206"/>
      <c r="AT137" s="200" t="s">
        <v>142</v>
      </c>
      <c r="AU137" s="200" t="s">
        <v>139</v>
      </c>
      <c r="AV137" s="199" t="s">
        <v>139</v>
      </c>
      <c r="AW137" s="199" t="s">
        <v>31</v>
      </c>
      <c r="AX137" s="199" t="s">
        <v>75</v>
      </c>
      <c r="AY137" s="200" t="s">
        <v>132</v>
      </c>
    </row>
    <row r="138" spans="2:65" s="212" customFormat="1" ht="16.5" customHeight="1">
      <c r="B138" s="211"/>
      <c r="E138" s="213" t="s">
        <v>18</v>
      </c>
      <c r="F138" s="214" t="s">
        <v>168</v>
      </c>
      <c r="G138" s="215"/>
      <c r="H138" s="215"/>
      <c r="I138" s="215"/>
      <c r="K138" s="216">
        <v>532.92999999999995</v>
      </c>
      <c r="R138" s="217"/>
      <c r="T138" s="218"/>
      <c r="AA138" s="219"/>
      <c r="AT138" s="213" t="s">
        <v>142</v>
      </c>
      <c r="AU138" s="213" t="s">
        <v>139</v>
      </c>
      <c r="AV138" s="212" t="s">
        <v>169</v>
      </c>
      <c r="AW138" s="212" t="s">
        <v>31</v>
      </c>
      <c r="AX138" s="212" t="s">
        <v>83</v>
      </c>
      <c r="AY138" s="213" t="s">
        <v>132</v>
      </c>
    </row>
    <row r="139" spans="2:65" s="31" customFormat="1" ht="25.5" customHeight="1">
      <c r="B139" s="30"/>
      <c r="C139" s="220" t="s">
        <v>181</v>
      </c>
      <c r="D139" s="220" t="s">
        <v>175</v>
      </c>
      <c r="E139" s="221" t="s">
        <v>182</v>
      </c>
      <c r="F139" s="222" t="s">
        <v>183</v>
      </c>
      <c r="G139" s="222"/>
      <c r="H139" s="222"/>
      <c r="I139" s="222"/>
      <c r="J139" s="223" t="s">
        <v>162</v>
      </c>
      <c r="K139" s="224">
        <v>72</v>
      </c>
      <c r="L139" s="225">
        <v>0</v>
      </c>
      <c r="M139" s="225"/>
      <c r="N139" s="225">
        <f>ROUND(L139*K139,3)</f>
        <v>0</v>
      </c>
      <c r="O139" s="192"/>
      <c r="P139" s="192"/>
      <c r="Q139" s="192"/>
      <c r="R139" s="32"/>
      <c r="T139" s="193" t="s">
        <v>18</v>
      </c>
      <c r="U139" s="42" t="s">
        <v>42</v>
      </c>
      <c r="V139" s="194">
        <v>0</v>
      </c>
      <c r="W139" s="194">
        <f>V139*K139</f>
        <v>0</v>
      </c>
      <c r="X139" s="194">
        <v>1.179E-2</v>
      </c>
      <c r="Y139" s="194">
        <f>X139*K139</f>
        <v>0.84887999999999997</v>
      </c>
      <c r="Z139" s="194">
        <v>0</v>
      </c>
      <c r="AA139" s="195">
        <f>Z139*K139</f>
        <v>0</v>
      </c>
      <c r="AR139" s="11" t="s">
        <v>178</v>
      </c>
      <c r="AT139" s="11" t="s">
        <v>175</v>
      </c>
      <c r="AU139" s="11" t="s">
        <v>139</v>
      </c>
      <c r="AY139" s="11" t="s">
        <v>132</v>
      </c>
      <c r="BE139" s="196">
        <f>IF(U139="základná",N139,0)</f>
        <v>0</v>
      </c>
      <c r="BF139" s="196">
        <f>IF(U139="znížená",N139,0)</f>
        <v>0</v>
      </c>
      <c r="BG139" s="196">
        <f>IF(U139="zákl. prenesená",N139,0)</f>
        <v>0</v>
      </c>
      <c r="BH139" s="196">
        <f>IF(U139="zníž. prenesená",N139,0)</f>
        <v>0</v>
      </c>
      <c r="BI139" s="196">
        <f>IF(U139="nulová",N139,0)</f>
        <v>0</v>
      </c>
      <c r="BJ139" s="11" t="s">
        <v>139</v>
      </c>
      <c r="BK139" s="197">
        <f>ROUND(L139*K139,3)</f>
        <v>0</v>
      </c>
      <c r="BL139" s="11" t="s">
        <v>163</v>
      </c>
      <c r="BM139" s="11" t="s">
        <v>184</v>
      </c>
    </row>
    <row r="140" spans="2:65" s="199" customFormat="1" ht="16.5" customHeight="1">
      <c r="B140" s="198"/>
      <c r="E140" s="200" t="s">
        <v>18</v>
      </c>
      <c r="F140" s="201" t="s">
        <v>185</v>
      </c>
      <c r="G140" s="202"/>
      <c r="H140" s="202"/>
      <c r="I140" s="202"/>
      <c r="K140" s="203">
        <v>72</v>
      </c>
      <c r="R140" s="204"/>
      <c r="T140" s="205"/>
      <c r="AA140" s="206"/>
      <c r="AT140" s="200" t="s">
        <v>142</v>
      </c>
      <c r="AU140" s="200" t="s">
        <v>139</v>
      </c>
      <c r="AV140" s="199" t="s">
        <v>139</v>
      </c>
      <c r="AW140" s="199" t="s">
        <v>31</v>
      </c>
      <c r="AX140" s="199" t="s">
        <v>83</v>
      </c>
      <c r="AY140" s="200" t="s">
        <v>132</v>
      </c>
    </row>
    <row r="141" spans="2:65" s="31" customFormat="1" ht="38.25" customHeight="1">
      <c r="B141" s="30"/>
      <c r="C141" s="187" t="s">
        <v>186</v>
      </c>
      <c r="D141" s="187" t="s">
        <v>134</v>
      </c>
      <c r="E141" s="188" t="s">
        <v>187</v>
      </c>
      <c r="F141" s="189" t="s">
        <v>188</v>
      </c>
      <c r="G141" s="189"/>
      <c r="H141" s="189"/>
      <c r="I141" s="189"/>
      <c r="J141" s="190" t="s">
        <v>189</v>
      </c>
      <c r="K141" s="191">
        <v>424.14499999999998</v>
      </c>
      <c r="L141" s="192">
        <v>0</v>
      </c>
      <c r="M141" s="192"/>
      <c r="N141" s="192">
        <f>ROUND(L141*K141,3)</f>
        <v>0</v>
      </c>
      <c r="O141" s="192"/>
      <c r="P141" s="192"/>
      <c r="Q141" s="192"/>
      <c r="R141" s="32"/>
      <c r="T141" s="193" t="s">
        <v>18</v>
      </c>
      <c r="U141" s="42" t="s">
        <v>42</v>
      </c>
      <c r="V141" s="194">
        <v>8.4000000000000005E-2</v>
      </c>
      <c r="W141" s="194">
        <f>V141*K141</f>
        <v>35.62818</v>
      </c>
      <c r="X141" s="194">
        <v>5.0000000000000002E-5</v>
      </c>
      <c r="Y141" s="194">
        <f>X141*K141</f>
        <v>2.120725E-2</v>
      </c>
      <c r="Z141" s="194">
        <v>0</v>
      </c>
      <c r="AA141" s="195">
        <f>Z141*K141</f>
        <v>0</v>
      </c>
      <c r="AR141" s="11" t="s">
        <v>163</v>
      </c>
      <c r="AT141" s="11" t="s">
        <v>134</v>
      </c>
      <c r="AU141" s="11" t="s">
        <v>139</v>
      </c>
      <c r="AY141" s="11" t="s">
        <v>132</v>
      </c>
      <c r="BE141" s="196">
        <f>IF(U141="základná",N141,0)</f>
        <v>0</v>
      </c>
      <c r="BF141" s="196">
        <f>IF(U141="znížená",N141,0)</f>
        <v>0</v>
      </c>
      <c r="BG141" s="196">
        <f>IF(U141="zákl. prenesená",N141,0)</f>
        <v>0</v>
      </c>
      <c r="BH141" s="196">
        <f>IF(U141="zníž. prenesená",N141,0)</f>
        <v>0</v>
      </c>
      <c r="BI141" s="196">
        <f>IF(U141="nulová",N141,0)</f>
        <v>0</v>
      </c>
      <c r="BJ141" s="11" t="s">
        <v>139</v>
      </c>
      <c r="BK141" s="197">
        <f>ROUND(L141*K141,3)</f>
        <v>0</v>
      </c>
      <c r="BL141" s="11" t="s">
        <v>163</v>
      </c>
      <c r="BM141" s="11" t="s">
        <v>190</v>
      </c>
    </row>
    <row r="142" spans="2:65" s="199" customFormat="1" ht="16.5" customHeight="1">
      <c r="B142" s="198"/>
      <c r="E142" s="200" t="s">
        <v>18</v>
      </c>
      <c r="F142" s="201" t="s">
        <v>191</v>
      </c>
      <c r="G142" s="202"/>
      <c r="H142" s="202"/>
      <c r="I142" s="202"/>
      <c r="K142" s="203">
        <v>67.379000000000005</v>
      </c>
      <c r="R142" s="204"/>
      <c r="T142" s="205"/>
      <c r="AA142" s="206"/>
      <c r="AT142" s="200" t="s">
        <v>142</v>
      </c>
      <c r="AU142" s="200" t="s">
        <v>139</v>
      </c>
      <c r="AV142" s="199" t="s">
        <v>139</v>
      </c>
      <c r="AW142" s="199" t="s">
        <v>31</v>
      </c>
      <c r="AX142" s="199" t="s">
        <v>75</v>
      </c>
      <c r="AY142" s="200" t="s">
        <v>132</v>
      </c>
    </row>
    <row r="143" spans="2:65" s="199" customFormat="1" ht="16.5" customHeight="1">
      <c r="B143" s="198"/>
      <c r="E143" s="200" t="s">
        <v>18</v>
      </c>
      <c r="F143" s="209" t="s">
        <v>192</v>
      </c>
      <c r="G143" s="210"/>
      <c r="H143" s="210"/>
      <c r="I143" s="210"/>
      <c r="K143" s="203">
        <v>356.76600000000002</v>
      </c>
      <c r="R143" s="204"/>
      <c r="T143" s="205"/>
      <c r="AA143" s="206"/>
      <c r="AT143" s="200" t="s">
        <v>142</v>
      </c>
      <c r="AU143" s="200" t="s">
        <v>139</v>
      </c>
      <c r="AV143" s="199" t="s">
        <v>139</v>
      </c>
      <c r="AW143" s="199" t="s">
        <v>31</v>
      </c>
      <c r="AX143" s="199" t="s">
        <v>75</v>
      </c>
      <c r="AY143" s="200" t="s">
        <v>132</v>
      </c>
    </row>
    <row r="144" spans="2:65" s="212" customFormat="1" ht="16.5" customHeight="1">
      <c r="B144" s="211"/>
      <c r="E144" s="213" t="s">
        <v>18</v>
      </c>
      <c r="F144" s="214" t="s">
        <v>168</v>
      </c>
      <c r="G144" s="215"/>
      <c r="H144" s="215"/>
      <c r="I144" s="215"/>
      <c r="K144" s="216">
        <v>424.14499999999998</v>
      </c>
      <c r="R144" s="217"/>
      <c r="T144" s="218"/>
      <c r="AA144" s="219"/>
      <c r="AT144" s="213" t="s">
        <v>142</v>
      </c>
      <c r="AU144" s="213" t="s">
        <v>139</v>
      </c>
      <c r="AV144" s="212" t="s">
        <v>169</v>
      </c>
      <c r="AW144" s="212" t="s">
        <v>31</v>
      </c>
      <c r="AX144" s="212" t="s">
        <v>83</v>
      </c>
      <c r="AY144" s="213" t="s">
        <v>132</v>
      </c>
    </row>
    <row r="145" spans="2:65" s="31" customFormat="1" ht="25.5" customHeight="1">
      <c r="B145" s="30"/>
      <c r="C145" s="220" t="s">
        <v>193</v>
      </c>
      <c r="D145" s="220" t="s">
        <v>175</v>
      </c>
      <c r="E145" s="221" t="s">
        <v>194</v>
      </c>
      <c r="F145" s="222" t="s">
        <v>195</v>
      </c>
      <c r="G145" s="222"/>
      <c r="H145" s="222"/>
      <c r="I145" s="222"/>
      <c r="J145" s="223" t="s">
        <v>146</v>
      </c>
      <c r="K145" s="224">
        <v>6.7000000000000004E-2</v>
      </c>
      <c r="L145" s="225">
        <v>0</v>
      </c>
      <c r="M145" s="225"/>
      <c r="N145" s="225">
        <f>ROUND(L145*K145,3)</f>
        <v>0</v>
      </c>
      <c r="O145" s="192"/>
      <c r="P145" s="192"/>
      <c r="Q145" s="192"/>
      <c r="R145" s="32"/>
      <c r="T145" s="193" t="s">
        <v>18</v>
      </c>
      <c r="U145" s="42" t="s">
        <v>42</v>
      </c>
      <c r="V145" s="194">
        <v>0</v>
      </c>
      <c r="W145" s="194">
        <f>V145*K145</f>
        <v>0</v>
      </c>
      <c r="X145" s="194">
        <v>1</v>
      </c>
      <c r="Y145" s="194">
        <f>X145*K145</f>
        <v>6.7000000000000004E-2</v>
      </c>
      <c r="Z145" s="194">
        <v>0</v>
      </c>
      <c r="AA145" s="195">
        <f>Z145*K145</f>
        <v>0</v>
      </c>
      <c r="AR145" s="11" t="s">
        <v>178</v>
      </c>
      <c r="AT145" s="11" t="s">
        <v>175</v>
      </c>
      <c r="AU145" s="11" t="s">
        <v>139</v>
      </c>
      <c r="AY145" s="11" t="s">
        <v>132</v>
      </c>
      <c r="BE145" s="196">
        <f>IF(U145="základná",N145,0)</f>
        <v>0</v>
      </c>
      <c r="BF145" s="196">
        <f>IF(U145="znížená",N145,0)</f>
        <v>0</v>
      </c>
      <c r="BG145" s="196">
        <f>IF(U145="zákl. prenesená",N145,0)</f>
        <v>0</v>
      </c>
      <c r="BH145" s="196">
        <f>IF(U145="zníž. prenesená",N145,0)</f>
        <v>0</v>
      </c>
      <c r="BI145" s="196">
        <f>IF(U145="nulová",N145,0)</f>
        <v>0</v>
      </c>
      <c r="BJ145" s="11" t="s">
        <v>139</v>
      </c>
      <c r="BK145" s="197">
        <f>ROUND(L145*K145,3)</f>
        <v>0</v>
      </c>
      <c r="BL145" s="11" t="s">
        <v>163</v>
      </c>
      <c r="BM145" s="11" t="s">
        <v>196</v>
      </c>
    </row>
    <row r="146" spans="2:65" s="199" customFormat="1" ht="16.5" customHeight="1">
      <c r="B146" s="198"/>
      <c r="E146" s="200" t="s">
        <v>18</v>
      </c>
      <c r="F146" s="201" t="s">
        <v>197</v>
      </c>
      <c r="G146" s="202"/>
      <c r="H146" s="202"/>
      <c r="I146" s="202"/>
      <c r="K146" s="203">
        <v>6.7000000000000004E-2</v>
      </c>
      <c r="R146" s="204"/>
      <c r="T146" s="205"/>
      <c r="AA146" s="206"/>
      <c r="AT146" s="200" t="s">
        <v>142</v>
      </c>
      <c r="AU146" s="200" t="s">
        <v>139</v>
      </c>
      <c r="AV146" s="199" t="s">
        <v>139</v>
      </c>
      <c r="AW146" s="199" t="s">
        <v>31</v>
      </c>
      <c r="AX146" s="199" t="s">
        <v>83</v>
      </c>
      <c r="AY146" s="200" t="s">
        <v>132</v>
      </c>
    </row>
    <row r="147" spans="2:65" s="31" customFormat="1" ht="25.5" customHeight="1">
      <c r="B147" s="30"/>
      <c r="C147" s="220" t="s">
        <v>198</v>
      </c>
      <c r="D147" s="220" t="s">
        <v>175</v>
      </c>
      <c r="E147" s="221" t="s">
        <v>199</v>
      </c>
      <c r="F147" s="222" t="s">
        <v>200</v>
      </c>
      <c r="G147" s="222"/>
      <c r="H147" s="222"/>
      <c r="I147" s="222"/>
      <c r="J147" s="223" t="s">
        <v>201</v>
      </c>
      <c r="K147" s="224">
        <v>58.2</v>
      </c>
      <c r="L147" s="225">
        <v>0</v>
      </c>
      <c r="M147" s="225"/>
      <c r="N147" s="225">
        <f>ROUND(L147*K147,3)</f>
        <v>0</v>
      </c>
      <c r="O147" s="192"/>
      <c r="P147" s="192"/>
      <c r="Q147" s="192"/>
      <c r="R147" s="32"/>
      <c r="T147" s="193" t="s">
        <v>18</v>
      </c>
      <c r="U147" s="42" t="s">
        <v>42</v>
      </c>
      <c r="V147" s="194">
        <v>0</v>
      </c>
      <c r="W147" s="194">
        <f>V147*K147</f>
        <v>0</v>
      </c>
      <c r="X147" s="194">
        <v>4.8000000000000001E-4</v>
      </c>
      <c r="Y147" s="194">
        <f>X147*K147</f>
        <v>2.7936000000000002E-2</v>
      </c>
      <c r="Z147" s="194">
        <v>0</v>
      </c>
      <c r="AA147" s="195">
        <f>Z147*K147</f>
        <v>0</v>
      </c>
      <c r="AR147" s="11" t="s">
        <v>178</v>
      </c>
      <c r="AT147" s="11" t="s">
        <v>175</v>
      </c>
      <c r="AU147" s="11" t="s">
        <v>139</v>
      </c>
      <c r="AY147" s="11" t="s">
        <v>132</v>
      </c>
      <c r="BE147" s="196">
        <f>IF(U147="základná",N147,0)</f>
        <v>0</v>
      </c>
      <c r="BF147" s="196">
        <f>IF(U147="znížená",N147,0)</f>
        <v>0</v>
      </c>
      <c r="BG147" s="196">
        <f>IF(U147="zákl. prenesená",N147,0)</f>
        <v>0</v>
      </c>
      <c r="BH147" s="196">
        <f>IF(U147="zníž. prenesená",N147,0)</f>
        <v>0</v>
      </c>
      <c r="BI147" s="196">
        <f>IF(U147="nulová",N147,0)</f>
        <v>0</v>
      </c>
      <c r="BJ147" s="11" t="s">
        <v>139</v>
      </c>
      <c r="BK147" s="197">
        <f>ROUND(L147*K147,3)</f>
        <v>0</v>
      </c>
      <c r="BL147" s="11" t="s">
        <v>163</v>
      </c>
      <c r="BM147" s="11" t="s">
        <v>202</v>
      </c>
    </row>
    <row r="148" spans="2:65" s="199" customFormat="1" ht="16.5" customHeight="1">
      <c r="B148" s="198"/>
      <c r="E148" s="200" t="s">
        <v>18</v>
      </c>
      <c r="F148" s="201" t="s">
        <v>203</v>
      </c>
      <c r="G148" s="202"/>
      <c r="H148" s="202"/>
      <c r="I148" s="202"/>
      <c r="K148" s="203">
        <v>58.2</v>
      </c>
      <c r="R148" s="204"/>
      <c r="T148" s="205"/>
      <c r="AA148" s="206"/>
      <c r="AT148" s="200" t="s">
        <v>142</v>
      </c>
      <c r="AU148" s="200" t="s">
        <v>139</v>
      </c>
      <c r="AV148" s="199" t="s">
        <v>139</v>
      </c>
      <c r="AW148" s="199" t="s">
        <v>31</v>
      </c>
      <c r="AX148" s="199" t="s">
        <v>83</v>
      </c>
      <c r="AY148" s="200" t="s">
        <v>132</v>
      </c>
    </row>
    <row r="149" spans="2:65" s="31" customFormat="1" ht="38.25" customHeight="1">
      <c r="B149" s="30"/>
      <c r="C149" s="187" t="s">
        <v>178</v>
      </c>
      <c r="D149" s="187" t="s">
        <v>134</v>
      </c>
      <c r="E149" s="188" t="s">
        <v>204</v>
      </c>
      <c r="F149" s="189" t="s">
        <v>205</v>
      </c>
      <c r="G149" s="189"/>
      <c r="H149" s="189"/>
      <c r="I149" s="189"/>
      <c r="J149" s="190" t="s">
        <v>189</v>
      </c>
      <c r="K149" s="191">
        <v>67.379000000000005</v>
      </c>
      <c r="L149" s="192">
        <v>0</v>
      </c>
      <c r="M149" s="192"/>
      <c r="N149" s="192">
        <f>ROUND(L149*K149,3)</f>
        <v>0</v>
      </c>
      <c r="O149" s="192"/>
      <c r="P149" s="192"/>
      <c r="Q149" s="192"/>
      <c r="R149" s="32"/>
      <c r="T149" s="193" t="s">
        <v>18</v>
      </c>
      <c r="U149" s="42" t="s">
        <v>42</v>
      </c>
      <c r="V149" s="194">
        <v>6.7000000000000004E-2</v>
      </c>
      <c r="W149" s="194">
        <f>V149*K149</f>
        <v>4.514393000000001</v>
      </c>
      <c r="X149" s="194">
        <v>0</v>
      </c>
      <c r="Y149" s="194">
        <f>X149*K149</f>
        <v>0</v>
      </c>
      <c r="Z149" s="194">
        <v>0</v>
      </c>
      <c r="AA149" s="195">
        <f>Z149*K149</f>
        <v>0</v>
      </c>
      <c r="AR149" s="11" t="s">
        <v>163</v>
      </c>
      <c r="AT149" s="11" t="s">
        <v>134</v>
      </c>
      <c r="AU149" s="11" t="s">
        <v>139</v>
      </c>
      <c r="AY149" s="11" t="s">
        <v>132</v>
      </c>
      <c r="BE149" s="196">
        <f>IF(U149="základná",N149,0)</f>
        <v>0</v>
      </c>
      <c r="BF149" s="196">
        <f>IF(U149="znížená",N149,0)</f>
        <v>0</v>
      </c>
      <c r="BG149" s="196">
        <f>IF(U149="zákl. prenesená",N149,0)</f>
        <v>0</v>
      </c>
      <c r="BH149" s="196">
        <f>IF(U149="zníž. prenesená",N149,0)</f>
        <v>0</v>
      </c>
      <c r="BI149" s="196">
        <f>IF(U149="nulová",N149,0)</f>
        <v>0</v>
      </c>
      <c r="BJ149" s="11" t="s">
        <v>139</v>
      </c>
      <c r="BK149" s="197">
        <f>ROUND(L149*K149,3)</f>
        <v>0</v>
      </c>
      <c r="BL149" s="11" t="s">
        <v>163</v>
      </c>
      <c r="BM149" s="11" t="s">
        <v>206</v>
      </c>
    </row>
    <row r="150" spans="2:65" s="199" customFormat="1" ht="16.5" customHeight="1">
      <c r="B150" s="198"/>
      <c r="E150" s="200" t="s">
        <v>18</v>
      </c>
      <c r="F150" s="201" t="s">
        <v>207</v>
      </c>
      <c r="G150" s="202"/>
      <c r="H150" s="202"/>
      <c r="I150" s="202"/>
      <c r="K150" s="203">
        <v>67.379000000000005</v>
      </c>
      <c r="R150" s="204"/>
      <c r="T150" s="205"/>
      <c r="AA150" s="206"/>
      <c r="AT150" s="200" t="s">
        <v>142</v>
      </c>
      <c r="AU150" s="200" t="s">
        <v>139</v>
      </c>
      <c r="AV150" s="199" t="s">
        <v>139</v>
      </c>
      <c r="AW150" s="199" t="s">
        <v>31</v>
      </c>
      <c r="AX150" s="199" t="s">
        <v>83</v>
      </c>
      <c r="AY150" s="200" t="s">
        <v>132</v>
      </c>
    </row>
    <row r="151" spans="2:65" s="31" customFormat="1" ht="38.25" customHeight="1">
      <c r="B151" s="30"/>
      <c r="C151" s="187" t="s">
        <v>208</v>
      </c>
      <c r="D151" s="187" t="s">
        <v>134</v>
      </c>
      <c r="E151" s="188" t="s">
        <v>209</v>
      </c>
      <c r="F151" s="189" t="s">
        <v>210</v>
      </c>
      <c r="G151" s="189"/>
      <c r="H151" s="189"/>
      <c r="I151" s="189"/>
      <c r="J151" s="190" t="s">
        <v>146</v>
      </c>
      <c r="K151" s="191">
        <v>7.5019999999999998</v>
      </c>
      <c r="L151" s="192">
        <v>0</v>
      </c>
      <c r="M151" s="192"/>
      <c r="N151" s="192">
        <f>ROUND(L151*K151,3)</f>
        <v>0</v>
      </c>
      <c r="O151" s="192"/>
      <c r="P151" s="192"/>
      <c r="Q151" s="192"/>
      <c r="R151" s="32"/>
      <c r="T151" s="193" t="s">
        <v>18</v>
      </c>
      <c r="U151" s="226" t="s">
        <v>42</v>
      </c>
      <c r="V151" s="227">
        <v>2.984</v>
      </c>
      <c r="W151" s="227">
        <f>V151*K151</f>
        <v>22.385967999999998</v>
      </c>
      <c r="X151" s="227">
        <v>0</v>
      </c>
      <c r="Y151" s="227">
        <f>X151*K151</f>
        <v>0</v>
      </c>
      <c r="Z151" s="227">
        <v>0</v>
      </c>
      <c r="AA151" s="228">
        <f>Z151*K151</f>
        <v>0</v>
      </c>
      <c r="AR151" s="11" t="s">
        <v>163</v>
      </c>
      <c r="AT151" s="11" t="s">
        <v>134</v>
      </c>
      <c r="AU151" s="11" t="s">
        <v>139</v>
      </c>
      <c r="AY151" s="11" t="s">
        <v>132</v>
      </c>
      <c r="BE151" s="196">
        <f>IF(U151="základná",N151,0)</f>
        <v>0</v>
      </c>
      <c r="BF151" s="196">
        <f>IF(U151="znížená",N151,0)</f>
        <v>0</v>
      </c>
      <c r="BG151" s="196">
        <f>IF(U151="zákl. prenesená",N151,0)</f>
        <v>0</v>
      </c>
      <c r="BH151" s="196">
        <f>IF(U151="zníž. prenesená",N151,0)</f>
        <v>0</v>
      </c>
      <c r="BI151" s="196">
        <f>IF(U151="nulová",N151,0)</f>
        <v>0</v>
      </c>
      <c r="BJ151" s="11" t="s">
        <v>139</v>
      </c>
      <c r="BK151" s="197">
        <f>ROUND(L151*K151,3)</f>
        <v>0</v>
      </c>
      <c r="BL151" s="11" t="s">
        <v>163</v>
      </c>
      <c r="BM151" s="11" t="s">
        <v>211</v>
      </c>
    </row>
    <row r="152" spans="2:65" s="31" customFormat="1" ht="6.95" customHeight="1">
      <c r="B152" s="62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4"/>
    </row>
  </sheetData>
  <mergeCells count="121">
    <mergeCell ref="F150:I150"/>
    <mergeCell ref="F151:I151"/>
    <mergeCell ref="L151:M151"/>
    <mergeCell ref="N151:Q151"/>
    <mergeCell ref="F147:I147"/>
    <mergeCell ref="L147:M147"/>
    <mergeCell ref="N147:Q147"/>
    <mergeCell ref="F148:I148"/>
    <mergeCell ref="F149:I149"/>
    <mergeCell ref="L149:M149"/>
    <mergeCell ref="N149:Q149"/>
    <mergeCell ref="F143:I143"/>
    <mergeCell ref="F144:I144"/>
    <mergeCell ref="F145:I145"/>
    <mergeCell ref="L145:M145"/>
    <mergeCell ref="N145:Q145"/>
    <mergeCell ref="F146:I146"/>
    <mergeCell ref="N139:Q139"/>
    <mergeCell ref="F140:I140"/>
    <mergeCell ref="F141:I141"/>
    <mergeCell ref="L141:M141"/>
    <mergeCell ref="N141:Q141"/>
    <mergeCell ref="F142:I142"/>
    <mergeCell ref="F135:I135"/>
    <mergeCell ref="F136:I136"/>
    <mergeCell ref="F137:I137"/>
    <mergeCell ref="F138:I138"/>
    <mergeCell ref="F139:I139"/>
    <mergeCell ref="L139:M139"/>
    <mergeCell ref="N129:Q129"/>
    <mergeCell ref="F130:I130"/>
    <mergeCell ref="F131:I131"/>
    <mergeCell ref="F132:I132"/>
    <mergeCell ref="F133:I133"/>
    <mergeCell ref="F134:I134"/>
    <mergeCell ref="L134:M134"/>
    <mergeCell ref="N134:Q134"/>
    <mergeCell ref="F125:I125"/>
    <mergeCell ref="F126:I126"/>
    <mergeCell ref="F127:I127"/>
    <mergeCell ref="F128:I128"/>
    <mergeCell ref="F129:I129"/>
    <mergeCell ref="L129:M129"/>
    <mergeCell ref="F121:I121"/>
    <mergeCell ref="L121:M121"/>
    <mergeCell ref="N121:Q121"/>
    <mergeCell ref="N122:Q122"/>
    <mergeCell ref="N123:Q123"/>
    <mergeCell ref="F124:I124"/>
    <mergeCell ref="L124:M124"/>
    <mergeCell ref="N124:Q124"/>
    <mergeCell ref="F119:I119"/>
    <mergeCell ref="L119:M119"/>
    <mergeCell ref="N119:Q119"/>
    <mergeCell ref="F120:I120"/>
    <mergeCell ref="L120:M120"/>
    <mergeCell ref="N120:Q120"/>
    <mergeCell ref="N115:Q115"/>
    <mergeCell ref="F116:I116"/>
    <mergeCell ref="L116:M116"/>
    <mergeCell ref="N116:Q116"/>
    <mergeCell ref="F117:I117"/>
    <mergeCell ref="F118:I118"/>
    <mergeCell ref="L118:M118"/>
    <mergeCell ref="N118:Q118"/>
    <mergeCell ref="M110:Q110"/>
    <mergeCell ref="F112:I112"/>
    <mergeCell ref="L112:M112"/>
    <mergeCell ref="N112:Q112"/>
    <mergeCell ref="N113:Q113"/>
    <mergeCell ref="N114:Q114"/>
    <mergeCell ref="L96:Q96"/>
    <mergeCell ref="C102:Q102"/>
    <mergeCell ref="F104:P104"/>
    <mergeCell ref="F105:P105"/>
    <mergeCell ref="M107:P107"/>
    <mergeCell ref="M109:Q109"/>
    <mergeCell ref="N88:Q88"/>
    <mergeCell ref="N89:Q89"/>
    <mergeCell ref="N90:Q90"/>
    <mergeCell ref="N91:Q91"/>
    <mergeCell ref="N92:Q92"/>
    <mergeCell ref="N94:Q94"/>
    <mergeCell ref="F78:P78"/>
    <mergeCell ref="F79:P79"/>
    <mergeCell ref="M81:P81"/>
    <mergeCell ref="M83:Q83"/>
    <mergeCell ref="M84:Q84"/>
    <mergeCell ref="C86:G86"/>
    <mergeCell ref="N86:Q86"/>
    <mergeCell ref="H35:J35"/>
    <mergeCell ref="M35:P35"/>
    <mergeCell ref="H36:J36"/>
    <mergeCell ref="M36:P36"/>
    <mergeCell ref="L38:P38"/>
    <mergeCell ref="C76:Q76"/>
    <mergeCell ref="M30:P30"/>
    <mergeCell ref="H32:J32"/>
    <mergeCell ref="M32:P32"/>
    <mergeCell ref="H33:J33"/>
    <mergeCell ref="M33:P33"/>
    <mergeCell ref="H34:J34"/>
    <mergeCell ref="M34:P34"/>
    <mergeCell ref="O18:P18"/>
    <mergeCell ref="O20:P20"/>
    <mergeCell ref="O21:P21"/>
    <mergeCell ref="E24:L24"/>
    <mergeCell ref="M27:P27"/>
    <mergeCell ref="M28:P28"/>
    <mergeCell ref="O9:P9"/>
    <mergeCell ref="O11:P11"/>
    <mergeCell ref="O12:P12"/>
    <mergeCell ref="O14:P14"/>
    <mergeCell ref="O15:P15"/>
    <mergeCell ref="O17:P17"/>
    <mergeCell ref="H1:K1"/>
    <mergeCell ref="C2:Q2"/>
    <mergeCell ref="S2:AC2"/>
    <mergeCell ref="C4:Q4"/>
    <mergeCell ref="F6:P6"/>
    <mergeCell ref="F7:P7"/>
  </mergeCells>
  <hyperlinks>
    <hyperlink ref="F1:G1" location="C2" display="1) Krycí list rozpočtu" xr:uid="{BCDBD4BF-F03D-401A-B4DE-A2C042CF4AB5}"/>
    <hyperlink ref="H1:K1" location="C86" display="2) Rekapitulácia rozpočtu" xr:uid="{97E74B3E-2AD7-48C8-9114-412CB724AAFA}"/>
    <hyperlink ref="L1" location="C112" display="3) Rozpočet" xr:uid="{C0A34E96-2D1A-4E86-801A-8CE3F427AB98}"/>
    <hyperlink ref="S1:T1" location="'Rekapitulácia stavby'!C2" display="Rekapitulácia stavby" xr:uid="{639ACEC1-7440-4A64-BAD0-08EA33FB30CB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98D75-ED9F-484A-BDD6-DA54FB1E760A}">
  <dimension ref="A1:BN119"/>
  <sheetViews>
    <sheetView topLeftCell="A98" workbookViewId="0">
      <selection activeCell="L119" sqref="L119"/>
    </sheetView>
  </sheetViews>
  <sheetFormatPr defaultRowHeight="15"/>
  <cols>
    <col min="1" max="1" width="7.140625" customWidth="1"/>
    <col min="2" max="2" width="1.42578125" customWidth="1"/>
    <col min="3" max="3" width="3.5703125" customWidth="1"/>
    <col min="4" max="4" width="3.7109375" customWidth="1"/>
    <col min="5" max="5" width="14.7109375" customWidth="1"/>
    <col min="6" max="7" width="9.5703125" customWidth="1"/>
    <col min="8" max="8" width="10.7109375" customWidth="1"/>
    <col min="9" max="9" width="6" customWidth="1"/>
    <col min="10" max="10" width="4.42578125" customWidth="1"/>
    <col min="11" max="11" width="9.85546875" customWidth="1"/>
    <col min="12" max="12" width="10.28515625" customWidth="1"/>
    <col min="13" max="14" width="5.140625" customWidth="1"/>
    <col min="15" max="15" width="1.7109375" customWidth="1"/>
    <col min="16" max="16" width="10.7109375" customWidth="1"/>
    <col min="17" max="17" width="3.5703125" customWidth="1"/>
    <col min="18" max="18" width="1.42578125" customWidth="1"/>
    <col min="19" max="19" width="7" customWidth="1"/>
    <col min="20" max="20" width="25.42578125" hidden="1" customWidth="1"/>
    <col min="21" max="21" width="14" hidden="1" customWidth="1"/>
    <col min="22" max="22" width="10.5703125" hidden="1" customWidth="1"/>
    <col min="23" max="23" width="14" hidden="1" customWidth="1"/>
    <col min="24" max="24" width="10.42578125" hidden="1" customWidth="1"/>
    <col min="25" max="25" width="12.85546875" hidden="1" customWidth="1"/>
    <col min="26" max="26" width="9.42578125" hidden="1" customWidth="1"/>
    <col min="27" max="27" width="12.85546875" hidden="1" customWidth="1"/>
    <col min="28" max="28" width="14" hidden="1" customWidth="1"/>
    <col min="29" max="29" width="9.42578125" customWidth="1"/>
    <col min="30" max="30" width="12.85546875" customWidth="1"/>
    <col min="31" max="31" width="14" customWidth="1"/>
  </cols>
  <sheetData>
    <row r="1" spans="1:66" ht="21.75" customHeight="1">
      <c r="A1" s="5"/>
      <c r="B1" s="2"/>
      <c r="C1" s="2"/>
      <c r="D1" s="3" t="s">
        <v>1</v>
      </c>
      <c r="E1" s="2"/>
      <c r="F1" s="4" t="s">
        <v>98</v>
      </c>
      <c r="G1" s="4"/>
      <c r="H1" s="125" t="s">
        <v>99</v>
      </c>
      <c r="I1" s="125"/>
      <c r="J1" s="125"/>
      <c r="K1" s="125"/>
      <c r="L1" s="4" t="s">
        <v>100</v>
      </c>
      <c r="M1" s="2"/>
      <c r="N1" s="2"/>
      <c r="O1" s="3" t="s">
        <v>101</v>
      </c>
      <c r="P1" s="2"/>
      <c r="Q1" s="2"/>
      <c r="R1" s="2"/>
      <c r="S1" s="4" t="s">
        <v>102</v>
      </c>
      <c r="T1" s="4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</row>
    <row r="2" spans="1:66" ht="36.950000000000003" customHeight="1">
      <c r="C2" s="7" t="s">
        <v>7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S2" s="9" t="s">
        <v>8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T2" s="11" t="s">
        <v>87</v>
      </c>
    </row>
    <row r="3" spans="1:66" ht="6.95" customHeight="1"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4"/>
      <c r="AT3" s="11" t="s">
        <v>75</v>
      </c>
    </row>
    <row r="4" spans="1:66" ht="36.950000000000003" customHeight="1">
      <c r="B4" s="15"/>
      <c r="C4" s="16" t="s">
        <v>103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8"/>
      <c r="T4" s="19" t="s">
        <v>12</v>
      </c>
      <c r="AT4" s="11" t="s">
        <v>6</v>
      </c>
    </row>
    <row r="5" spans="1:66" ht="6.95" customHeight="1">
      <c r="B5" s="15"/>
      <c r="R5" s="18"/>
    </row>
    <row r="6" spans="1:66" ht="25.35" customHeight="1">
      <c r="B6" s="15"/>
      <c r="D6" s="24" t="s">
        <v>15</v>
      </c>
      <c r="F6" s="126" t="str">
        <f>'[1]Rekapitulácia stavby'!K6</f>
        <v>Prepláštenie skladu Vígľaš-Pstruša</v>
      </c>
      <c r="G6" s="127"/>
      <c r="H6" s="127"/>
      <c r="I6" s="127"/>
      <c r="J6" s="127"/>
      <c r="K6" s="127"/>
      <c r="L6" s="127"/>
      <c r="M6" s="127"/>
      <c r="N6" s="127"/>
      <c r="O6" s="127"/>
      <c r="P6" s="127"/>
      <c r="R6" s="18"/>
    </row>
    <row r="7" spans="1:66" s="31" customFormat="1" ht="32.85" customHeight="1">
      <c r="B7" s="30"/>
      <c r="D7" s="22" t="s">
        <v>104</v>
      </c>
      <c r="F7" s="23" t="s">
        <v>212</v>
      </c>
      <c r="G7" s="128"/>
      <c r="H7" s="128"/>
      <c r="I7" s="128"/>
      <c r="J7" s="128"/>
      <c r="K7" s="128"/>
      <c r="L7" s="128"/>
      <c r="M7" s="128"/>
      <c r="N7" s="128"/>
      <c r="O7" s="128"/>
      <c r="P7" s="128"/>
      <c r="R7" s="32"/>
    </row>
    <row r="8" spans="1:66" s="31" customFormat="1" ht="14.45" customHeight="1">
      <c r="B8" s="30"/>
      <c r="D8" s="24" t="s">
        <v>17</v>
      </c>
      <c r="F8" s="25" t="s">
        <v>18</v>
      </c>
      <c r="M8" s="24" t="s">
        <v>19</v>
      </c>
      <c r="O8" s="25" t="s">
        <v>18</v>
      </c>
      <c r="R8" s="32"/>
    </row>
    <row r="9" spans="1:66" s="31" customFormat="1" ht="14.45" customHeight="1">
      <c r="B9" s="30"/>
      <c r="D9" s="24" t="s">
        <v>20</v>
      </c>
      <c r="F9" s="25" t="s">
        <v>21</v>
      </c>
      <c r="M9" s="24" t="s">
        <v>22</v>
      </c>
      <c r="O9" s="129">
        <v>43985</v>
      </c>
      <c r="P9" s="129"/>
      <c r="R9" s="32"/>
    </row>
    <row r="10" spans="1:66" s="31" customFormat="1" ht="10.9" customHeight="1">
      <c r="B10" s="30"/>
      <c r="R10" s="32"/>
    </row>
    <row r="11" spans="1:66" s="31" customFormat="1" ht="14.45" customHeight="1">
      <c r="B11" s="30"/>
      <c r="D11" s="24" t="s">
        <v>23</v>
      </c>
      <c r="M11" s="24" t="s">
        <v>24</v>
      </c>
      <c r="O11" s="21" t="s">
        <v>18</v>
      </c>
      <c r="P11" s="21"/>
      <c r="R11" s="32"/>
    </row>
    <row r="12" spans="1:66" s="31" customFormat="1" ht="18" customHeight="1">
      <c r="B12" s="30"/>
      <c r="E12" s="25" t="s">
        <v>25</v>
      </c>
      <c r="M12" s="24" t="s">
        <v>26</v>
      </c>
      <c r="O12" s="21" t="s">
        <v>18</v>
      </c>
      <c r="P12" s="21"/>
      <c r="R12" s="32"/>
    </row>
    <row r="13" spans="1:66" s="31" customFormat="1" ht="6.95" customHeight="1">
      <c r="B13" s="30"/>
      <c r="R13" s="32"/>
    </row>
    <row r="14" spans="1:66" s="31" customFormat="1" ht="14.45" customHeight="1">
      <c r="B14" s="30"/>
      <c r="D14" s="24" t="s">
        <v>27</v>
      </c>
      <c r="M14" s="24" t="s">
        <v>24</v>
      </c>
      <c r="O14" s="21" t="str">
        <f>IF('[1]Rekapitulácia stavby'!AN13="","",'[1]Rekapitulácia stavby'!AN13)</f>
        <v/>
      </c>
      <c r="P14" s="21"/>
      <c r="R14" s="32"/>
    </row>
    <row r="15" spans="1:66" s="31" customFormat="1" ht="18" customHeight="1">
      <c r="B15" s="30"/>
      <c r="E15" s="25" t="str">
        <f>IF('[1]Rekapitulácia stavby'!E14="","",'[1]Rekapitulácia stavby'!E14)</f>
        <v xml:space="preserve"> </v>
      </c>
      <c r="M15" s="24" t="s">
        <v>26</v>
      </c>
      <c r="O15" s="21" t="str">
        <f>IF('[1]Rekapitulácia stavby'!AN14="","",'[1]Rekapitulácia stavby'!AN14)</f>
        <v/>
      </c>
      <c r="P15" s="21"/>
      <c r="R15" s="32"/>
    </row>
    <row r="16" spans="1:66" s="31" customFormat="1" ht="6.95" customHeight="1">
      <c r="B16" s="30"/>
      <c r="R16" s="32"/>
    </row>
    <row r="17" spans="2:18" s="31" customFormat="1" ht="14.45" customHeight="1">
      <c r="B17" s="30"/>
      <c r="D17" s="24" t="s">
        <v>29</v>
      </c>
      <c r="M17" s="24" t="s">
        <v>24</v>
      </c>
      <c r="O17" s="21" t="s">
        <v>18</v>
      </c>
      <c r="P17" s="21"/>
      <c r="R17" s="32"/>
    </row>
    <row r="18" spans="2:18" s="31" customFormat="1" ht="18" customHeight="1">
      <c r="B18" s="30"/>
      <c r="E18" s="25" t="s">
        <v>30</v>
      </c>
      <c r="M18" s="24" t="s">
        <v>26</v>
      </c>
      <c r="O18" s="21" t="s">
        <v>18</v>
      </c>
      <c r="P18" s="21"/>
      <c r="R18" s="32"/>
    </row>
    <row r="19" spans="2:18" s="31" customFormat="1" ht="6.95" customHeight="1">
      <c r="B19" s="30"/>
      <c r="R19" s="32"/>
    </row>
    <row r="20" spans="2:18" s="31" customFormat="1" ht="14.45" customHeight="1">
      <c r="B20" s="30"/>
      <c r="D20" s="24" t="s">
        <v>33</v>
      </c>
      <c r="M20" s="24" t="s">
        <v>24</v>
      </c>
      <c r="O20" s="21" t="s">
        <v>18</v>
      </c>
      <c r="P20" s="21"/>
      <c r="R20" s="32"/>
    </row>
    <row r="21" spans="2:18" s="31" customFormat="1" ht="18" customHeight="1">
      <c r="B21" s="30"/>
      <c r="E21" s="25" t="s">
        <v>34</v>
      </c>
      <c r="M21" s="24" t="s">
        <v>26</v>
      </c>
      <c r="O21" s="21" t="s">
        <v>18</v>
      </c>
      <c r="P21" s="21"/>
      <c r="R21" s="32"/>
    </row>
    <row r="22" spans="2:18" s="31" customFormat="1" ht="6.95" customHeight="1">
      <c r="B22" s="30"/>
      <c r="R22" s="32"/>
    </row>
    <row r="23" spans="2:18" s="31" customFormat="1" ht="14.45" customHeight="1">
      <c r="B23" s="30"/>
      <c r="D23" s="24" t="s">
        <v>35</v>
      </c>
      <c r="R23" s="32"/>
    </row>
    <row r="24" spans="2:18" s="31" customFormat="1" ht="16.5" customHeight="1">
      <c r="B24" s="30"/>
      <c r="E24" s="26" t="s">
        <v>18</v>
      </c>
      <c r="F24" s="26"/>
      <c r="G24" s="26"/>
      <c r="H24" s="26"/>
      <c r="I24" s="26"/>
      <c r="J24" s="26"/>
      <c r="K24" s="26"/>
      <c r="L24" s="26"/>
      <c r="R24" s="32"/>
    </row>
    <row r="25" spans="2:18" s="31" customFormat="1" ht="6.95" customHeight="1">
      <c r="B25" s="30"/>
      <c r="R25" s="32"/>
    </row>
    <row r="26" spans="2:18" s="31" customFormat="1" ht="6.95" customHeight="1">
      <c r="B26" s="30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R26" s="32"/>
    </row>
    <row r="27" spans="2:18" s="31" customFormat="1" ht="14.45" customHeight="1">
      <c r="B27" s="30"/>
      <c r="D27" s="130" t="s">
        <v>106</v>
      </c>
      <c r="M27" s="29">
        <v>0</v>
      </c>
      <c r="N27" s="29"/>
      <c r="O27" s="29"/>
      <c r="P27" s="29"/>
      <c r="R27" s="32"/>
    </row>
    <row r="28" spans="2:18" s="31" customFormat="1" ht="14.45" customHeight="1">
      <c r="B28" s="30"/>
      <c r="D28" s="28" t="s">
        <v>107</v>
      </c>
      <c r="M28" s="29">
        <f>N92</f>
        <v>0</v>
      </c>
      <c r="N28" s="29"/>
      <c r="O28" s="29"/>
      <c r="P28" s="29"/>
      <c r="R28" s="32"/>
    </row>
    <row r="29" spans="2:18" s="31" customFormat="1" ht="6.95" customHeight="1">
      <c r="B29" s="30"/>
      <c r="R29" s="32"/>
    </row>
    <row r="30" spans="2:18" s="31" customFormat="1" ht="25.35" customHeight="1">
      <c r="B30" s="30"/>
      <c r="D30" s="131" t="s">
        <v>38</v>
      </c>
      <c r="M30" s="132">
        <f>ROUND(M27+M28,2)</f>
        <v>0</v>
      </c>
      <c r="N30" s="128"/>
      <c r="O30" s="128"/>
      <c r="P30" s="128"/>
      <c r="R30" s="32"/>
    </row>
    <row r="31" spans="2:18" s="31" customFormat="1" ht="6.95" customHeight="1">
      <c r="B31" s="30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R31" s="32"/>
    </row>
    <row r="32" spans="2:18" s="31" customFormat="1" ht="14.45" customHeight="1">
      <c r="B32" s="30"/>
      <c r="D32" s="39" t="s">
        <v>39</v>
      </c>
      <c r="E32" s="39" t="s">
        <v>40</v>
      </c>
      <c r="F32" s="133">
        <v>0.2</v>
      </c>
      <c r="G32" s="134" t="s">
        <v>41</v>
      </c>
      <c r="H32" s="135">
        <f>ROUND((SUM(BE92:BE93)+SUM(BE111:BE118)), 2)</f>
        <v>0</v>
      </c>
      <c r="I32" s="128"/>
      <c r="J32" s="128"/>
      <c r="M32" s="135">
        <f>ROUND(ROUND((SUM(BE92:BE93)+SUM(BE111:BE118)), 2)*F32, 2)</f>
        <v>0</v>
      </c>
      <c r="N32" s="128"/>
      <c r="O32" s="128"/>
      <c r="P32" s="128"/>
      <c r="R32" s="32"/>
    </row>
    <row r="33" spans="2:18" s="31" customFormat="1" ht="14.45" customHeight="1">
      <c r="B33" s="30"/>
      <c r="E33" s="39" t="s">
        <v>42</v>
      </c>
      <c r="F33" s="133">
        <v>0.2</v>
      </c>
      <c r="G33" s="134" t="s">
        <v>41</v>
      </c>
      <c r="H33" s="135">
        <f>ROUND((SUM(BF92:BF93)+SUM(BF111:BF118)), 2)</f>
        <v>0</v>
      </c>
      <c r="I33" s="128"/>
      <c r="J33" s="128"/>
      <c r="M33" s="135">
        <v>0</v>
      </c>
      <c r="N33" s="128"/>
      <c r="O33" s="128"/>
      <c r="P33" s="128"/>
      <c r="R33" s="32"/>
    </row>
    <row r="34" spans="2:18" s="31" customFormat="1" ht="14.45" hidden="1" customHeight="1">
      <c r="B34" s="30"/>
      <c r="E34" s="39" t="s">
        <v>43</v>
      </c>
      <c r="F34" s="133">
        <v>0.2</v>
      </c>
      <c r="G34" s="134" t="s">
        <v>41</v>
      </c>
      <c r="H34" s="135">
        <f>ROUND((SUM(BG92:BG93)+SUM(BG111:BG118)), 2)</f>
        <v>0</v>
      </c>
      <c r="I34" s="128"/>
      <c r="J34" s="128"/>
      <c r="M34" s="135">
        <v>0</v>
      </c>
      <c r="N34" s="128"/>
      <c r="O34" s="128"/>
      <c r="P34" s="128"/>
      <c r="R34" s="32"/>
    </row>
    <row r="35" spans="2:18" s="31" customFormat="1" ht="14.45" hidden="1" customHeight="1">
      <c r="B35" s="30"/>
      <c r="E35" s="39" t="s">
        <v>44</v>
      </c>
      <c r="F35" s="133">
        <v>0.2</v>
      </c>
      <c r="G35" s="134" t="s">
        <v>41</v>
      </c>
      <c r="H35" s="135">
        <f>ROUND((SUM(BH92:BH93)+SUM(BH111:BH118)), 2)</f>
        <v>0</v>
      </c>
      <c r="I35" s="128"/>
      <c r="J35" s="128"/>
      <c r="M35" s="135">
        <v>0</v>
      </c>
      <c r="N35" s="128"/>
      <c r="O35" s="128"/>
      <c r="P35" s="128"/>
      <c r="R35" s="32"/>
    </row>
    <row r="36" spans="2:18" s="31" customFormat="1" ht="14.45" hidden="1" customHeight="1">
      <c r="B36" s="30"/>
      <c r="E36" s="39" t="s">
        <v>45</v>
      </c>
      <c r="F36" s="133">
        <v>0</v>
      </c>
      <c r="G36" s="134" t="s">
        <v>41</v>
      </c>
      <c r="H36" s="135">
        <f>ROUND((SUM(BI92:BI93)+SUM(BI111:BI118)), 2)</f>
        <v>0</v>
      </c>
      <c r="I36" s="128"/>
      <c r="J36" s="128"/>
      <c r="M36" s="135">
        <v>0</v>
      </c>
      <c r="N36" s="128"/>
      <c r="O36" s="128"/>
      <c r="P36" s="128"/>
      <c r="R36" s="32"/>
    </row>
    <row r="37" spans="2:18" s="31" customFormat="1" ht="6.95" customHeight="1">
      <c r="B37" s="30"/>
      <c r="R37" s="32"/>
    </row>
    <row r="38" spans="2:18" s="31" customFormat="1" ht="25.35" customHeight="1">
      <c r="B38" s="30"/>
      <c r="C38" s="123"/>
      <c r="D38" s="136" t="s">
        <v>46</v>
      </c>
      <c r="E38" s="87"/>
      <c r="F38" s="87"/>
      <c r="G38" s="137" t="s">
        <v>47</v>
      </c>
      <c r="H38" s="138" t="s">
        <v>48</v>
      </c>
      <c r="I38" s="87"/>
      <c r="J38" s="87"/>
      <c r="K38" s="87"/>
      <c r="L38" s="139">
        <f>SUM(M30:M36)</f>
        <v>0</v>
      </c>
      <c r="M38" s="139"/>
      <c r="N38" s="139"/>
      <c r="O38" s="139"/>
      <c r="P38" s="140"/>
      <c r="Q38" s="123"/>
      <c r="R38" s="32"/>
    </row>
    <row r="39" spans="2:18" s="31" customFormat="1" ht="14.45" customHeight="1">
      <c r="B39" s="30"/>
      <c r="R39" s="32"/>
    </row>
    <row r="40" spans="2:18" s="31" customFormat="1" ht="14.45" customHeight="1">
      <c r="B40" s="30"/>
      <c r="R40" s="32"/>
    </row>
    <row r="41" spans="2:18">
      <c r="B41" s="15"/>
      <c r="R41" s="18"/>
    </row>
    <row r="42" spans="2:18">
      <c r="B42" s="15"/>
      <c r="R42" s="18"/>
    </row>
    <row r="43" spans="2:18">
      <c r="B43" s="15"/>
      <c r="R43" s="18"/>
    </row>
    <row r="44" spans="2:18">
      <c r="B44" s="15"/>
      <c r="R44" s="18"/>
    </row>
    <row r="45" spans="2:18">
      <c r="B45" s="15"/>
      <c r="R45" s="18"/>
    </row>
    <row r="46" spans="2:18">
      <c r="B46" s="15"/>
      <c r="R46" s="18"/>
    </row>
    <row r="47" spans="2:18">
      <c r="B47" s="15"/>
      <c r="R47" s="18"/>
    </row>
    <row r="48" spans="2:18">
      <c r="B48" s="15"/>
      <c r="R48" s="18"/>
    </row>
    <row r="49" spans="2:18">
      <c r="B49" s="15"/>
      <c r="R49" s="18"/>
    </row>
    <row r="50" spans="2:18" s="31" customFormat="1">
      <c r="B50" s="30"/>
      <c r="D50" s="53" t="s">
        <v>49</v>
      </c>
      <c r="E50" s="54"/>
      <c r="F50" s="54"/>
      <c r="G50" s="54"/>
      <c r="H50" s="55"/>
      <c r="J50" s="53" t="s">
        <v>50</v>
      </c>
      <c r="K50" s="54"/>
      <c r="L50" s="54"/>
      <c r="M50" s="54"/>
      <c r="N50" s="54"/>
      <c r="O50" s="54"/>
      <c r="P50" s="55"/>
      <c r="R50" s="32"/>
    </row>
    <row r="51" spans="2:18">
      <c r="B51" s="15"/>
      <c r="D51" s="56"/>
      <c r="H51" s="57"/>
      <c r="J51" s="56"/>
      <c r="P51" s="57"/>
      <c r="R51" s="18"/>
    </row>
    <row r="52" spans="2:18">
      <c r="B52" s="15"/>
      <c r="D52" s="56"/>
      <c r="H52" s="57"/>
      <c r="J52" s="56"/>
      <c r="P52" s="57"/>
      <c r="R52" s="18"/>
    </row>
    <row r="53" spans="2:18">
      <c r="B53" s="15"/>
      <c r="D53" s="56"/>
      <c r="H53" s="57"/>
      <c r="J53" s="56"/>
      <c r="P53" s="57"/>
      <c r="R53" s="18"/>
    </row>
    <row r="54" spans="2:18">
      <c r="B54" s="15"/>
      <c r="D54" s="56"/>
      <c r="H54" s="57"/>
      <c r="J54" s="56"/>
      <c r="P54" s="57"/>
      <c r="R54" s="18"/>
    </row>
    <row r="55" spans="2:18">
      <c r="B55" s="15"/>
      <c r="D55" s="56"/>
      <c r="H55" s="57"/>
      <c r="J55" s="56"/>
      <c r="P55" s="57"/>
      <c r="R55" s="18"/>
    </row>
    <row r="56" spans="2:18">
      <c r="B56" s="15"/>
      <c r="D56" s="56"/>
      <c r="H56" s="57"/>
      <c r="J56" s="56"/>
      <c r="P56" s="57"/>
      <c r="R56" s="18"/>
    </row>
    <row r="57" spans="2:18">
      <c r="B57" s="15"/>
      <c r="D57" s="56"/>
      <c r="H57" s="57"/>
      <c r="J57" s="56"/>
      <c r="P57" s="57"/>
      <c r="R57" s="18"/>
    </row>
    <row r="58" spans="2:18">
      <c r="B58" s="15"/>
      <c r="D58" s="56"/>
      <c r="H58" s="57"/>
      <c r="J58" s="56"/>
      <c r="P58" s="57"/>
      <c r="R58" s="18"/>
    </row>
    <row r="59" spans="2:18" s="31" customFormat="1">
      <c r="B59" s="30"/>
      <c r="D59" s="58" t="s">
        <v>51</v>
      </c>
      <c r="E59" s="59"/>
      <c r="F59" s="59"/>
      <c r="G59" s="60" t="s">
        <v>52</v>
      </c>
      <c r="H59" s="61"/>
      <c r="J59" s="58" t="s">
        <v>51</v>
      </c>
      <c r="K59" s="59"/>
      <c r="L59" s="59"/>
      <c r="M59" s="59"/>
      <c r="N59" s="60" t="s">
        <v>52</v>
      </c>
      <c r="O59" s="59"/>
      <c r="P59" s="61"/>
      <c r="R59" s="32"/>
    </row>
    <row r="60" spans="2:18">
      <c r="B60" s="15"/>
      <c r="R60" s="18"/>
    </row>
    <row r="61" spans="2:18" s="31" customFormat="1">
      <c r="B61" s="30"/>
      <c r="D61" s="53" t="s">
        <v>53</v>
      </c>
      <c r="E61" s="54"/>
      <c r="F61" s="54"/>
      <c r="G61" s="54"/>
      <c r="H61" s="55"/>
      <c r="J61" s="53" t="s">
        <v>54</v>
      </c>
      <c r="K61" s="54"/>
      <c r="L61" s="54"/>
      <c r="M61" s="54"/>
      <c r="N61" s="54"/>
      <c r="O61" s="54"/>
      <c r="P61" s="55"/>
      <c r="R61" s="32"/>
    </row>
    <row r="62" spans="2:18">
      <c r="B62" s="15"/>
      <c r="D62" s="56"/>
      <c r="H62" s="57"/>
      <c r="J62" s="56"/>
      <c r="P62" s="57"/>
      <c r="R62" s="18"/>
    </row>
    <row r="63" spans="2:18">
      <c r="B63" s="15"/>
      <c r="D63" s="56"/>
      <c r="H63" s="57"/>
      <c r="J63" s="56"/>
      <c r="P63" s="57"/>
      <c r="R63" s="18"/>
    </row>
    <row r="64" spans="2:18">
      <c r="B64" s="15"/>
      <c r="D64" s="56"/>
      <c r="H64" s="57"/>
      <c r="J64" s="56"/>
      <c r="P64" s="57"/>
      <c r="R64" s="18"/>
    </row>
    <row r="65" spans="2:18">
      <c r="B65" s="15"/>
      <c r="D65" s="56"/>
      <c r="H65" s="57"/>
      <c r="J65" s="56"/>
      <c r="P65" s="57"/>
      <c r="R65" s="18"/>
    </row>
    <row r="66" spans="2:18">
      <c r="B66" s="15"/>
      <c r="D66" s="56"/>
      <c r="H66" s="57"/>
      <c r="J66" s="56"/>
      <c r="P66" s="57"/>
      <c r="R66" s="18"/>
    </row>
    <row r="67" spans="2:18">
      <c r="B67" s="15"/>
      <c r="D67" s="56"/>
      <c r="H67" s="57"/>
      <c r="J67" s="56"/>
      <c r="P67" s="57"/>
      <c r="R67" s="18"/>
    </row>
    <row r="68" spans="2:18">
      <c r="B68" s="15"/>
      <c r="D68" s="56"/>
      <c r="H68" s="57"/>
      <c r="J68" s="56"/>
      <c r="P68" s="57"/>
      <c r="R68" s="18"/>
    </row>
    <row r="69" spans="2:18">
      <c r="B69" s="15"/>
      <c r="D69" s="56"/>
      <c r="H69" s="57"/>
      <c r="J69" s="56"/>
      <c r="P69" s="57"/>
      <c r="R69" s="18"/>
    </row>
    <row r="70" spans="2:18" s="31" customFormat="1">
      <c r="B70" s="30"/>
      <c r="D70" s="58" t="s">
        <v>51</v>
      </c>
      <c r="E70" s="59"/>
      <c r="F70" s="59"/>
      <c r="G70" s="60" t="s">
        <v>52</v>
      </c>
      <c r="H70" s="61"/>
      <c r="J70" s="58" t="s">
        <v>51</v>
      </c>
      <c r="K70" s="59"/>
      <c r="L70" s="59"/>
      <c r="M70" s="59"/>
      <c r="N70" s="60" t="s">
        <v>52</v>
      </c>
      <c r="O70" s="59"/>
      <c r="P70" s="61"/>
      <c r="R70" s="32"/>
    </row>
    <row r="71" spans="2:18" s="31" customFormat="1" ht="14.45" customHeight="1">
      <c r="B71" s="62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4"/>
    </row>
    <row r="75" spans="2:18" s="31" customFormat="1" ht="6.95" customHeight="1">
      <c r="B75" s="65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7"/>
    </row>
    <row r="76" spans="2:18" s="31" customFormat="1" ht="36.950000000000003" customHeight="1">
      <c r="B76" s="30"/>
      <c r="C76" s="16" t="s">
        <v>108</v>
      </c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32"/>
    </row>
    <row r="77" spans="2:18" s="31" customFormat="1" ht="6.95" customHeight="1">
      <c r="B77" s="30"/>
      <c r="R77" s="32"/>
    </row>
    <row r="78" spans="2:18" s="31" customFormat="1" ht="30" customHeight="1">
      <c r="B78" s="30"/>
      <c r="C78" s="24" t="s">
        <v>15</v>
      </c>
      <c r="F78" s="126" t="str">
        <f>F6</f>
        <v>Prepláštenie skladu Vígľaš-Pstruša</v>
      </c>
      <c r="G78" s="127"/>
      <c r="H78" s="127"/>
      <c r="I78" s="127"/>
      <c r="J78" s="127"/>
      <c r="K78" s="127"/>
      <c r="L78" s="127"/>
      <c r="M78" s="127"/>
      <c r="N78" s="127"/>
      <c r="O78" s="127"/>
      <c r="P78" s="127"/>
      <c r="R78" s="32"/>
    </row>
    <row r="79" spans="2:18" s="31" customFormat="1" ht="36.950000000000003" customHeight="1">
      <c r="B79" s="30"/>
      <c r="C79" s="72" t="s">
        <v>104</v>
      </c>
      <c r="F79" s="74" t="str">
        <f>F7</f>
        <v>2019-30a-02 - Výplne otvorov-presvetľovacie panely</v>
      </c>
      <c r="G79" s="128"/>
      <c r="H79" s="128"/>
      <c r="I79" s="128"/>
      <c r="J79" s="128"/>
      <c r="K79" s="128"/>
      <c r="L79" s="128"/>
      <c r="M79" s="128"/>
      <c r="N79" s="128"/>
      <c r="O79" s="128"/>
      <c r="P79" s="128"/>
      <c r="R79" s="32"/>
    </row>
    <row r="80" spans="2:18" s="31" customFormat="1" ht="6.95" customHeight="1">
      <c r="B80" s="30"/>
      <c r="R80" s="32"/>
    </row>
    <row r="81" spans="2:47" s="31" customFormat="1" ht="18" customHeight="1">
      <c r="B81" s="30"/>
      <c r="C81" s="24" t="s">
        <v>20</v>
      </c>
      <c r="F81" s="25" t="str">
        <f>F9</f>
        <v>Pstruša</v>
      </c>
      <c r="K81" s="24" t="s">
        <v>22</v>
      </c>
      <c r="M81" s="129">
        <f>IF(O9="","",O9)</f>
        <v>43985</v>
      </c>
      <c r="N81" s="129"/>
      <c r="O81" s="129"/>
      <c r="P81" s="129"/>
      <c r="R81" s="32"/>
    </row>
    <row r="82" spans="2:47" s="31" customFormat="1" ht="6.95" customHeight="1">
      <c r="B82" s="30"/>
      <c r="R82" s="32"/>
    </row>
    <row r="83" spans="2:47" s="31" customFormat="1">
      <c r="B83" s="30"/>
      <c r="C83" s="24" t="s">
        <v>23</v>
      </c>
      <c r="F83" s="25" t="str">
        <f>E12</f>
        <v>INFINITY GROUP a.s. Zvolen</v>
      </c>
      <c r="K83" s="24" t="s">
        <v>29</v>
      </c>
      <c r="M83" s="21" t="str">
        <f>E18</f>
        <v>Architektúra s.r.o.</v>
      </c>
      <c r="N83" s="21"/>
      <c r="O83" s="21"/>
      <c r="P83" s="21"/>
      <c r="Q83" s="21"/>
      <c r="R83" s="32"/>
    </row>
    <row r="84" spans="2:47" s="31" customFormat="1" ht="14.45" customHeight="1">
      <c r="B84" s="30"/>
      <c r="C84" s="24" t="s">
        <v>27</v>
      </c>
      <c r="F84" s="25" t="str">
        <f>IF(E15="","",E15)</f>
        <v xml:space="preserve"> </v>
      </c>
      <c r="K84" s="24" t="s">
        <v>33</v>
      </c>
      <c r="M84" s="21" t="str">
        <f>E21</f>
        <v>Ing. Plevka</v>
      </c>
      <c r="N84" s="21"/>
      <c r="O84" s="21"/>
      <c r="P84" s="21"/>
      <c r="Q84" s="21"/>
      <c r="R84" s="32"/>
    </row>
    <row r="85" spans="2:47" s="31" customFormat="1" ht="10.35" customHeight="1">
      <c r="B85" s="30"/>
      <c r="R85" s="32"/>
    </row>
    <row r="86" spans="2:47" s="31" customFormat="1" ht="29.25" customHeight="1">
      <c r="B86" s="30"/>
      <c r="C86" s="141" t="s">
        <v>109</v>
      </c>
      <c r="D86" s="142"/>
      <c r="E86" s="142"/>
      <c r="F86" s="142"/>
      <c r="G86" s="142"/>
      <c r="H86" s="123"/>
      <c r="I86" s="123"/>
      <c r="J86" s="123"/>
      <c r="K86" s="123"/>
      <c r="L86" s="123"/>
      <c r="M86" s="123"/>
      <c r="N86" s="141" t="s">
        <v>110</v>
      </c>
      <c r="O86" s="142"/>
      <c r="P86" s="142"/>
      <c r="Q86" s="142"/>
      <c r="R86" s="32"/>
    </row>
    <row r="87" spans="2:47" s="31" customFormat="1" ht="10.35" customHeight="1">
      <c r="B87" s="30"/>
      <c r="R87" s="32"/>
    </row>
    <row r="88" spans="2:47" s="31" customFormat="1" ht="29.25" customHeight="1">
      <c r="B88" s="30"/>
      <c r="C88" s="143" t="s">
        <v>111</v>
      </c>
      <c r="N88" s="97">
        <v>0</v>
      </c>
      <c r="O88" s="144"/>
      <c r="P88" s="144"/>
      <c r="Q88" s="144"/>
      <c r="R88" s="32"/>
      <c r="AU88" s="11" t="s">
        <v>112</v>
      </c>
    </row>
    <row r="89" spans="2:47" s="146" customFormat="1" ht="24.95" customHeight="1">
      <c r="B89" s="145"/>
      <c r="D89" s="147" t="s">
        <v>115</v>
      </c>
      <c r="N89" s="148">
        <v>0</v>
      </c>
      <c r="O89" s="149"/>
      <c r="P89" s="149"/>
      <c r="Q89" s="149"/>
      <c r="R89" s="150"/>
    </row>
    <row r="90" spans="2:47" s="152" customFormat="1" ht="19.899999999999999" customHeight="1">
      <c r="B90" s="151"/>
      <c r="D90" s="153" t="s">
        <v>116</v>
      </c>
      <c r="N90" s="154">
        <v>0</v>
      </c>
      <c r="O90" s="155"/>
      <c r="P90" s="155"/>
      <c r="Q90" s="155"/>
      <c r="R90" s="156"/>
    </row>
    <row r="91" spans="2:47" s="31" customFormat="1" ht="21.75" customHeight="1">
      <c r="B91" s="30"/>
      <c r="R91" s="32"/>
    </row>
    <row r="92" spans="2:47" s="31" customFormat="1" ht="29.25" customHeight="1">
      <c r="B92" s="30"/>
      <c r="C92" s="143" t="s">
        <v>117</v>
      </c>
      <c r="N92" s="144">
        <v>0</v>
      </c>
      <c r="O92" s="157"/>
      <c r="P92" s="157"/>
      <c r="Q92" s="157"/>
      <c r="R92" s="32"/>
      <c r="T92" s="158"/>
      <c r="U92" s="159" t="s">
        <v>39</v>
      </c>
    </row>
    <row r="93" spans="2:47" s="31" customFormat="1" ht="18" customHeight="1">
      <c r="B93" s="30"/>
      <c r="R93" s="32"/>
    </row>
    <row r="94" spans="2:47" s="31" customFormat="1" ht="29.25" customHeight="1">
      <c r="B94" s="30"/>
      <c r="C94" s="122" t="s">
        <v>97</v>
      </c>
      <c r="D94" s="123"/>
      <c r="E94" s="123"/>
      <c r="F94" s="123"/>
      <c r="G94" s="123"/>
      <c r="H94" s="123"/>
      <c r="I94" s="123"/>
      <c r="J94" s="123"/>
      <c r="K94" s="123"/>
      <c r="L94" s="124">
        <f>ROUND(SUM(N88+N92),2)</f>
        <v>0</v>
      </c>
      <c r="M94" s="124"/>
      <c r="N94" s="124"/>
      <c r="O94" s="124"/>
      <c r="P94" s="124"/>
      <c r="Q94" s="124"/>
      <c r="R94" s="32"/>
    </row>
    <row r="95" spans="2:47" s="31" customFormat="1" ht="6.95" customHeight="1">
      <c r="B95" s="62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4"/>
    </row>
    <row r="99" spans="2:63" s="31" customFormat="1" ht="6.95" customHeight="1">
      <c r="B99" s="65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7"/>
    </row>
    <row r="100" spans="2:63" s="31" customFormat="1" ht="36.950000000000003" customHeight="1">
      <c r="B100" s="30"/>
      <c r="C100" s="16" t="s">
        <v>118</v>
      </c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  <c r="P100" s="128"/>
      <c r="Q100" s="128"/>
      <c r="R100" s="32"/>
    </row>
    <row r="101" spans="2:63" s="31" customFormat="1" ht="6.95" customHeight="1">
      <c r="B101" s="30"/>
      <c r="R101" s="32"/>
    </row>
    <row r="102" spans="2:63" s="31" customFormat="1" ht="30" customHeight="1">
      <c r="B102" s="30"/>
      <c r="C102" s="24" t="s">
        <v>15</v>
      </c>
      <c r="F102" s="126" t="str">
        <f>F6</f>
        <v>Prepláštenie skladu Vígľaš-Pstruša</v>
      </c>
      <c r="G102" s="127"/>
      <c r="H102" s="127"/>
      <c r="I102" s="127"/>
      <c r="J102" s="127"/>
      <c r="K102" s="127"/>
      <c r="L102" s="127"/>
      <c r="M102" s="127"/>
      <c r="N102" s="127"/>
      <c r="O102" s="127"/>
      <c r="P102" s="127"/>
      <c r="R102" s="32"/>
    </row>
    <row r="103" spans="2:63" s="31" customFormat="1" ht="36.950000000000003" customHeight="1">
      <c r="B103" s="30"/>
      <c r="C103" s="72" t="s">
        <v>104</v>
      </c>
      <c r="F103" s="74" t="str">
        <f>F7</f>
        <v>2019-30a-02 - Výplne otvorov-presvetľovacie panely</v>
      </c>
      <c r="G103" s="128"/>
      <c r="H103" s="128"/>
      <c r="I103" s="128"/>
      <c r="J103" s="128"/>
      <c r="K103" s="128"/>
      <c r="L103" s="128"/>
      <c r="M103" s="128"/>
      <c r="N103" s="128"/>
      <c r="O103" s="128"/>
      <c r="P103" s="128"/>
      <c r="R103" s="32"/>
    </row>
    <row r="104" spans="2:63" s="31" customFormat="1" ht="6.95" customHeight="1">
      <c r="B104" s="30"/>
      <c r="R104" s="32"/>
    </row>
    <row r="105" spans="2:63" s="31" customFormat="1" ht="18" customHeight="1">
      <c r="B105" s="30"/>
      <c r="C105" s="24" t="s">
        <v>20</v>
      </c>
      <c r="F105" s="25" t="str">
        <f>F9</f>
        <v>Pstruša</v>
      </c>
      <c r="K105" s="24" t="s">
        <v>22</v>
      </c>
      <c r="M105" s="129">
        <f>IF(O9="","",O9)</f>
        <v>43985</v>
      </c>
      <c r="N105" s="129"/>
      <c r="O105" s="129"/>
      <c r="P105" s="129"/>
      <c r="R105" s="32"/>
    </row>
    <row r="106" spans="2:63" s="31" customFormat="1" ht="6.95" customHeight="1">
      <c r="B106" s="30"/>
      <c r="R106" s="32"/>
    </row>
    <row r="107" spans="2:63" s="31" customFormat="1">
      <c r="B107" s="30"/>
      <c r="C107" s="24" t="s">
        <v>23</v>
      </c>
      <c r="F107" s="25" t="str">
        <f>E12</f>
        <v>INFINITY GROUP a.s. Zvolen</v>
      </c>
      <c r="K107" s="24" t="s">
        <v>29</v>
      </c>
      <c r="M107" s="21" t="str">
        <f>E18</f>
        <v>Architektúra s.r.o.</v>
      </c>
      <c r="N107" s="21"/>
      <c r="O107" s="21"/>
      <c r="P107" s="21"/>
      <c r="Q107" s="21"/>
      <c r="R107" s="32"/>
    </row>
    <row r="108" spans="2:63" s="31" customFormat="1" ht="14.45" customHeight="1">
      <c r="B108" s="30"/>
      <c r="C108" s="24" t="s">
        <v>27</v>
      </c>
      <c r="F108" s="25" t="str">
        <f>IF(E15="","",E15)</f>
        <v xml:space="preserve"> </v>
      </c>
      <c r="K108" s="24" t="s">
        <v>33</v>
      </c>
      <c r="M108" s="21" t="str">
        <f>E21</f>
        <v>Ing. Plevka</v>
      </c>
      <c r="N108" s="21"/>
      <c r="O108" s="21"/>
      <c r="P108" s="21"/>
      <c r="Q108" s="21"/>
      <c r="R108" s="32"/>
    </row>
    <row r="109" spans="2:63" s="31" customFormat="1" ht="10.35" customHeight="1">
      <c r="B109" s="30"/>
      <c r="R109" s="32"/>
    </row>
    <row r="110" spans="2:63" s="166" customFormat="1" ht="29.25" customHeight="1">
      <c r="B110" s="160"/>
      <c r="C110" s="161" t="s">
        <v>119</v>
      </c>
      <c r="D110" s="162" t="s">
        <v>120</v>
      </c>
      <c r="E110" s="162" t="s">
        <v>57</v>
      </c>
      <c r="F110" s="163" t="s">
        <v>121</v>
      </c>
      <c r="G110" s="163"/>
      <c r="H110" s="163"/>
      <c r="I110" s="163"/>
      <c r="J110" s="162" t="s">
        <v>122</v>
      </c>
      <c r="K110" s="162" t="s">
        <v>123</v>
      </c>
      <c r="L110" s="163" t="s">
        <v>124</v>
      </c>
      <c r="M110" s="163"/>
      <c r="N110" s="163" t="s">
        <v>110</v>
      </c>
      <c r="O110" s="163"/>
      <c r="P110" s="163"/>
      <c r="Q110" s="164"/>
      <c r="R110" s="165"/>
      <c r="T110" s="90" t="s">
        <v>125</v>
      </c>
      <c r="U110" s="91" t="s">
        <v>39</v>
      </c>
      <c r="V110" s="91" t="s">
        <v>126</v>
      </c>
      <c r="W110" s="91" t="s">
        <v>127</v>
      </c>
      <c r="X110" s="91" t="s">
        <v>128</v>
      </c>
      <c r="Y110" s="91" t="s">
        <v>129</v>
      </c>
      <c r="Z110" s="91" t="s">
        <v>130</v>
      </c>
      <c r="AA110" s="92" t="s">
        <v>131</v>
      </c>
    </row>
    <row r="111" spans="2:63" s="31" customFormat="1" ht="29.25" customHeight="1">
      <c r="B111" s="30"/>
      <c r="C111" s="94" t="s">
        <v>106</v>
      </c>
      <c r="N111" s="167">
        <f>BK111</f>
        <v>0</v>
      </c>
      <c r="O111" s="168"/>
      <c r="P111" s="168"/>
      <c r="Q111" s="168"/>
      <c r="R111" s="32"/>
      <c r="T111" s="93"/>
      <c r="U111" s="54"/>
      <c r="V111" s="54"/>
      <c r="W111" s="169">
        <f>W112</f>
        <v>55.398935999999999</v>
      </c>
      <c r="X111" s="54"/>
      <c r="Y111" s="169">
        <f>Y112</f>
        <v>0.87912000000000001</v>
      </c>
      <c r="Z111" s="54"/>
      <c r="AA111" s="170">
        <f>AA112</f>
        <v>0</v>
      </c>
      <c r="AT111" s="11" t="s">
        <v>74</v>
      </c>
      <c r="AU111" s="11" t="s">
        <v>112</v>
      </c>
      <c r="BK111" s="171">
        <f>BK112</f>
        <v>0</v>
      </c>
    </row>
    <row r="112" spans="2:63" s="173" customFormat="1" ht="37.35" customHeight="1">
      <c r="B112" s="172"/>
      <c r="D112" s="174" t="s">
        <v>115</v>
      </c>
      <c r="E112" s="174"/>
      <c r="F112" s="174"/>
      <c r="G112" s="174"/>
      <c r="H112" s="174"/>
      <c r="I112" s="174"/>
      <c r="J112" s="174"/>
      <c r="K112" s="174"/>
      <c r="L112" s="174"/>
      <c r="M112" s="174"/>
      <c r="N112" s="175">
        <f>BK112</f>
        <v>0</v>
      </c>
      <c r="O112" s="176"/>
      <c r="P112" s="176"/>
      <c r="Q112" s="176"/>
      <c r="R112" s="177"/>
      <c r="T112" s="178"/>
      <c r="W112" s="179">
        <f>W113</f>
        <v>55.398935999999999</v>
      </c>
      <c r="Y112" s="179">
        <f>Y113</f>
        <v>0.87912000000000001</v>
      </c>
      <c r="AA112" s="180">
        <f>AA113</f>
        <v>0</v>
      </c>
      <c r="AR112" s="181" t="s">
        <v>139</v>
      </c>
      <c r="AT112" s="182" t="s">
        <v>74</v>
      </c>
      <c r="AU112" s="182" t="s">
        <v>75</v>
      </c>
      <c r="AY112" s="181" t="s">
        <v>132</v>
      </c>
      <c r="BK112" s="183">
        <f>BK113</f>
        <v>0</v>
      </c>
    </row>
    <row r="113" spans="2:65" s="173" customFormat="1" ht="19.899999999999999" customHeight="1">
      <c r="B113" s="172"/>
      <c r="D113" s="184" t="s">
        <v>116</v>
      </c>
      <c r="E113" s="184"/>
      <c r="F113" s="184"/>
      <c r="G113" s="184"/>
      <c r="H113" s="184"/>
      <c r="I113" s="184"/>
      <c r="J113" s="184"/>
      <c r="K113" s="184"/>
      <c r="L113" s="184"/>
      <c r="M113" s="184"/>
      <c r="N113" s="185">
        <f>BK113</f>
        <v>0</v>
      </c>
      <c r="O113" s="186"/>
      <c r="P113" s="186"/>
      <c r="Q113" s="186"/>
      <c r="R113" s="177"/>
      <c r="T113" s="178"/>
      <c r="W113" s="179">
        <f>SUM(W114:W118)</f>
        <v>55.398935999999999</v>
      </c>
      <c r="Y113" s="179">
        <f>SUM(Y114:Y118)</f>
        <v>0.87912000000000001</v>
      </c>
      <c r="AA113" s="180">
        <f>SUM(AA114:AA118)</f>
        <v>0</v>
      </c>
      <c r="AR113" s="181" t="s">
        <v>139</v>
      </c>
      <c r="AT113" s="182" t="s">
        <v>74</v>
      </c>
      <c r="AU113" s="182" t="s">
        <v>83</v>
      </c>
      <c r="AY113" s="181" t="s">
        <v>132</v>
      </c>
      <c r="BK113" s="183">
        <f>SUM(BK114:BK118)</f>
        <v>0</v>
      </c>
    </row>
    <row r="114" spans="2:65" s="31" customFormat="1" ht="38.25" customHeight="1">
      <c r="B114" s="30"/>
      <c r="C114" s="187" t="s">
        <v>83</v>
      </c>
      <c r="D114" s="187" t="s">
        <v>134</v>
      </c>
      <c r="E114" s="188" t="s">
        <v>171</v>
      </c>
      <c r="F114" s="189" t="s">
        <v>172</v>
      </c>
      <c r="G114" s="189"/>
      <c r="H114" s="189"/>
      <c r="I114" s="189"/>
      <c r="J114" s="190" t="s">
        <v>162</v>
      </c>
      <c r="K114" s="191">
        <v>72</v>
      </c>
      <c r="L114" s="192">
        <v>0</v>
      </c>
      <c r="M114" s="192"/>
      <c r="N114" s="192">
        <f>ROUND(L114*K114,3)</f>
        <v>0</v>
      </c>
      <c r="O114" s="192"/>
      <c r="P114" s="192"/>
      <c r="Q114" s="192"/>
      <c r="R114" s="32"/>
      <c r="T114" s="193" t="s">
        <v>18</v>
      </c>
      <c r="U114" s="42" t="s">
        <v>42</v>
      </c>
      <c r="V114" s="194">
        <v>0.73299999999999998</v>
      </c>
      <c r="W114" s="194">
        <f>V114*K114</f>
        <v>52.775999999999996</v>
      </c>
      <c r="X114" s="194">
        <v>4.2000000000000002E-4</v>
      </c>
      <c r="Y114" s="194">
        <f>X114*K114</f>
        <v>3.0240000000000003E-2</v>
      </c>
      <c r="Z114" s="194">
        <v>0</v>
      </c>
      <c r="AA114" s="195">
        <f>Z114*K114</f>
        <v>0</v>
      </c>
      <c r="AR114" s="11" t="s">
        <v>163</v>
      </c>
      <c r="AT114" s="11" t="s">
        <v>134</v>
      </c>
      <c r="AU114" s="11" t="s">
        <v>139</v>
      </c>
      <c r="AY114" s="11" t="s">
        <v>132</v>
      </c>
      <c r="BE114" s="196">
        <f>IF(U114="základná",N114,0)</f>
        <v>0</v>
      </c>
      <c r="BF114" s="196">
        <f>IF(U114="znížená",N114,0)</f>
        <v>0</v>
      </c>
      <c r="BG114" s="196">
        <f>IF(U114="zákl. prenesená",N114,0)</f>
        <v>0</v>
      </c>
      <c r="BH114" s="196">
        <f>IF(U114="zníž. prenesená",N114,0)</f>
        <v>0</v>
      </c>
      <c r="BI114" s="196">
        <f>IF(U114="nulová",N114,0)</f>
        <v>0</v>
      </c>
      <c r="BJ114" s="11" t="s">
        <v>139</v>
      </c>
      <c r="BK114" s="197">
        <f>ROUND(L114*K114,3)</f>
        <v>0</v>
      </c>
      <c r="BL114" s="11" t="s">
        <v>163</v>
      </c>
      <c r="BM114" s="11" t="s">
        <v>213</v>
      </c>
    </row>
    <row r="115" spans="2:65" s="199" customFormat="1" ht="25.5" customHeight="1">
      <c r="B115" s="198"/>
      <c r="E115" s="200" t="s">
        <v>18</v>
      </c>
      <c r="F115" s="201" t="s">
        <v>214</v>
      </c>
      <c r="G115" s="202"/>
      <c r="H115" s="202"/>
      <c r="I115" s="202"/>
      <c r="K115" s="203">
        <v>72</v>
      </c>
      <c r="R115" s="204"/>
      <c r="T115" s="205"/>
      <c r="AA115" s="206"/>
      <c r="AT115" s="200" t="s">
        <v>142</v>
      </c>
      <c r="AU115" s="200" t="s">
        <v>139</v>
      </c>
      <c r="AV115" s="199" t="s">
        <v>139</v>
      </c>
      <c r="AW115" s="199" t="s">
        <v>31</v>
      </c>
      <c r="AX115" s="199" t="s">
        <v>83</v>
      </c>
      <c r="AY115" s="200" t="s">
        <v>132</v>
      </c>
    </row>
    <row r="116" spans="2:65" s="31" customFormat="1" ht="25.5" customHeight="1">
      <c r="B116" s="30"/>
      <c r="C116" s="220" t="s">
        <v>169</v>
      </c>
      <c r="D116" s="220" t="s">
        <v>175</v>
      </c>
      <c r="E116" s="221" t="s">
        <v>182</v>
      </c>
      <c r="F116" s="222" t="s">
        <v>183</v>
      </c>
      <c r="G116" s="222"/>
      <c r="H116" s="222"/>
      <c r="I116" s="222"/>
      <c r="J116" s="223" t="s">
        <v>162</v>
      </c>
      <c r="K116" s="224">
        <v>72</v>
      </c>
      <c r="L116" s="225">
        <v>0</v>
      </c>
      <c r="M116" s="225"/>
      <c r="N116" s="225">
        <f>ROUND(L116*K116,3)</f>
        <v>0</v>
      </c>
      <c r="O116" s="192"/>
      <c r="P116" s="192"/>
      <c r="Q116" s="192"/>
      <c r="R116" s="32"/>
      <c r="T116" s="193" t="s">
        <v>18</v>
      </c>
      <c r="U116" s="42" t="s">
        <v>42</v>
      </c>
      <c r="V116" s="194">
        <v>0</v>
      </c>
      <c r="W116" s="194">
        <f>V116*K116</f>
        <v>0</v>
      </c>
      <c r="X116" s="194">
        <v>1.179E-2</v>
      </c>
      <c r="Y116" s="194">
        <f>X116*K116</f>
        <v>0.84887999999999997</v>
      </c>
      <c r="Z116" s="194">
        <v>0</v>
      </c>
      <c r="AA116" s="195">
        <f>Z116*K116</f>
        <v>0</v>
      </c>
      <c r="AR116" s="11" t="s">
        <v>178</v>
      </c>
      <c r="AT116" s="11" t="s">
        <v>175</v>
      </c>
      <c r="AU116" s="11" t="s">
        <v>139</v>
      </c>
      <c r="AY116" s="11" t="s">
        <v>132</v>
      </c>
      <c r="BE116" s="196">
        <f>IF(U116="základná",N116,0)</f>
        <v>0</v>
      </c>
      <c r="BF116" s="196">
        <f>IF(U116="znížená",N116,0)</f>
        <v>0</v>
      </c>
      <c r="BG116" s="196">
        <f>IF(U116="zákl. prenesená",N116,0)</f>
        <v>0</v>
      </c>
      <c r="BH116" s="196">
        <f>IF(U116="zníž. prenesená",N116,0)</f>
        <v>0</v>
      </c>
      <c r="BI116" s="196">
        <f>IF(U116="nulová",N116,0)</f>
        <v>0</v>
      </c>
      <c r="BJ116" s="11" t="s">
        <v>139</v>
      </c>
      <c r="BK116" s="197">
        <f>ROUND(L116*K116,3)</f>
        <v>0</v>
      </c>
      <c r="BL116" s="11" t="s">
        <v>163</v>
      </c>
      <c r="BM116" s="11" t="s">
        <v>215</v>
      </c>
    </row>
    <row r="117" spans="2:65" s="199" customFormat="1" ht="16.5" customHeight="1">
      <c r="B117" s="198"/>
      <c r="E117" s="200" t="s">
        <v>18</v>
      </c>
      <c r="F117" s="201" t="s">
        <v>185</v>
      </c>
      <c r="G117" s="202"/>
      <c r="H117" s="202"/>
      <c r="I117" s="202"/>
      <c r="K117" s="203">
        <v>72</v>
      </c>
      <c r="R117" s="204"/>
      <c r="T117" s="205"/>
      <c r="AA117" s="206"/>
      <c r="AT117" s="200" t="s">
        <v>142</v>
      </c>
      <c r="AU117" s="200" t="s">
        <v>139</v>
      </c>
      <c r="AV117" s="199" t="s">
        <v>139</v>
      </c>
      <c r="AW117" s="199" t="s">
        <v>31</v>
      </c>
      <c r="AX117" s="199" t="s">
        <v>83</v>
      </c>
      <c r="AY117" s="200" t="s">
        <v>132</v>
      </c>
    </row>
    <row r="118" spans="2:65" s="31" customFormat="1" ht="38.25" customHeight="1">
      <c r="B118" s="30"/>
      <c r="C118" s="187" t="s">
        <v>138</v>
      </c>
      <c r="D118" s="187" t="s">
        <v>134</v>
      </c>
      <c r="E118" s="188" t="s">
        <v>209</v>
      </c>
      <c r="F118" s="189" t="s">
        <v>210</v>
      </c>
      <c r="G118" s="189"/>
      <c r="H118" s="189"/>
      <c r="I118" s="189"/>
      <c r="J118" s="190" t="s">
        <v>146</v>
      </c>
      <c r="K118" s="191">
        <v>0.879</v>
      </c>
      <c r="L118" s="192">
        <v>0</v>
      </c>
      <c r="M118" s="192"/>
      <c r="N118" s="192">
        <f>ROUND(L118*K118,3)</f>
        <v>0</v>
      </c>
      <c r="O118" s="192"/>
      <c r="P118" s="192"/>
      <c r="Q118" s="192"/>
      <c r="R118" s="32"/>
      <c r="T118" s="193" t="s">
        <v>18</v>
      </c>
      <c r="U118" s="226" t="s">
        <v>42</v>
      </c>
      <c r="V118" s="227">
        <v>2.984</v>
      </c>
      <c r="W118" s="227">
        <f>V118*K118</f>
        <v>2.6229360000000002</v>
      </c>
      <c r="X118" s="227">
        <v>0</v>
      </c>
      <c r="Y118" s="227">
        <f>X118*K118</f>
        <v>0</v>
      </c>
      <c r="Z118" s="227">
        <v>0</v>
      </c>
      <c r="AA118" s="228">
        <f>Z118*K118</f>
        <v>0</v>
      </c>
      <c r="AR118" s="11" t="s">
        <v>163</v>
      </c>
      <c r="AT118" s="11" t="s">
        <v>134</v>
      </c>
      <c r="AU118" s="11" t="s">
        <v>139</v>
      </c>
      <c r="AY118" s="11" t="s">
        <v>132</v>
      </c>
      <c r="BE118" s="196">
        <f>IF(U118="základná",N118,0)</f>
        <v>0</v>
      </c>
      <c r="BF118" s="196">
        <f>IF(U118="znížená",N118,0)</f>
        <v>0</v>
      </c>
      <c r="BG118" s="196">
        <f>IF(U118="zákl. prenesená",N118,0)</f>
        <v>0</v>
      </c>
      <c r="BH118" s="196">
        <f>IF(U118="zníž. prenesená",N118,0)</f>
        <v>0</v>
      </c>
      <c r="BI118" s="196">
        <f>IF(U118="nulová",N118,0)</f>
        <v>0</v>
      </c>
      <c r="BJ118" s="11" t="s">
        <v>139</v>
      </c>
      <c r="BK118" s="197">
        <f>ROUND(L118*K118,3)</f>
        <v>0</v>
      </c>
      <c r="BL118" s="11" t="s">
        <v>163</v>
      </c>
      <c r="BM118" s="11" t="s">
        <v>216</v>
      </c>
    </row>
    <row r="119" spans="2:65" s="31" customFormat="1" ht="6.95" customHeight="1">
      <c r="B119" s="62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4"/>
    </row>
  </sheetData>
  <mergeCells count="66">
    <mergeCell ref="F115:I115"/>
    <mergeCell ref="F116:I116"/>
    <mergeCell ref="L116:M116"/>
    <mergeCell ref="N116:Q116"/>
    <mergeCell ref="F117:I117"/>
    <mergeCell ref="F118:I118"/>
    <mergeCell ref="L118:M118"/>
    <mergeCell ref="N118:Q118"/>
    <mergeCell ref="N111:Q111"/>
    <mergeCell ref="N112:Q112"/>
    <mergeCell ref="N113:Q113"/>
    <mergeCell ref="F114:I114"/>
    <mergeCell ref="L114:M114"/>
    <mergeCell ref="N114:Q114"/>
    <mergeCell ref="F102:P102"/>
    <mergeCell ref="F103:P103"/>
    <mergeCell ref="M105:P105"/>
    <mergeCell ref="M107:Q107"/>
    <mergeCell ref="M108:Q108"/>
    <mergeCell ref="F110:I110"/>
    <mergeCell ref="L110:M110"/>
    <mergeCell ref="N110:Q110"/>
    <mergeCell ref="N88:Q88"/>
    <mergeCell ref="N89:Q89"/>
    <mergeCell ref="N90:Q90"/>
    <mergeCell ref="N92:Q92"/>
    <mergeCell ref="L94:Q94"/>
    <mergeCell ref="C100:Q100"/>
    <mergeCell ref="F78:P78"/>
    <mergeCell ref="F79:P79"/>
    <mergeCell ref="M81:P81"/>
    <mergeCell ref="M83:Q83"/>
    <mergeCell ref="M84:Q84"/>
    <mergeCell ref="C86:G86"/>
    <mergeCell ref="N86:Q86"/>
    <mergeCell ref="H35:J35"/>
    <mergeCell ref="M35:P35"/>
    <mergeCell ref="H36:J36"/>
    <mergeCell ref="M36:P36"/>
    <mergeCell ref="L38:P38"/>
    <mergeCell ref="C76:Q76"/>
    <mergeCell ref="M30:P30"/>
    <mergeCell ref="H32:J32"/>
    <mergeCell ref="M32:P32"/>
    <mergeCell ref="H33:J33"/>
    <mergeCell ref="M33:P33"/>
    <mergeCell ref="H34:J34"/>
    <mergeCell ref="M34:P34"/>
    <mergeCell ref="O18:P18"/>
    <mergeCell ref="O20:P20"/>
    <mergeCell ref="O21:P21"/>
    <mergeCell ref="E24:L24"/>
    <mergeCell ref="M27:P27"/>
    <mergeCell ref="M28:P28"/>
    <mergeCell ref="O9:P9"/>
    <mergeCell ref="O11:P11"/>
    <mergeCell ref="O12:P12"/>
    <mergeCell ref="O14:P14"/>
    <mergeCell ref="O15:P15"/>
    <mergeCell ref="O17:P17"/>
    <mergeCell ref="H1:K1"/>
    <mergeCell ref="C2:Q2"/>
    <mergeCell ref="S2:AC2"/>
    <mergeCell ref="C4:Q4"/>
    <mergeCell ref="F6:P6"/>
    <mergeCell ref="F7:P7"/>
  </mergeCells>
  <hyperlinks>
    <hyperlink ref="F1:G1" location="C2" display="1) Krycí list rozpočtu" xr:uid="{C613B22A-72E9-4966-B13A-BD18516008FE}"/>
    <hyperlink ref="H1:K1" location="C86" display="2) Rekapitulácia rozpočtu" xr:uid="{C4BBD527-585A-4D83-9599-992F447983D9}"/>
    <hyperlink ref="L1" location="C110" display="3) Rozpočet" xr:uid="{04808BC6-7F7F-4C3A-B204-CAFEEBA7BF76}"/>
    <hyperlink ref="S1:T1" location="'Rekapitulácia stavby'!C2" display="Rekapitulácia stavby" xr:uid="{412057DE-B2E5-4797-B6F2-FF8A177730FC}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B63D0-48A5-497A-AD6F-49EDFF7F60B4}">
  <dimension ref="A1:BN129"/>
  <sheetViews>
    <sheetView topLeftCell="A112" workbookViewId="0">
      <selection activeCell="L133" sqref="L133"/>
    </sheetView>
  </sheetViews>
  <sheetFormatPr defaultRowHeight="15"/>
  <cols>
    <col min="1" max="1" width="7.140625" customWidth="1"/>
    <col min="2" max="2" width="1.42578125" customWidth="1"/>
    <col min="3" max="3" width="3.5703125" customWidth="1"/>
    <col min="4" max="4" width="3.7109375" customWidth="1"/>
    <col min="5" max="5" width="14.7109375" customWidth="1"/>
    <col min="6" max="7" width="9.5703125" customWidth="1"/>
    <col min="8" max="8" width="10.7109375" customWidth="1"/>
    <col min="9" max="9" width="6" customWidth="1"/>
    <col min="10" max="10" width="4.42578125" customWidth="1"/>
    <col min="11" max="11" width="9.85546875" customWidth="1"/>
    <col min="12" max="12" width="10.28515625" customWidth="1"/>
    <col min="13" max="14" width="5.140625" customWidth="1"/>
    <col min="15" max="15" width="1.7109375" customWidth="1"/>
    <col min="16" max="16" width="10.7109375" customWidth="1"/>
    <col min="17" max="17" width="3.5703125" customWidth="1"/>
    <col min="18" max="18" width="1.42578125" customWidth="1"/>
    <col min="19" max="19" width="7" customWidth="1"/>
    <col min="20" max="20" width="25.42578125" hidden="1" customWidth="1"/>
    <col min="21" max="21" width="14" hidden="1" customWidth="1"/>
    <col min="22" max="22" width="10.5703125" hidden="1" customWidth="1"/>
    <col min="23" max="23" width="14" hidden="1" customWidth="1"/>
    <col min="24" max="24" width="10.42578125" hidden="1" customWidth="1"/>
    <col min="25" max="25" width="12.85546875" hidden="1" customWidth="1"/>
    <col min="26" max="26" width="9.42578125" hidden="1" customWidth="1"/>
    <col min="27" max="27" width="12.85546875" hidden="1" customWidth="1"/>
    <col min="28" max="28" width="14" hidden="1" customWidth="1"/>
    <col min="29" max="29" width="9.42578125" customWidth="1"/>
    <col min="30" max="30" width="12.85546875" customWidth="1"/>
    <col min="31" max="31" width="14" customWidth="1"/>
  </cols>
  <sheetData>
    <row r="1" spans="1:66" ht="21.75" customHeight="1">
      <c r="A1" s="5"/>
      <c r="B1" s="2"/>
      <c r="C1" s="2"/>
      <c r="D1" s="3" t="s">
        <v>1</v>
      </c>
      <c r="E1" s="2"/>
      <c r="F1" s="4" t="s">
        <v>98</v>
      </c>
      <c r="G1" s="4"/>
      <c r="H1" s="125" t="s">
        <v>99</v>
      </c>
      <c r="I1" s="125"/>
      <c r="J1" s="125"/>
      <c r="K1" s="125"/>
      <c r="L1" s="4" t="s">
        <v>100</v>
      </c>
      <c r="M1" s="2"/>
      <c r="N1" s="2"/>
      <c r="O1" s="3" t="s">
        <v>101</v>
      </c>
      <c r="P1" s="2"/>
      <c r="Q1" s="2"/>
      <c r="R1" s="2"/>
      <c r="S1" s="4" t="s">
        <v>102</v>
      </c>
      <c r="T1" s="4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</row>
    <row r="2" spans="1:66" ht="36.950000000000003" customHeight="1">
      <c r="C2" s="7" t="s">
        <v>7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S2" s="9" t="s">
        <v>8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T2" s="11" t="s">
        <v>90</v>
      </c>
    </row>
    <row r="3" spans="1:66" ht="6.95" customHeight="1"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4"/>
      <c r="AT3" s="11" t="s">
        <v>75</v>
      </c>
    </row>
    <row r="4" spans="1:66" ht="36.950000000000003" customHeight="1">
      <c r="B4" s="15"/>
      <c r="C4" s="16" t="s">
        <v>103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8"/>
      <c r="T4" s="19" t="s">
        <v>12</v>
      </c>
      <c r="AT4" s="11" t="s">
        <v>6</v>
      </c>
    </row>
    <row r="5" spans="1:66" ht="6.95" customHeight="1">
      <c r="B5" s="15"/>
      <c r="R5" s="18"/>
    </row>
    <row r="6" spans="1:66" ht="25.35" customHeight="1">
      <c r="B6" s="15"/>
      <c r="D6" s="24" t="s">
        <v>15</v>
      </c>
      <c r="F6" s="126" t="str">
        <f>'[1]Rekapitulácia stavby'!K6</f>
        <v>Prepláštenie skladu Vígľaš-Pstruša</v>
      </c>
      <c r="G6" s="127"/>
      <c r="H6" s="127"/>
      <c r="I6" s="127"/>
      <c r="J6" s="127"/>
      <c r="K6" s="127"/>
      <c r="L6" s="127"/>
      <c r="M6" s="127"/>
      <c r="N6" s="127"/>
      <c r="O6" s="127"/>
      <c r="P6" s="127"/>
      <c r="R6" s="18"/>
    </row>
    <row r="7" spans="1:66" s="31" customFormat="1" ht="32.85" customHeight="1">
      <c r="B7" s="30"/>
      <c r="D7" s="22" t="s">
        <v>104</v>
      </c>
      <c r="F7" s="23" t="s">
        <v>217</v>
      </c>
      <c r="G7" s="128"/>
      <c r="H7" s="128"/>
      <c r="I7" s="128"/>
      <c r="J7" s="128"/>
      <c r="K7" s="128"/>
      <c r="L7" s="128"/>
      <c r="M7" s="128"/>
      <c r="N7" s="128"/>
      <c r="O7" s="128"/>
      <c r="P7" s="128"/>
      <c r="R7" s="32"/>
    </row>
    <row r="8" spans="1:66" s="31" customFormat="1" ht="14.45" customHeight="1">
      <c r="B8" s="30"/>
      <c r="D8" s="24" t="s">
        <v>17</v>
      </c>
      <c r="F8" s="25" t="s">
        <v>18</v>
      </c>
      <c r="M8" s="24" t="s">
        <v>19</v>
      </c>
      <c r="O8" s="25" t="s">
        <v>18</v>
      </c>
      <c r="R8" s="32"/>
    </row>
    <row r="9" spans="1:66" s="31" customFormat="1" ht="14.45" customHeight="1">
      <c r="B9" s="30"/>
      <c r="D9" s="24" t="s">
        <v>20</v>
      </c>
      <c r="F9" s="25" t="s">
        <v>21</v>
      </c>
      <c r="M9" s="24" t="s">
        <v>22</v>
      </c>
      <c r="O9" s="129">
        <v>43985</v>
      </c>
      <c r="P9" s="129"/>
      <c r="R9" s="32"/>
    </row>
    <row r="10" spans="1:66" s="31" customFormat="1" ht="10.9" customHeight="1">
      <c r="B10" s="30"/>
      <c r="R10" s="32"/>
    </row>
    <row r="11" spans="1:66" s="31" customFormat="1" ht="14.45" customHeight="1">
      <c r="B11" s="30"/>
      <c r="D11" s="24" t="s">
        <v>23</v>
      </c>
      <c r="M11" s="24" t="s">
        <v>24</v>
      </c>
      <c r="O11" s="21" t="s">
        <v>18</v>
      </c>
      <c r="P11" s="21"/>
      <c r="R11" s="32"/>
    </row>
    <row r="12" spans="1:66" s="31" customFormat="1" ht="18" customHeight="1">
      <c r="B12" s="30"/>
      <c r="E12" s="25" t="s">
        <v>25</v>
      </c>
      <c r="M12" s="24" t="s">
        <v>26</v>
      </c>
      <c r="O12" s="21" t="s">
        <v>18</v>
      </c>
      <c r="P12" s="21"/>
      <c r="R12" s="32"/>
    </row>
    <row r="13" spans="1:66" s="31" customFormat="1" ht="6.95" customHeight="1">
      <c r="B13" s="30"/>
      <c r="R13" s="32"/>
    </row>
    <row r="14" spans="1:66" s="31" customFormat="1" ht="14.45" customHeight="1">
      <c r="B14" s="30"/>
      <c r="D14" s="24" t="s">
        <v>27</v>
      </c>
      <c r="M14" s="24" t="s">
        <v>24</v>
      </c>
      <c r="O14" s="21" t="str">
        <f>IF('[1]Rekapitulácia stavby'!AN13="","",'[1]Rekapitulácia stavby'!AN13)</f>
        <v/>
      </c>
      <c r="P14" s="21"/>
      <c r="R14" s="32"/>
    </row>
    <row r="15" spans="1:66" s="31" customFormat="1" ht="18" customHeight="1">
      <c r="B15" s="30"/>
      <c r="E15" s="25" t="str">
        <f>IF('[1]Rekapitulácia stavby'!E14="","",'[1]Rekapitulácia stavby'!E14)</f>
        <v xml:space="preserve"> </v>
      </c>
      <c r="M15" s="24" t="s">
        <v>26</v>
      </c>
      <c r="O15" s="21" t="str">
        <f>IF('[1]Rekapitulácia stavby'!AN14="","",'[1]Rekapitulácia stavby'!AN14)</f>
        <v/>
      </c>
      <c r="P15" s="21"/>
      <c r="R15" s="32"/>
    </row>
    <row r="16" spans="1:66" s="31" customFormat="1" ht="6.95" customHeight="1">
      <c r="B16" s="30"/>
      <c r="R16" s="32"/>
    </row>
    <row r="17" spans="2:18" s="31" customFormat="1" ht="14.45" customHeight="1">
      <c r="B17" s="30"/>
      <c r="D17" s="24" t="s">
        <v>29</v>
      </c>
      <c r="M17" s="24" t="s">
        <v>24</v>
      </c>
      <c r="O17" s="21" t="s">
        <v>18</v>
      </c>
      <c r="P17" s="21"/>
      <c r="R17" s="32"/>
    </row>
    <row r="18" spans="2:18" s="31" customFormat="1" ht="18" customHeight="1">
      <c r="B18" s="30"/>
      <c r="E18" s="25" t="s">
        <v>30</v>
      </c>
      <c r="M18" s="24" t="s">
        <v>26</v>
      </c>
      <c r="O18" s="21" t="s">
        <v>18</v>
      </c>
      <c r="P18" s="21"/>
      <c r="R18" s="32"/>
    </row>
    <row r="19" spans="2:18" s="31" customFormat="1" ht="6.95" customHeight="1">
      <c r="B19" s="30"/>
      <c r="R19" s="32"/>
    </row>
    <row r="20" spans="2:18" s="31" customFormat="1" ht="14.45" customHeight="1">
      <c r="B20" s="30"/>
      <c r="D20" s="24" t="s">
        <v>33</v>
      </c>
      <c r="M20" s="24" t="s">
        <v>24</v>
      </c>
      <c r="O20" s="21" t="s">
        <v>18</v>
      </c>
      <c r="P20" s="21"/>
      <c r="R20" s="32"/>
    </row>
    <row r="21" spans="2:18" s="31" customFormat="1" ht="18" customHeight="1">
      <c r="B21" s="30"/>
      <c r="E21" s="25" t="s">
        <v>34</v>
      </c>
      <c r="M21" s="24" t="s">
        <v>26</v>
      </c>
      <c r="O21" s="21" t="s">
        <v>18</v>
      </c>
      <c r="P21" s="21"/>
      <c r="R21" s="32"/>
    </row>
    <row r="22" spans="2:18" s="31" customFormat="1" ht="6.95" customHeight="1">
      <c r="B22" s="30"/>
      <c r="R22" s="32"/>
    </row>
    <row r="23" spans="2:18" s="31" customFormat="1" ht="14.45" customHeight="1">
      <c r="B23" s="30"/>
      <c r="D23" s="24" t="s">
        <v>35</v>
      </c>
      <c r="R23" s="32"/>
    </row>
    <row r="24" spans="2:18" s="31" customFormat="1" ht="16.5" customHeight="1">
      <c r="B24" s="30"/>
      <c r="E24" s="26" t="s">
        <v>18</v>
      </c>
      <c r="F24" s="26"/>
      <c r="G24" s="26"/>
      <c r="H24" s="26"/>
      <c r="I24" s="26"/>
      <c r="J24" s="26"/>
      <c r="K24" s="26"/>
      <c r="L24" s="26"/>
      <c r="R24" s="32"/>
    </row>
    <row r="25" spans="2:18" s="31" customFormat="1" ht="6.95" customHeight="1">
      <c r="B25" s="30"/>
      <c r="R25" s="32"/>
    </row>
    <row r="26" spans="2:18" s="31" customFormat="1" ht="6.95" customHeight="1">
      <c r="B26" s="30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R26" s="32"/>
    </row>
    <row r="27" spans="2:18" s="31" customFormat="1" ht="14.45" customHeight="1">
      <c r="B27" s="30"/>
      <c r="D27" s="130" t="s">
        <v>106</v>
      </c>
      <c r="M27" s="29">
        <v>0</v>
      </c>
      <c r="N27" s="29"/>
      <c r="O27" s="29"/>
      <c r="P27" s="29"/>
      <c r="R27" s="32"/>
    </row>
    <row r="28" spans="2:18" s="31" customFormat="1" ht="14.45" customHeight="1">
      <c r="B28" s="30"/>
      <c r="D28" s="28" t="s">
        <v>107</v>
      </c>
      <c r="M28" s="29">
        <f>N94</f>
        <v>0</v>
      </c>
      <c r="N28" s="29"/>
      <c r="O28" s="29"/>
      <c r="P28" s="29"/>
      <c r="R28" s="32"/>
    </row>
    <row r="29" spans="2:18" s="31" customFormat="1" ht="6.95" customHeight="1">
      <c r="B29" s="30"/>
      <c r="R29" s="32"/>
    </row>
    <row r="30" spans="2:18" s="31" customFormat="1" ht="25.35" customHeight="1">
      <c r="B30" s="30"/>
      <c r="D30" s="131" t="s">
        <v>38</v>
      </c>
      <c r="M30" s="132">
        <f>ROUND(M27+M28,2)</f>
        <v>0</v>
      </c>
      <c r="N30" s="128"/>
      <c r="O30" s="128"/>
      <c r="P30" s="128"/>
      <c r="R30" s="32"/>
    </row>
    <row r="31" spans="2:18" s="31" customFormat="1" ht="6.95" customHeight="1">
      <c r="B31" s="30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R31" s="32"/>
    </row>
    <row r="32" spans="2:18" s="31" customFormat="1" ht="14.45" customHeight="1">
      <c r="B32" s="30"/>
      <c r="D32" s="39" t="s">
        <v>39</v>
      </c>
      <c r="E32" s="39" t="s">
        <v>40</v>
      </c>
      <c r="F32" s="133">
        <v>0.2</v>
      </c>
      <c r="G32" s="134" t="s">
        <v>41</v>
      </c>
      <c r="H32" s="135">
        <f>ROUND((SUM(BE94:BE95)+SUM(BE113:BE128)), 2)</f>
        <v>0</v>
      </c>
      <c r="I32" s="128"/>
      <c r="J32" s="128"/>
      <c r="M32" s="135">
        <f>ROUND(ROUND((SUM(BE94:BE95)+SUM(BE113:BE128)), 2)*F32, 2)</f>
        <v>0</v>
      </c>
      <c r="N32" s="128"/>
      <c r="O32" s="128"/>
      <c r="P32" s="128"/>
      <c r="R32" s="32"/>
    </row>
    <row r="33" spans="2:18" s="31" customFormat="1" ht="14.45" customHeight="1">
      <c r="B33" s="30"/>
      <c r="E33" s="39" t="s">
        <v>42</v>
      </c>
      <c r="F33" s="133">
        <v>0.2</v>
      </c>
      <c r="G33" s="134" t="s">
        <v>41</v>
      </c>
      <c r="H33" s="135">
        <f>ROUND((SUM(BF94:BF95)+SUM(BF113:BF128)), 2)</f>
        <v>0</v>
      </c>
      <c r="I33" s="128"/>
      <c r="J33" s="128"/>
      <c r="M33" s="135">
        <v>0</v>
      </c>
      <c r="N33" s="128"/>
      <c r="O33" s="128"/>
      <c r="P33" s="128"/>
      <c r="R33" s="32"/>
    </row>
    <row r="34" spans="2:18" s="31" customFormat="1" ht="14.45" hidden="1" customHeight="1">
      <c r="B34" s="30"/>
      <c r="E34" s="39" t="s">
        <v>43</v>
      </c>
      <c r="F34" s="133">
        <v>0.2</v>
      </c>
      <c r="G34" s="134" t="s">
        <v>41</v>
      </c>
      <c r="H34" s="135">
        <f>ROUND((SUM(BG94:BG95)+SUM(BG113:BG128)), 2)</f>
        <v>0</v>
      </c>
      <c r="I34" s="128"/>
      <c r="J34" s="128"/>
      <c r="M34" s="135">
        <v>0</v>
      </c>
      <c r="N34" s="128"/>
      <c r="O34" s="128"/>
      <c r="P34" s="128"/>
      <c r="R34" s="32"/>
    </row>
    <row r="35" spans="2:18" s="31" customFormat="1" ht="14.45" hidden="1" customHeight="1">
      <c r="B35" s="30"/>
      <c r="E35" s="39" t="s">
        <v>44</v>
      </c>
      <c r="F35" s="133">
        <v>0.2</v>
      </c>
      <c r="G35" s="134" t="s">
        <v>41</v>
      </c>
      <c r="H35" s="135">
        <f>ROUND((SUM(BH94:BH95)+SUM(BH113:BH128)), 2)</f>
        <v>0</v>
      </c>
      <c r="I35" s="128"/>
      <c r="J35" s="128"/>
      <c r="M35" s="135">
        <v>0</v>
      </c>
      <c r="N35" s="128"/>
      <c r="O35" s="128"/>
      <c r="P35" s="128"/>
      <c r="R35" s="32"/>
    </row>
    <row r="36" spans="2:18" s="31" customFormat="1" ht="14.45" hidden="1" customHeight="1">
      <c r="B36" s="30"/>
      <c r="E36" s="39" t="s">
        <v>45</v>
      </c>
      <c r="F36" s="133">
        <v>0</v>
      </c>
      <c r="G36" s="134" t="s">
        <v>41</v>
      </c>
      <c r="H36" s="135">
        <f>ROUND((SUM(BI94:BI95)+SUM(BI113:BI128)), 2)</f>
        <v>0</v>
      </c>
      <c r="I36" s="128"/>
      <c r="J36" s="128"/>
      <c r="M36" s="135">
        <v>0</v>
      </c>
      <c r="N36" s="128"/>
      <c r="O36" s="128"/>
      <c r="P36" s="128"/>
      <c r="R36" s="32"/>
    </row>
    <row r="37" spans="2:18" s="31" customFormat="1" ht="6.95" customHeight="1">
      <c r="B37" s="30"/>
      <c r="R37" s="32"/>
    </row>
    <row r="38" spans="2:18" s="31" customFormat="1" ht="25.35" customHeight="1">
      <c r="B38" s="30"/>
      <c r="C38" s="123"/>
      <c r="D38" s="136" t="s">
        <v>46</v>
      </c>
      <c r="E38" s="87"/>
      <c r="F38" s="87"/>
      <c r="G38" s="137" t="s">
        <v>47</v>
      </c>
      <c r="H38" s="138" t="s">
        <v>48</v>
      </c>
      <c r="I38" s="87"/>
      <c r="J38" s="87"/>
      <c r="K38" s="87"/>
      <c r="L38" s="139">
        <f>SUM(M30:M36)</f>
        <v>0</v>
      </c>
      <c r="M38" s="139"/>
      <c r="N38" s="139"/>
      <c r="O38" s="139"/>
      <c r="P38" s="140"/>
      <c r="Q38" s="123"/>
      <c r="R38" s="32"/>
    </row>
    <row r="39" spans="2:18" s="31" customFormat="1" ht="14.45" customHeight="1">
      <c r="B39" s="30"/>
      <c r="R39" s="32"/>
    </row>
    <row r="40" spans="2:18" s="31" customFormat="1" ht="14.45" customHeight="1">
      <c r="B40" s="30"/>
      <c r="R40" s="32"/>
    </row>
    <row r="41" spans="2:18">
      <c r="B41" s="15"/>
      <c r="R41" s="18"/>
    </row>
    <row r="42" spans="2:18">
      <c r="B42" s="15"/>
      <c r="R42" s="18"/>
    </row>
    <row r="43" spans="2:18">
      <c r="B43" s="15"/>
      <c r="R43" s="18"/>
    </row>
    <row r="44" spans="2:18">
      <c r="B44" s="15"/>
      <c r="R44" s="18"/>
    </row>
    <row r="45" spans="2:18">
      <c r="B45" s="15"/>
      <c r="R45" s="18"/>
    </row>
    <row r="46" spans="2:18">
      <c r="B46" s="15"/>
      <c r="R46" s="18"/>
    </row>
    <row r="47" spans="2:18">
      <c r="B47" s="15"/>
      <c r="R47" s="18"/>
    </row>
    <row r="48" spans="2:18">
      <c r="B48" s="15"/>
      <c r="R48" s="18"/>
    </row>
    <row r="49" spans="2:18">
      <c r="B49" s="15"/>
      <c r="R49" s="18"/>
    </row>
    <row r="50" spans="2:18" s="31" customFormat="1">
      <c r="B50" s="30"/>
      <c r="D50" s="53" t="s">
        <v>49</v>
      </c>
      <c r="E50" s="54"/>
      <c r="F50" s="54"/>
      <c r="G50" s="54"/>
      <c r="H50" s="55"/>
      <c r="J50" s="53" t="s">
        <v>50</v>
      </c>
      <c r="K50" s="54"/>
      <c r="L50" s="54"/>
      <c r="M50" s="54"/>
      <c r="N50" s="54"/>
      <c r="O50" s="54"/>
      <c r="P50" s="55"/>
      <c r="R50" s="32"/>
    </row>
    <row r="51" spans="2:18">
      <c r="B51" s="15"/>
      <c r="D51" s="56"/>
      <c r="H51" s="57"/>
      <c r="J51" s="56"/>
      <c r="P51" s="57"/>
      <c r="R51" s="18"/>
    </row>
    <row r="52" spans="2:18">
      <c r="B52" s="15"/>
      <c r="D52" s="56"/>
      <c r="H52" s="57"/>
      <c r="J52" s="56"/>
      <c r="P52" s="57"/>
      <c r="R52" s="18"/>
    </row>
    <row r="53" spans="2:18">
      <c r="B53" s="15"/>
      <c r="D53" s="56"/>
      <c r="H53" s="57"/>
      <c r="J53" s="56"/>
      <c r="P53" s="57"/>
      <c r="R53" s="18"/>
    </row>
    <row r="54" spans="2:18">
      <c r="B54" s="15"/>
      <c r="D54" s="56"/>
      <c r="H54" s="57"/>
      <c r="J54" s="56"/>
      <c r="P54" s="57"/>
      <c r="R54" s="18"/>
    </row>
    <row r="55" spans="2:18">
      <c r="B55" s="15"/>
      <c r="D55" s="56"/>
      <c r="H55" s="57"/>
      <c r="J55" s="56"/>
      <c r="P55" s="57"/>
      <c r="R55" s="18"/>
    </row>
    <row r="56" spans="2:18">
      <c r="B56" s="15"/>
      <c r="D56" s="56"/>
      <c r="H56" s="57"/>
      <c r="J56" s="56"/>
      <c r="P56" s="57"/>
      <c r="R56" s="18"/>
    </row>
    <row r="57" spans="2:18">
      <c r="B57" s="15"/>
      <c r="D57" s="56"/>
      <c r="H57" s="57"/>
      <c r="J57" s="56"/>
      <c r="P57" s="57"/>
      <c r="R57" s="18"/>
    </row>
    <row r="58" spans="2:18">
      <c r="B58" s="15"/>
      <c r="D58" s="56"/>
      <c r="H58" s="57"/>
      <c r="J58" s="56"/>
      <c r="P58" s="57"/>
      <c r="R58" s="18"/>
    </row>
    <row r="59" spans="2:18" s="31" customFormat="1">
      <c r="B59" s="30"/>
      <c r="D59" s="58" t="s">
        <v>51</v>
      </c>
      <c r="E59" s="59"/>
      <c r="F59" s="59"/>
      <c r="G59" s="60" t="s">
        <v>52</v>
      </c>
      <c r="H59" s="61"/>
      <c r="J59" s="58" t="s">
        <v>51</v>
      </c>
      <c r="K59" s="59"/>
      <c r="L59" s="59"/>
      <c r="M59" s="59"/>
      <c r="N59" s="60" t="s">
        <v>52</v>
      </c>
      <c r="O59" s="59"/>
      <c r="P59" s="61"/>
      <c r="R59" s="32"/>
    </row>
    <row r="60" spans="2:18">
      <c r="B60" s="15"/>
      <c r="R60" s="18"/>
    </row>
    <row r="61" spans="2:18" s="31" customFormat="1">
      <c r="B61" s="30"/>
      <c r="D61" s="53" t="s">
        <v>53</v>
      </c>
      <c r="E61" s="54"/>
      <c r="F61" s="54"/>
      <c r="G61" s="54"/>
      <c r="H61" s="55"/>
      <c r="J61" s="53" t="s">
        <v>54</v>
      </c>
      <c r="K61" s="54"/>
      <c r="L61" s="54"/>
      <c r="M61" s="54"/>
      <c r="N61" s="54"/>
      <c r="O61" s="54"/>
      <c r="P61" s="55"/>
      <c r="R61" s="32"/>
    </row>
    <row r="62" spans="2:18">
      <c r="B62" s="15"/>
      <c r="D62" s="56"/>
      <c r="H62" s="57"/>
      <c r="J62" s="56"/>
      <c r="P62" s="57"/>
      <c r="R62" s="18"/>
    </row>
    <row r="63" spans="2:18">
      <c r="B63" s="15"/>
      <c r="D63" s="56"/>
      <c r="H63" s="57"/>
      <c r="J63" s="56"/>
      <c r="P63" s="57"/>
      <c r="R63" s="18"/>
    </row>
    <row r="64" spans="2:18">
      <c r="B64" s="15"/>
      <c r="D64" s="56"/>
      <c r="H64" s="57"/>
      <c r="J64" s="56"/>
      <c r="P64" s="57"/>
      <c r="R64" s="18"/>
    </row>
    <row r="65" spans="2:18">
      <c r="B65" s="15"/>
      <c r="D65" s="56"/>
      <c r="H65" s="57"/>
      <c r="J65" s="56"/>
      <c r="P65" s="57"/>
      <c r="R65" s="18"/>
    </row>
    <row r="66" spans="2:18">
      <c r="B66" s="15"/>
      <c r="D66" s="56"/>
      <c r="H66" s="57"/>
      <c r="J66" s="56"/>
      <c r="P66" s="57"/>
      <c r="R66" s="18"/>
    </row>
    <row r="67" spans="2:18">
      <c r="B67" s="15"/>
      <c r="D67" s="56"/>
      <c r="H67" s="57"/>
      <c r="J67" s="56"/>
      <c r="P67" s="57"/>
      <c r="R67" s="18"/>
    </row>
    <row r="68" spans="2:18">
      <c r="B68" s="15"/>
      <c r="D68" s="56"/>
      <c r="H68" s="57"/>
      <c r="J68" s="56"/>
      <c r="P68" s="57"/>
      <c r="R68" s="18"/>
    </row>
    <row r="69" spans="2:18">
      <c r="B69" s="15"/>
      <c r="D69" s="56"/>
      <c r="H69" s="57"/>
      <c r="J69" s="56"/>
      <c r="P69" s="57"/>
      <c r="R69" s="18"/>
    </row>
    <row r="70" spans="2:18" s="31" customFormat="1">
      <c r="B70" s="30"/>
      <c r="D70" s="58" t="s">
        <v>51</v>
      </c>
      <c r="E70" s="59"/>
      <c r="F70" s="59"/>
      <c r="G70" s="60" t="s">
        <v>52</v>
      </c>
      <c r="H70" s="61"/>
      <c r="J70" s="58" t="s">
        <v>51</v>
      </c>
      <c r="K70" s="59"/>
      <c r="L70" s="59"/>
      <c r="M70" s="59"/>
      <c r="N70" s="60" t="s">
        <v>52</v>
      </c>
      <c r="O70" s="59"/>
      <c r="P70" s="61"/>
      <c r="R70" s="32"/>
    </row>
    <row r="71" spans="2:18" s="31" customFormat="1" ht="14.45" customHeight="1">
      <c r="B71" s="62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4"/>
    </row>
    <row r="75" spans="2:18" s="31" customFormat="1" ht="6.95" customHeight="1">
      <c r="B75" s="65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7"/>
    </row>
    <row r="76" spans="2:18" s="31" customFormat="1" ht="36.950000000000003" customHeight="1">
      <c r="B76" s="30"/>
      <c r="C76" s="16" t="s">
        <v>108</v>
      </c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32"/>
    </row>
    <row r="77" spans="2:18" s="31" customFormat="1" ht="6.95" customHeight="1">
      <c r="B77" s="30"/>
      <c r="R77" s="32"/>
    </row>
    <row r="78" spans="2:18" s="31" customFormat="1" ht="30" customHeight="1">
      <c r="B78" s="30"/>
      <c r="C78" s="24" t="s">
        <v>15</v>
      </c>
      <c r="F78" s="126" t="str">
        <f>F6</f>
        <v>Prepláštenie skladu Vígľaš-Pstruša</v>
      </c>
      <c r="G78" s="127"/>
      <c r="H78" s="127"/>
      <c r="I78" s="127"/>
      <c r="J78" s="127"/>
      <c r="K78" s="127"/>
      <c r="L78" s="127"/>
      <c r="M78" s="127"/>
      <c r="N78" s="127"/>
      <c r="O78" s="127"/>
      <c r="P78" s="127"/>
      <c r="R78" s="32"/>
    </row>
    <row r="79" spans="2:18" s="31" customFormat="1" ht="36.950000000000003" customHeight="1">
      <c r="B79" s="30"/>
      <c r="C79" s="72" t="s">
        <v>104</v>
      </c>
      <c r="F79" s="74" t="str">
        <f>F7</f>
        <v>2019-30a-03 - Strecha</v>
      </c>
      <c r="G79" s="128"/>
      <c r="H79" s="128"/>
      <c r="I79" s="128"/>
      <c r="J79" s="128"/>
      <c r="K79" s="128"/>
      <c r="L79" s="128"/>
      <c r="M79" s="128"/>
      <c r="N79" s="128"/>
      <c r="O79" s="128"/>
      <c r="P79" s="128"/>
      <c r="R79" s="32"/>
    </row>
    <row r="80" spans="2:18" s="31" customFormat="1" ht="6.95" customHeight="1">
      <c r="B80" s="30"/>
      <c r="R80" s="32"/>
    </row>
    <row r="81" spans="2:47" s="31" customFormat="1" ht="18" customHeight="1">
      <c r="B81" s="30"/>
      <c r="C81" s="24" t="s">
        <v>20</v>
      </c>
      <c r="F81" s="25" t="str">
        <f>F9</f>
        <v>Pstruša</v>
      </c>
      <c r="K81" s="24" t="s">
        <v>22</v>
      </c>
      <c r="M81" s="129">
        <f>IF(O9="","",O9)</f>
        <v>43985</v>
      </c>
      <c r="N81" s="129"/>
      <c r="O81" s="129"/>
      <c r="P81" s="129"/>
      <c r="R81" s="32"/>
    </row>
    <row r="82" spans="2:47" s="31" customFormat="1" ht="6.95" customHeight="1">
      <c r="B82" s="30"/>
      <c r="R82" s="32"/>
    </row>
    <row r="83" spans="2:47" s="31" customFormat="1">
      <c r="B83" s="30"/>
      <c r="C83" s="24" t="s">
        <v>23</v>
      </c>
      <c r="F83" s="25" t="str">
        <f>E12</f>
        <v>INFINITY GROUP a.s. Zvolen</v>
      </c>
      <c r="K83" s="24" t="s">
        <v>29</v>
      </c>
      <c r="M83" s="21" t="str">
        <f>E18</f>
        <v>Architektúra s.r.o.</v>
      </c>
      <c r="N83" s="21"/>
      <c r="O83" s="21"/>
      <c r="P83" s="21"/>
      <c r="Q83" s="21"/>
      <c r="R83" s="32"/>
    </row>
    <row r="84" spans="2:47" s="31" customFormat="1" ht="14.45" customHeight="1">
      <c r="B84" s="30"/>
      <c r="C84" s="24" t="s">
        <v>27</v>
      </c>
      <c r="F84" s="25" t="str">
        <f>IF(E15="","",E15)</f>
        <v xml:space="preserve"> </v>
      </c>
      <c r="K84" s="24" t="s">
        <v>33</v>
      </c>
      <c r="M84" s="21" t="str">
        <f>E21</f>
        <v>Ing. Plevka</v>
      </c>
      <c r="N84" s="21"/>
      <c r="O84" s="21"/>
      <c r="P84" s="21"/>
      <c r="Q84" s="21"/>
      <c r="R84" s="32"/>
    </row>
    <row r="85" spans="2:47" s="31" customFormat="1" ht="10.35" customHeight="1">
      <c r="B85" s="30"/>
      <c r="R85" s="32"/>
    </row>
    <row r="86" spans="2:47" s="31" customFormat="1" ht="29.25" customHeight="1">
      <c r="B86" s="30"/>
      <c r="C86" s="141" t="s">
        <v>109</v>
      </c>
      <c r="D86" s="142"/>
      <c r="E86" s="142"/>
      <c r="F86" s="142"/>
      <c r="G86" s="142"/>
      <c r="H86" s="123"/>
      <c r="I86" s="123"/>
      <c r="J86" s="123"/>
      <c r="K86" s="123"/>
      <c r="L86" s="123"/>
      <c r="M86" s="123"/>
      <c r="N86" s="141" t="s">
        <v>110</v>
      </c>
      <c r="O86" s="142"/>
      <c r="P86" s="142"/>
      <c r="Q86" s="142"/>
      <c r="R86" s="32"/>
    </row>
    <row r="87" spans="2:47" s="31" customFormat="1" ht="10.35" customHeight="1">
      <c r="B87" s="30"/>
      <c r="R87" s="32"/>
    </row>
    <row r="88" spans="2:47" s="31" customFormat="1" ht="29.25" customHeight="1">
      <c r="B88" s="30"/>
      <c r="C88" s="143" t="s">
        <v>111</v>
      </c>
      <c r="N88" s="97">
        <v>0</v>
      </c>
      <c r="O88" s="144"/>
      <c r="P88" s="144"/>
      <c r="Q88" s="144"/>
      <c r="R88" s="32"/>
      <c r="AU88" s="11" t="s">
        <v>112</v>
      </c>
    </row>
    <row r="89" spans="2:47" s="146" customFormat="1" ht="24.95" customHeight="1">
      <c r="B89" s="145"/>
      <c r="D89" s="147" t="s">
        <v>113</v>
      </c>
      <c r="N89" s="148">
        <v>0</v>
      </c>
      <c r="O89" s="149"/>
      <c r="P89" s="149"/>
      <c r="Q89" s="149"/>
      <c r="R89" s="150"/>
    </row>
    <row r="90" spans="2:47" s="152" customFormat="1" ht="19.899999999999999" customHeight="1">
      <c r="B90" s="151"/>
      <c r="D90" s="153" t="s">
        <v>114</v>
      </c>
      <c r="N90" s="154">
        <v>0</v>
      </c>
      <c r="O90" s="155"/>
      <c r="P90" s="155"/>
      <c r="Q90" s="155"/>
      <c r="R90" s="156"/>
    </row>
    <row r="91" spans="2:47" s="146" customFormat="1" ht="24.95" customHeight="1">
      <c r="B91" s="145"/>
      <c r="D91" s="147" t="s">
        <v>115</v>
      </c>
      <c r="N91" s="148">
        <v>0</v>
      </c>
      <c r="O91" s="149"/>
      <c r="P91" s="149"/>
      <c r="Q91" s="149"/>
      <c r="R91" s="150"/>
    </row>
    <row r="92" spans="2:47" s="152" customFormat="1" ht="19.899999999999999" customHeight="1">
      <c r="B92" s="151"/>
      <c r="D92" s="153" t="s">
        <v>116</v>
      </c>
      <c r="N92" s="154">
        <v>0</v>
      </c>
      <c r="O92" s="155"/>
      <c r="P92" s="155"/>
      <c r="Q92" s="155"/>
      <c r="R92" s="156"/>
    </row>
    <row r="93" spans="2:47" s="31" customFormat="1" ht="21.75" customHeight="1">
      <c r="B93" s="30"/>
      <c r="R93" s="32"/>
    </row>
    <row r="94" spans="2:47" s="31" customFormat="1" ht="29.25" customHeight="1">
      <c r="B94" s="30"/>
      <c r="C94" s="143" t="s">
        <v>117</v>
      </c>
      <c r="N94" s="144">
        <v>0</v>
      </c>
      <c r="O94" s="157"/>
      <c r="P94" s="157"/>
      <c r="Q94" s="157"/>
      <c r="R94" s="32"/>
      <c r="T94" s="158"/>
      <c r="U94" s="159" t="s">
        <v>39</v>
      </c>
    </row>
    <row r="95" spans="2:47" s="31" customFormat="1" ht="18" customHeight="1">
      <c r="B95" s="30"/>
      <c r="R95" s="32"/>
    </row>
    <row r="96" spans="2:47" s="31" customFormat="1" ht="29.25" customHeight="1">
      <c r="B96" s="30"/>
      <c r="C96" s="122" t="s">
        <v>97</v>
      </c>
      <c r="D96" s="123"/>
      <c r="E96" s="123"/>
      <c r="F96" s="123"/>
      <c r="G96" s="123"/>
      <c r="H96" s="123"/>
      <c r="I96" s="123"/>
      <c r="J96" s="123"/>
      <c r="K96" s="123"/>
      <c r="L96" s="124">
        <f>ROUND(SUM(N88+N94),2)</f>
        <v>0</v>
      </c>
      <c r="M96" s="124"/>
      <c r="N96" s="124"/>
      <c r="O96" s="124"/>
      <c r="P96" s="124"/>
      <c r="Q96" s="124"/>
      <c r="R96" s="32"/>
    </row>
    <row r="97" spans="2:27" s="31" customFormat="1" ht="6.95" customHeight="1">
      <c r="B97" s="62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4"/>
    </row>
    <row r="101" spans="2:27" s="31" customFormat="1" ht="6.95" customHeight="1">
      <c r="B101" s="65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7"/>
    </row>
    <row r="102" spans="2:27" s="31" customFormat="1" ht="36.950000000000003" customHeight="1">
      <c r="B102" s="30"/>
      <c r="C102" s="16" t="s">
        <v>118</v>
      </c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  <c r="P102" s="128"/>
      <c r="Q102" s="128"/>
      <c r="R102" s="32"/>
    </row>
    <row r="103" spans="2:27" s="31" customFormat="1" ht="6.95" customHeight="1">
      <c r="B103" s="30"/>
      <c r="R103" s="32"/>
    </row>
    <row r="104" spans="2:27" s="31" customFormat="1" ht="30" customHeight="1">
      <c r="B104" s="30"/>
      <c r="C104" s="24" t="s">
        <v>15</v>
      </c>
      <c r="F104" s="126" t="str">
        <f>F6</f>
        <v>Prepláštenie skladu Vígľaš-Pstruša</v>
      </c>
      <c r="G104" s="127"/>
      <c r="H104" s="127"/>
      <c r="I104" s="127"/>
      <c r="J104" s="127"/>
      <c r="K104" s="127"/>
      <c r="L104" s="127"/>
      <c r="M104" s="127"/>
      <c r="N104" s="127"/>
      <c r="O104" s="127"/>
      <c r="P104" s="127"/>
      <c r="R104" s="32"/>
    </row>
    <row r="105" spans="2:27" s="31" customFormat="1" ht="36.950000000000003" customHeight="1">
      <c r="B105" s="30"/>
      <c r="C105" s="72" t="s">
        <v>104</v>
      </c>
      <c r="F105" s="74" t="str">
        <f>F7</f>
        <v>2019-30a-03 - Strecha</v>
      </c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R105" s="32"/>
    </row>
    <row r="106" spans="2:27" s="31" customFormat="1" ht="6.95" customHeight="1">
      <c r="B106" s="30"/>
      <c r="R106" s="32"/>
    </row>
    <row r="107" spans="2:27" s="31" customFormat="1" ht="18" customHeight="1">
      <c r="B107" s="30"/>
      <c r="C107" s="24" t="s">
        <v>20</v>
      </c>
      <c r="F107" s="25" t="str">
        <f>F9</f>
        <v>Pstruša</v>
      </c>
      <c r="K107" s="24" t="s">
        <v>22</v>
      </c>
      <c r="M107" s="129">
        <f>IF(O9="","",O9)</f>
        <v>43985</v>
      </c>
      <c r="N107" s="129"/>
      <c r="O107" s="129"/>
      <c r="P107" s="129"/>
      <c r="R107" s="32"/>
    </row>
    <row r="108" spans="2:27" s="31" customFormat="1" ht="6.95" customHeight="1">
      <c r="B108" s="30"/>
      <c r="R108" s="32"/>
    </row>
    <row r="109" spans="2:27" s="31" customFormat="1">
      <c r="B109" s="30"/>
      <c r="C109" s="24" t="s">
        <v>23</v>
      </c>
      <c r="F109" s="25" t="str">
        <f>E12</f>
        <v>INFINITY GROUP a.s. Zvolen</v>
      </c>
      <c r="K109" s="24" t="s">
        <v>29</v>
      </c>
      <c r="M109" s="21" t="str">
        <f>E18</f>
        <v>Architektúra s.r.o.</v>
      </c>
      <c r="N109" s="21"/>
      <c r="O109" s="21"/>
      <c r="P109" s="21"/>
      <c r="Q109" s="21"/>
      <c r="R109" s="32"/>
    </row>
    <row r="110" spans="2:27" s="31" customFormat="1" ht="14.45" customHeight="1">
      <c r="B110" s="30"/>
      <c r="C110" s="24" t="s">
        <v>27</v>
      </c>
      <c r="F110" s="25" t="str">
        <f>IF(E15="","",E15)</f>
        <v xml:space="preserve"> </v>
      </c>
      <c r="K110" s="24" t="s">
        <v>33</v>
      </c>
      <c r="M110" s="21" t="str">
        <f>E21</f>
        <v>Ing. Plevka</v>
      </c>
      <c r="N110" s="21"/>
      <c r="O110" s="21"/>
      <c r="P110" s="21"/>
      <c r="Q110" s="21"/>
      <c r="R110" s="32"/>
    </row>
    <row r="111" spans="2:27" s="31" customFormat="1" ht="10.35" customHeight="1">
      <c r="B111" s="30"/>
      <c r="R111" s="32"/>
    </row>
    <row r="112" spans="2:27" s="166" customFormat="1" ht="29.25" customHeight="1">
      <c r="B112" s="160"/>
      <c r="C112" s="161" t="s">
        <v>119</v>
      </c>
      <c r="D112" s="162" t="s">
        <v>120</v>
      </c>
      <c r="E112" s="162" t="s">
        <v>57</v>
      </c>
      <c r="F112" s="163" t="s">
        <v>121</v>
      </c>
      <c r="G112" s="163"/>
      <c r="H112" s="163"/>
      <c r="I112" s="163"/>
      <c r="J112" s="162" t="s">
        <v>122</v>
      </c>
      <c r="K112" s="162" t="s">
        <v>123</v>
      </c>
      <c r="L112" s="163" t="s">
        <v>124</v>
      </c>
      <c r="M112" s="163"/>
      <c r="N112" s="163" t="s">
        <v>110</v>
      </c>
      <c r="O112" s="163"/>
      <c r="P112" s="163"/>
      <c r="Q112" s="164"/>
      <c r="R112" s="165"/>
      <c r="T112" s="90" t="s">
        <v>125</v>
      </c>
      <c r="U112" s="91" t="s">
        <v>39</v>
      </c>
      <c r="V112" s="91" t="s">
        <v>126</v>
      </c>
      <c r="W112" s="91" t="s">
        <v>127</v>
      </c>
      <c r="X112" s="91" t="s">
        <v>128</v>
      </c>
      <c r="Y112" s="91" t="s">
        <v>129</v>
      </c>
      <c r="Z112" s="91" t="s">
        <v>130</v>
      </c>
      <c r="AA112" s="92" t="s">
        <v>131</v>
      </c>
    </row>
    <row r="113" spans="2:65" s="31" customFormat="1" ht="29.25" customHeight="1">
      <c r="B113" s="30"/>
      <c r="C113" s="94" t="s">
        <v>106</v>
      </c>
      <c r="N113" s="167">
        <f>BK113</f>
        <v>0</v>
      </c>
      <c r="O113" s="168"/>
      <c r="P113" s="168"/>
      <c r="Q113" s="168"/>
      <c r="R113" s="32"/>
      <c r="T113" s="93"/>
      <c r="U113" s="54"/>
      <c r="V113" s="54"/>
      <c r="W113" s="169">
        <f>W114+W121</f>
        <v>454.24984000000001</v>
      </c>
      <c r="X113" s="54"/>
      <c r="Y113" s="169">
        <f>Y114+Y121</f>
        <v>6.9595811999999988</v>
      </c>
      <c r="Z113" s="54"/>
      <c r="AA113" s="170">
        <f>AA114+AA121</f>
        <v>3.78532</v>
      </c>
      <c r="AT113" s="11" t="s">
        <v>74</v>
      </c>
      <c r="AU113" s="11" t="s">
        <v>112</v>
      </c>
      <c r="BK113" s="171">
        <f>BK114+BK121</f>
        <v>0</v>
      </c>
    </row>
    <row r="114" spans="2:65" s="173" customFormat="1" ht="37.35" customHeight="1">
      <c r="B114" s="172"/>
      <c r="D114" s="174" t="s">
        <v>113</v>
      </c>
      <c r="E114" s="174"/>
      <c r="F114" s="174"/>
      <c r="G114" s="174"/>
      <c r="H114" s="174"/>
      <c r="I114" s="174"/>
      <c r="J114" s="174"/>
      <c r="K114" s="174"/>
      <c r="L114" s="174"/>
      <c r="M114" s="174"/>
      <c r="N114" s="175">
        <f>BK114</f>
        <v>0</v>
      </c>
      <c r="O114" s="176"/>
      <c r="P114" s="176"/>
      <c r="Q114" s="176"/>
      <c r="R114" s="177"/>
      <c r="T114" s="178"/>
      <c r="W114" s="179">
        <f>W115</f>
        <v>7.903080000000001</v>
      </c>
      <c r="Y114" s="179">
        <f>Y115</f>
        <v>0</v>
      </c>
      <c r="AA114" s="180">
        <f>AA115</f>
        <v>0</v>
      </c>
      <c r="AR114" s="181" t="s">
        <v>83</v>
      </c>
      <c r="AT114" s="182" t="s">
        <v>74</v>
      </c>
      <c r="AU114" s="182" t="s">
        <v>75</v>
      </c>
      <c r="AY114" s="181" t="s">
        <v>132</v>
      </c>
      <c r="BK114" s="183">
        <f>BK115</f>
        <v>0</v>
      </c>
    </row>
    <row r="115" spans="2:65" s="173" customFormat="1" ht="19.899999999999999" customHeight="1">
      <c r="B115" s="172"/>
      <c r="D115" s="184" t="s">
        <v>114</v>
      </c>
      <c r="E115" s="184"/>
      <c r="F115" s="184"/>
      <c r="G115" s="184"/>
      <c r="H115" s="184"/>
      <c r="I115" s="184"/>
      <c r="J115" s="184"/>
      <c r="K115" s="184"/>
      <c r="L115" s="184"/>
      <c r="M115" s="184"/>
      <c r="N115" s="185">
        <f>BK115</f>
        <v>0</v>
      </c>
      <c r="O115" s="186"/>
      <c r="P115" s="186"/>
      <c r="Q115" s="186"/>
      <c r="R115" s="177"/>
      <c r="T115" s="178"/>
      <c r="W115" s="179">
        <f>SUM(W116:W120)</f>
        <v>7.903080000000001</v>
      </c>
      <c r="Y115" s="179">
        <f>SUM(Y116:Y120)</f>
        <v>0</v>
      </c>
      <c r="AA115" s="180">
        <f>SUM(AA116:AA120)</f>
        <v>0</v>
      </c>
      <c r="AR115" s="181" t="s">
        <v>83</v>
      </c>
      <c r="AT115" s="182" t="s">
        <v>74</v>
      </c>
      <c r="AU115" s="182" t="s">
        <v>83</v>
      </c>
      <c r="AY115" s="181" t="s">
        <v>132</v>
      </c>
      <c r="BK115" s="183">
        <f>SUM(BK116:BK120)</f>
        <v>0</v>
      </c>
    </row>
    <row r="116" spans="2:65" s="31" customFormat="1" ht="25.5" customHeight="1">
      <c r="B116" s="30"/>
      <c r="C116" s="187" t="s">
        <v>218</v>
      </c>
      <c r="D116" s="187" t="s">
        <v>134</v>
      </c>
      <c r="E116" s="188" t="s">
        <v>219</v>
      </c>
      <c r="F116" s="189" t="s">
        <v>220</v>
      </c>
      <c r="G116" s="189"/>
      <c r="H116" s="189"/>
      <c r="I116" s="189"/>
      <c r="J116" s="190" t="s">
        <v>221</v>
      </c>
      <c r="K116" s="191">
        <v>5</v>
      </c>
      <c r="L116" s="192">
        <v>0</v>
      </c>
      <c r="M116" s="192"/>
      <c r="N116" s="192">
        <f>ROUND(L116*K116,3)</f>
        <v>0</v>
      </c>
      <c r="O116" s="192"/>
      <c r="P116" s="192"/>
      <c r="Q116" s="192"/>
      <c r="R116" s="32"/>
      <c r="T116" s="193" t="s">
        <v>18</v>
      </c>
      <c r="U116" s="42" t="s">
        <v>42</v>
      </c>
      <c r="V116" s="194">
        <v>0</v>
      </c>
      <c r="W116" s="194">
        <f>V116*K116</f>
        <v>0</v>
      </c>
      <c r="X116" s="194">
        <v>0</v>
      </c>
      <c r="Y116" s="194">
        <f>X116*K116</f>
        <v>0</v>
      </c>
      <c r="Z116" s="194">
        <v>0</v>
      </c>
      <c r="AA116" s="195">
        <f>Z116*K116</f>
        <v>0</v>
      </c>
      <c r="AR116" s="11" t="s">
        <v>138</v>
      </c>
      <c r="AT116" s="11" t="s">
        <v>134</v>
      </c>
      <c r="AU116" s="11" t="s">
        <v>139</v>
      </c>
      <c r="AY116" s="11" t="s">
        <v>132</v>
      </c>
      <c r="BE116" s="196">
        <f>IF(U116="základná",N116,0)</f>
        <v>0</v>
      </c>
      <c r="BF116" s="196">
        <f>IF(U116="znížená",N116,0)</f>
        <v>0</v>
      </c>
      <c r="BG116" s="196">
        <f>IF(U116="zákl. prenesená",N116,0)</f>
        <v>0</v>
      </c>
      <c r="BH116" s="196">
        <f>IF(U116="zníž. prenesená",N116,0)</f>
        <v>0</v>
      </c>
      <c r="BI116" s="196">
        <f>IF(U116="nulová",N116,0)</f>
        <v>0</v>
      </c>
      <c r="BJ116" s="11" t="s">
        <v>139</v>
      </c>
      <c r="BK116" s="197">
        <f>ROUND(L116*K116,3)</f>
        <v>0</v>
      </c>
      <c r="BL116" s="11" t="s">
        <v>138</v>
      </c>
      <c r="BM116" s="11" t="s">
        <v>222</v>
      </c>
    </row>
    <row r="117" spans="2:65" s="31" customFormat="1" ht="25.5" customHeight="1">
      <c r="B117" s="30"/>
      <c r="C117" s="187" t="s">
        <v>143</v>
      </c>
      <c r="D117" s="187" t="s">
        <v>134</v>
      </c>
      <c r="E117" s="188" t="s">
        <v>144</v>
      </c>
      <c r="F117" s="189" t="s">
        <v>145</v>
      </c>
      <c r="G117" s="189"/>
      <c r="H117" s="189"/>
      <c r="I117" s="189"/>
      <c r="J117" s="190" t="s">
        <v>146</v>
      </c>
      <c r="K117" s="191">
        <v>3.7850000000000001</v>
      </c>
      <c r="L117" s="192">
        <v>0</v>
      </c>
      <c r="M117" s="192"/>
      <c r="N117" s="192">
        <f>ROUND(L117*K117,3)</f>
        <v>0</v>
      </c>
      <c r="O117" s="192"/>
      <c r="P117" s="192"/>
      <c r="Q117" s="192"/>
      <c r="R117" s="32"/>
      <c r="T117" s="193" t="s">
        <v>18</v>
      </c>
      <c r="U117" s="42" t="s">
        <v>42</v>
      </c>
      <c r="V117" s="194">
        <v>0.59799999999999998</v>
      </c>
      <c r="W117" s="194">
        <f>V117*K117</f>
        <v>2.2634300000000001</v>
      </c>
      <c r="X117" s="194">
        <v>0</v>
      </c>
      <c r="Y117" s="194">
        <f>X117*K117</f>
        <v>0</v>
      </c>
      <c r="Z117" s="194">
        <v>0</v>
      </c>
      <c r="AA117" s="195">
        <f>Z117*K117</f>
        <v>0</v>
      </c>
      <c r="AR117" s="11" t="s">
        <v>138</v>
      </c>
      <c r="AT117" s="11" t="s">
        <v>134</v>
      </c>
      <c r="AU117" s="11" t="s">
        <v>139</v>
      </c>
      <c r="AY117" s="11" t="s">
        <v>132</v>
      </c>
      <c r="BE117" s="196">
        <f>IF(U117="základná",N117,0)</f>
        <v>0</v>
      </c>
      <c r="BF117" s="196">
        <f>IF(U117="znížená",N117,0)</f>
        <v>0</v>
      </c>
      <c r="BG117" s="196">
        <f>IF(U117="zákl. prenesená",N117,0)</f>
        <v>0</v>
      </c>
      <c r="BH117" s="196">
        <f>IF(U117="zníž. prenesená",N117,0)</f>
        <v>0</v>
      </c>
      <c r="BI117" s="196">
        <f>IF(U117="nulová",N117,0)</f>
        <v>0</v>
      </c>
      <c r="BJ117" s="11" t="s">
        <v>139</v>
      </c>
      <c r="BK117" s="197">
        <f>ROUND(L117*K117,3)</f>
        <v>0</v>
      </c>
      <c r="BL117" s="11" t="s">
        <v>138</v>
      </c>
      <c r="BM117" s="11" t="s">
        <v>223</v>
      </c>
    </row>
    <row r="118" spans="2:65" s="31" customFormat="1" ht="25.5" customHeight="1">
      <c r="B118" s="30"/>
      <c r="C118" s="187" t="s">
        <v>148</v>
      </c>
      <c r="D118" s="187" t="s">
        <v>134</v>
      </c>
      <c r="E118" s="188" t="s">
        <v>149</v>
      </c>
      <c r="F118" s="189" t="s">
        <v>150</v>
      </c>
      <c r="G118" s="189"/>
      <c r="H118" s="189"/>
      <c r="I118" s="189"/>
      <c r="J118" s="190" t="s">
        <v>146</v>
      </c>
      <c r="K118" s="191">
        <v>3.7850000000000001</v>
      </c>
      <c r="L118" s="192">
        <v>0</v>
      </c>
      <c r="M118" s="192"/>
      <c r="N118" s="192">
        <f>ROUND(L118*K118,3)</f>
        <v>0</v>
      </c>
      <c r="O118" s="192"/>
      <c r="P118" s="192"/>
      <c r="Q118" s="192"/>
      <c r="R118" s="32"/>
      <c r="T118" s="193" t="s">
        <v>18</v>
      </c>
      <c r="U118" s="42" t="s">
        <v>42</v>
      </c>
      <c r="V118" s="194">
        <v>0.89</v>
      </c>
      <c r="W118" s="194">
        <f>V118*K118</f>
        <v>3.3686500000000001</v>
      </c>
      <c r="X118" s="194">
        <v>0</v>
      </c>
      <c r="Y118" s="194">
        <f>X118*K118</f>
        <v>0</v>
      </c>
      <c r="Z118" s="194">
        <v>0</v>
      </c>
      <c r="AA118" s="195">
        <f>Z118*K118</f>
        <v>0</v>
      </c>
      <c r="AR118" s="11" t="s">
        <v>138</v>
      </c>
      <c r="AT118" s="11" t="s">
        <v>134</v>
      </c>
      <c r="AU118" s="11" t="s">
        <v>139</v>
      </c>
      <c r="AY118" s="11" t="s">
        <v>132</v>
      </c>
      <c r="BE118" s="196">
        <f>IF(U118="základná",N118,0)</f>
        <v>0</v>
      </c>
      <c r="BF118" s="196">
        <f>IF(U118="znížená",N118,0)</f>
        <v>0</v>
      </c>
      <c r="BG118" s="196">
        <f>IF(U118="zákl. prenesená",N118,0)</f>
        <v>0</v>
      </c>
      <c r="BH118" s="196">
        <f>IF(U118="zníž. prenesená",N118,0)</f>
        <v>0</v>
      </c>
      <c r="BI118" s="196">
        <f>IF(U118="nulová",N118,0)</f>
        <v>0</v>
      </c>
      <c r="BJ118" s="11" t="s">
        <v>139</v>
      </c>
      <c r="BK118" s="197">
        <f>ROUND(L118*K118,3)</f>
        <v>0</v>
      </c>
      <c r="BL118" s="11" t="s">
        <v>138</v>
      </c>
      <c r="BM118" s="11" t="s">
        <v>224</v>
      </c>
    </row>
    <row r="119" spans="2:65" s="31" customFormat="1" ht="25.5" customHeight="1">
      <c r="B119" s="30"/>
      <c r="C119" s="187" t="s">
        <v>152</v>
      </c>
      <c r="D119" s="187" t="s">
        <v>134</v>
      </c>
      <c r="E119" s="188" t="s">
        <v>153</v>
      </c>
      <c r="F119" s="189" t="s">
        <v>154</v>
      </c>
      <c r="G119" s="189"/>
      <c r="H119" s="189"/>
      <c r="I119" s="189"/>
      <c r="J119" s="190" t="s">
        <v>146</v>
      </c>
      <c r="K119" s="191">
        <v>22.71</v>
      </c>
      <c r="L119" s="192">
        <v>0</v>
      </c>
      <c r="M119" s="192"/>
      <c r="N119" s="192">
        <f>ROUND(L119*K119,3)</f>
        <v>0</v>
      </c>
      <c r="O119" s="192"/>
      <c r="P119" s="192"/>
      <c r="Q119" s="192"/>
      <c r="R119" s="32"/>
      <c r="T119" s="193" t="s">
        <v>18</v>
      </c>
      <c r="U119" s="42" t="s">
        <v>42</v>
      </c>
      <c r="V119" s="194">
        <v>0.1</v>
      </c>
      <c r="W119" s="194">
        <f>V119*K119</f>
        <v>2.2710000000000004</v>
      </c>
      <c r="X119" s="194">
        <v>0</v>
      </c>
      <c r="Y119" s="194">
        <f>X119*K119</f>
        <v>0</v>
      </c>
      <c r="Z119" s="194">
        <v>0</v>
      </c>
      <c r="AA119" s="195">
        <f>Z119*K119</f>
        <v>0</v>
      </c>
      <c r="AR119" s="11" t="s">
        <v>138</v>
      </c>
      <c r="AT119" s="11" t="s">
        <v>134</v>
      </c>
      <c r="AU119" s="11" t="s">
        <v>139</v>
      </c>
      <c r="AY119" s="11" t="s">
        <v>132</v>
      </c>
      <c r="BE119" s="196">
        <f>IF(U119="základná",N119,0)</f>
        <v>0</v>
      </c>
      <c r="BF119" s="196">
        <f>IF(U119="znížená",N119,0)</f>
        <v>0</v>
      </c>
      <c r="BG119" s="196">
        <f>IF(U119="zákl. prenesená",N119,0)</f>
        <v>0</v>
      </c>
      <c r="BH119" s="196">
        <f>IF(U119="zníž. prenesená",N119,0)</f>
        <v>0</v>
      </c>
      <c r="BI119" s="196">
        <f>IF(U119="nulová",N119,0)</f>
        <v>0</v>
      </c>
      <c r="BJ119" s="11" t="s">
        <v>139</v>
      </c>
      <c r="BK119" s="197">
        <f>ROUND(L119*K119,3)</f>
        <v>0</v>
      </c>
      <c r="BL119" s="11" t="s">
        <v>138</v>
      </c>
      <c r="BM119" s="11" t="s">
        <v>225</v>
      </c>
    </row>
    <row r="120" spans="2:65" s="31" customFormat="1" ht="25.5" customHeight="1">
      <c r="B120" s="30"/>
      <c r="C120" s="187" t="s">
        <v>156</v>
      </c>
      <c r="D120" s="187" t="s">
        <v>134</v>
      </c>
      <c r="E120" s="188" t="s">
        <v>157</v>
      </c>
      <c r="F120" s="189" t="s">
        <v>158</v>
      </c>
      <c r="G120" s="189"/>
      <c r="H120" s="189"/>
      <c r="I120" s="189"/>
      <c r="J120" s="190" t="s">
        <v>146</v>
      </c>
      <c r="K120" s="191">
        <v>3.7850000000000001</v>
      </c>
      <c r="L120" s="192">
        <v>0</v>
      </c>
      <c r="M120" s="192"/>
      <c r="N120" s="192">
        <f>ROUND(L120*K120,3)</f>
        <v>0</v>
      </c>
      <c r="O120" s="192"/>
      <c r="P120" s="192"/>
      <c r="Q120" s="192"/>
      <c r="R120" s="32"/>
      <c r="T120" s="193" t="s">
        <v>18</v>
      </c>
      <c r="U120" s="42" t="s">
        <v>42</v>
      </c>
      <c r="V120" s="194">
        <v>0</v>
      </c>
      <c r="W120" s="194">
        <f>V120*K120</f>
        <v>0</v>
      </c>
      <c r="X120" s="194">
        <v>0</v>
      </c>
      <c r="Y120" s="194">
        <f>X120*K120</f>
        <v>0</v>
      </c>
      <c r="Z120" s="194">
        <v>0</v>
      </c>
      <c r="AA120" s="195">
        <f>Z120*K120</f>
        <v>0</v>
      </c>
      <c r="AR120" s="11" t="s">
        <v>138</v>
      </c>
      <c r="AT120" s="11" t="s">
        <v>134</v>
      </c>
      <c r="AU120" s="11" t="s">
        <v>139</v>
      </c>
      <c r="AY120" s="11" t="s">
        <v>132</v>
      </c>
      <c r="BE120" s="196">
        <f>IF(U120="základná",N120,0)</f>
        <v>0</v>
      </c>
      <c r="BF120" s="196">
        <f>IF(U120="znížená",N120,0)</f>
        <v>0</v>
      </c>
      <c r="BG120" s="196">
        <f>IF(U120="zákl. prenesená",N120,0)</f>
        <v>0</v>
      </c>
      <c r="BH120" s="196">
        <f>IF(U120="zníž. prenesená",N120,0)</f>
        <v>0</v>
      </c>
      <c r="BI120" s="196">
        <f>IF(U120="nulová",N120,0)</f>
        <v>0</v>
      </c>
      <c r="BJ120" s="11" t="s">
        <v>139</v>
      </c>
      <c r="BK120" s="197">
        <f>ROUND(L120*K120,3)</f>
        <v>0</v>
      </c>
      <c r="BL120" s="11" t="s">
        <v>138</v>
      </c>
      <c r="BM120" s="11" t="s">
        <v>226</v>
      </c>
    </row>
    <row r="121" spans="2:65" s="173" customFormat="1" ht="37.35" customHeight="1">
      <c r="B121" s="172"/>
      <c r="D121" s="174" t="s">
        <v>115</v>
      </c>
      <c r="E121" s="174"/>
      <c r="F121" s="174"/>
      <c r="G121" s="174"/>
      <c r="H121" s="174"/>
      <c r="I121" s="174"/>
      <c r="J121" s="174"/>
      <c r="K121" s="174"/>
      <c r="L121" s="174"/>
      <c r="M121" s="174"/>
      <c r="N121" s="207">
        <f>BK121</f>
        <v>0</v>
      </c>
      <c r="O121" s="208"/>
      <c r="P121" s="208"/>
      <c r="Q121" s="208"/>
      <c r="R121" s="177"/>
      <c r="T121" s="178"/>
      <c r="W121" s="179">
        <f>W122</f>
        <v>446.34676000000002</v>
      </c>
      <c r="Y121" s="179">
        <f>Y122</f>
        <v>6.9595811999999988</v>
      </c>
      <c r="AA121" s="180">
        <f>AA122</f>
        <v>3.78532</v>
      </c>
      <c r="AR121" s="181" t="s">
        <v>139</v>
      </c>
      <c r="AT121" s="182" t="s">
        <v>74</v>
      </c>
      <c r="AU121" s="182" t="s">
        <v>75</v>
      </c>
      <c r="AY121" s="181" t="s">
        <v>132</v>
      </c>
      <c r="BK121" s="183">
        <f>BK122</f>
        <v>0</v>
      </c>
    </row>
    <row r="122" spans="2:65" s="173" customFormat="1" ht="19.899999999999999" customHeight="1">
      <c r="B122" s="172"/>
      <c r="D122" s="184" t="s">
        <v>116</v>
      </c>
      <c r="E122" s="184"/>
      <c r="F122" s="184"/>
      <c r="G122" s="184"/>
      <c r="H122" s="184"/>
      <c r="I122" s="184"/>
      <c r="J122" s="184"/>
      <c r="K122" s="184"/>
      <c r="L122" s="184"/>
      <c r="M122" s="184"/>
      <c r="N122" s="185">
        <f>BK122</f>
        <v>0</v>
      </c>
      <c r="O122" s="186"/>
      <c r="P122" s="186"/>
      <c r="Q122" s="186"/>
      <c r="R122" s="177"/>
      <c r="T122" s="178"/>
      <c r="W122" s="179">
        <f>SUM(W123:W128)</f>
        <v>446.34676000000002</v>
      </c>
      <c r="Y122" s="179">
        <f>SUM(Y123:Y128)</f>
        <v>6.9595811999999988</v>
      </c>
      <c r="AA122" s="180">
        <f>SUM(AA123:AA128)</f>
        <v>3.78532</v>
      </c>
      <c r="AR122" s="181" t="s">
        <v>139</v>
      </c>
      <c r="AT122" s="182" t="s">
        <v>74</v>
      </c>
      <c r="AU122" s="182" t="s">
        <v>83</v>
      </c>
      <c r="AY122" s="181" t="s">
        <v>132</v>
      </c>
      <c r="BK122" s="183">
        <f>SUM(BK123:BK128)</f>
        <v>0</v>
      </c>
    </row>
    <row r="123" spans="2:65" s="31" customFormat="1" ht="25.5" customHeight="1">
      <c r="B123" s="30"/>
      <c r="C123" s="187" t="s">
        <v>227</v>
      </c>
      <c r="D123" s="187" t="s">
        <v>134</v>
      </c>
      <c r="E123" s="188" t="s">
        <v>228</v>
      </c>
      <c r="F123" s="189" t="s">
        <v>229</v>
      </c>
      <c r="G123" s="189"/>
      <c r="H123" s="189"/>
      <c r="I123" s="189"/>
      <c r="J123" s="190" t="s">
        <v>162</v>
      </c>
      <c r="K123" s="191">
        <v>540.76</v>
      </c>
      <c r="L123" s="192">
        <v>0</v>
      </c>
      <c r="M123" s="192"/>
      <c r="N123" s="192">
        <f>ROUND(L123*K123,3)</f>
        <v>0</v>
      </c>
      <c r="O123" s="192"/>
      <c r="P123" s="192"/>
      <c r="Q123" s="192"/>
      <c r="R123" s="32"/>
      <c r="T123" s="193" t="s">
        <v>18</v>
      </c>
      <c r="U123" s="42" t="s">
        <v>42</v>
      </c>
      <c r="V123" s="194">
        <v>0.23699999999999999</v>
      </c>
      <c r="W123" s="194">
        <f>V123*K123</f>
        <v>128.16011999999998</v>
      </c>
      <c r="X123" s="194">
        <v>0</v>
      </c>
      <c r="Y123" s="194">
        <f>X123*K123</f>
        <v>0</v>
      </c>
      <c r="Z123" s="194">
        <v>7.0000000000000001E-3</v>
      </c>
      <c r="AA123" s="195">
        <f>Z123*K123</f>
        <v>3.78532</v>
      </c>
      <c r="AR123" s="11" t="s">
        <v>163</v>
      </c>
      <c r="AT123" s="11" t="s">
        <v>134</v>
      </c>
      <c r="AU123" s="11" t="s">
        <v>139</v>
      </c>
      <c r="AY123" s="11" t="s">
        <v>132</v>
      </c>
      <c r="BE123" s="196">
        <f>IF(U123="základná",N123,0)</f>
        <v>0</v>
      </c>
      <c r="BF123" s="196">
        <f>IF(U123="znížená",N123,0)</f>
        <v>0</v>
      </c>
      <c r="BG123" s="196">
        <f>IF(U123="zákl. prenesená",N123,0)</f>
        <v>0</v>
      </c>
      <c r="BH123" s="196">
        <f>IF(U123="zníž. prenesená",N123,0)</f>
        <v>0</v>
      </c>
      <c r="BI123" s="196">
        <f>IF(U123="nulová",N123,0)</f>
        <v>0</v>
      </c>
      <c r="BJ123" s="11" t="s">
        <v>139</v>
      </c>
      <c r="BK123" s="197">
        <f>ROUND(L123*K123,3)</f>
        <v>0</v>
      </c>
      <c r="BL123" s="11" t="s">
        <v>163</v>
      </c>
      <c r="BM123" s="11" t="s">
        <v>230</v>
      </c>
    </row>
    <row r="124" spans="2:65" s="199" customFormat="1" ht="16.5" customHeight="1">
      <c r="B124" s="198"/>
      <c r="E124" s="200" t="s">
        <v>18</v>
      </c>
      <c r="F124" s="201" t="s">
        <v>231</v>
      </c>
      <c r="G124" s="202"/>
      <c r="H124" s="202"/>
      <c r="I124" s="202"/>
      <c r="K124" s="203">
        <v>540.76</v>
      </c>
      <c r="R124" s="204"/>
      <c r="T124" s="205"/>
      <c r="AA124" s="206"/>
      <c r="AT124" s="200" t="s">
        <v>142</v>
      </c>
      <c r="AU124" s="200" t="s">
        <v>139</v>
      </c>
      <c r="AV124" s="199" t="s">
        <v>139</v>
      </c>
      <c r="AW124" s="199" t="s">
        <v>31</v>
      </c>
      <c r="AX124" s="199" t="s">
        <v>83</v>
      </c>
      <c r="AY124" s="200" t="s">
        <v>132</v>
      </c>
    </row>
    <row r="125" spans="2:65" s="31" customFormat="1" ht="38.25" customHeight="1">
      <c r="B125" s="30"/>
      <c r="C125" s="187" t="s">
        <v>232</v>
      </c>
      <c r="D125" s="187" t="s">
        <v>134</v>
      </c>
      <c r="E125" s="188" t="s">
        <v>233</v>
      </c>
      <c r="F125" s="189" t="s">
        <v>234</v>
      </c>
      <c r="G125" s="189"/>
      <c r="H125" s="189"/>
      <c r="I125" s="189"/>
      <c r="J125" s="190" t="s">
        <v>162</v>
      </c>
      <c r="K125" s="191">
        <v>540.76</v>
      </c>
      <c r="L125" s="192">
        <v>0</v>
      </c>
      <c r="M125" s="192"/>
      <c r="N125" s="192">
        <f>ROUND(L125*K125,3)</f>
        <v>0</v>
      </c>
      <c r="O125" s="192"/>
      <c r="P125" s="192"/>
      <c r="Q125" s="192"/>
      <c r="R125" s="32"/>
      <c r="T125" s="193" t="s">
        <v>18</v>
      </c>
      <c r="U125" s="42" t="s">
        <v>42</v>
      </c>
      <c r="V125" s="194">
        <v>0.55000000000000004</v>
      </c>
      <c r="W125" s="194">
        <f>V125*K125</f>
        <v>297.41800000000001</v>
      </c>
      <c r="X125" s="194">
        <v>4.2000000000000002E-4</v>
      </c>
      <c r="Y125" s="194">
        <f>X125*K125</f>
        <v>0.22711919999999999</v>
      </c>
      <c r="Z125" s="194">
        <v>0</v>
      </c>
      <c r="AA125" s="195">
        <f>Z125*K125</f>
        <v>0</v>
      </c>
      <c r="AR125" s="11" t="s">
        <v>163</v>
      </c>
      <c r="AT125" s="11" t="s">
        <v>134</v>
      </c>
      <c r="AU125" s="11" t="s">
        <v>139</v>
      </c>
      <c r="AY125" s="11" t="s">
        <v>132</v>
      </c>
      <c r="BE125" s="196">
        <f>IF(U125="základná",N125,0)</f>
        <v>0</v>
      </c>
      <c r="BF125" s="196">
        <f>IF(U125="znížená",N125,0)</f>
        <v>0</v>
      </c>
      <c r="BG125" s="196">
        <f>IF(U125="zákl. prenesená",N125,0)</f>
        <v>0</v>
      </c>
      <c r="BH125" s="196">
        <f>IF(U125="zníž. prenesená",N125,0)</f>
        <v>0</v>
      </c>
      <c r="BI125" s="196">
        <f>IF(U125="nulová",N125,0)</f>
        <v>0</v>
      </c>
      <c r="BJ125" s="11" t="s">
        <v>139</v>
      </c>
      <c r="BK125" s="197">
        <f>ROUND(L125*K125,3)</f>
        <v>0</v>
      </c>
      <c r="BL125" s="11" t="s">
        <v>163</v>
      </c>
      <c r="BM125" s="11" t="s">
        <v>235</v>
      </c>
    </row>
    <row r="126" spans="2:65" s="199" customFormat="1" ht="16.5" customHeight="1">
      <c r="B126" s="198"/>
      <c r="E126" s="200" t="s">
        <v>18</v>
      </c>
      <c r="F126" s="201" t="s">
        <v>231</v>
      </c>
      <c r="G126" s="202"/>
      <c r="H126" s="202"/>
      <c r="I126" s="202"/>
      <c r="K126" s="203">
        <v>540.76</v>
      </c>
      <c r="R126" s="204"/>
      <c r="T126" s="205"/>
      <c r="AA126" s="206"/>
      <c r="AT126" s="200" t="s">
        <v>142</v>
      </c>
      <c r="AU126" s="200" t="s">
        <v>139</v>
      </c>
      <c r="AV126" s="199" t="s">
        <v>139</v>
      </c>
      <c r="AW126" s="199" t="s">
        <v>31</v>
      </c>
      <c r="AX126" s="199" t="s">
        <v>83</v>
      </c>
      <c r="AY126" s="200" t="s">
        <v>132</v>
      </c>
    </row>
    <row r="127" spans="2:65" s="31" customFormat="1" ht="51" customHeight="1">
      <c r="B127" s="30"/>
      <c r="C127" s="220" t="s">
        <v>236</v>
      </c>
      <c r="D127" s="220" t="s">
        <v>175</v>
      </c>
      <c r="E127" s="221" t="s">
        <v>237</v>
      </c>
      <c r="F127" s="222" t="s">
        <v>238</v>
      </c>
      <c r="G127" s="222"/>
      <c r="H127" s="222"/>
      <c r="I127" s="222"/>
      <c r="J127" s="223" t="s">
        <v>162</v>
      </c>
      <c r="K127" s="224">
        <v>540.76</v>
      </c>
      <c r="L127" s="225">
        <v>0</v>
      </c>
      <c r="M127" s="225"/>
      <c r="N127" s="225">
        <f>ROUND(L127*K127,3)</f>
        <v>0</v>
      </c>
      <c r="O127" s="192"/>
      <c r="P127" s="192"/>
      <c r="Q127" s="192"/>
      <c r="R127" s="32"/>
      <c r="T127" s="193" t="s">
        <v>18</v>
      </c>
      <c r="U127" s="42" t="s">
        <v>42</v>
      </c>
      <c r="V127" s="194">
        <v>0</v>
      </c>
      <c r="W127" s="194">
        <f>V127*K127</f>
        <v>0</v>
      </c>
      <c r="X127" s="194">
        <v>1.2449999999999999E-2</v>
      </c>
      <c r="Y127" s="194">
        <f>X127*K127</f>
        <v>6.7324619999999991</v>
      </c>
      <c r="Z127" s="194">
        <v>0</v>
      </c>
      <c r="AA127" s="195">
        <f>Z127*K127</f>
        <v>0</v>
      </c>
      <c r="AR127" s="11" t="s">
        <v>178</v>
      </c>
      <c r="AT127" s="11" t="s">
        <v>175</v>
      </c>
      <c r="AU127" s="11" t="s">
        <v>139</v>
      </c>
      <c r="AY127" s="11" t="s">
        <v>132</v>
      </c>
      <c r="BE127" s="196">
        <f>IF(U127="základná",N127,0)</f>
        <v>0</v>
      </c>
      <c r="BF127" s="196">
        <f>IF(U127="znížená",N127,0)</f>
        <v>0</v>
      </c>
      <c r="BG127" s="196">
        <f>IF(U127="zákl. prenesená",N127,0)</f>
        <v>0</v>
      </c>
      <c r="BH127" s="196">
        <f>IF(U127="zníž. prenesená",N127,0)</f>
        <v>0</v>
      </c>
      <c r="BI127" s="196">
        <f>IF(U127="nulová",N127,0)</f>
        <v>0</v>
      </c>
      <c r="BJ127" s="11" t="s">
        <v>139</v>
      </c>
      <c r="BK127" s="197">
        <f>ROUND(L127*K127,3)</f>
        <v>0</v>
      </c>
      <c r="BL127" s="11" t="s">
        <v>163</v>
      </c>
      <c r="BM127" s="11" t="s">
        <v>239</v>
      </c>
    </row>
    <row r="128" spans="2:65" s="31" customFormat="1" ht="38.25" customHeight="1">
      <c r="B128" s="30"/>
      <c r="C128" s="187" t="s">
        <v>208</v>
      </c>
      <c r="D128" s="187" t="s">
        <v>134</v>
      </c>
      <c r="E128" s="188" t="s">
        <v>209</v>
      </c>
      <c r="F128" s="189" t="s">
        <v>210</v>
      </c>
      <c r="G128" s="189"/>
      <c r="H128" s="189"/>
      <c r="I128" s="189"/>
      <c r="J128" s="190" t="s">
        <v>146</v>
      </c>
      <c r="K128" s="191">
        <v>6.96</v>
      </c>
      <c r="L128" s="192">
        <v>0</v>
      </c>
      <c r="M128" s="192"/>
      <c r="N128" s="192">
        <f>ROUND(L128*K128,3)</f>
        <v>0</v>
      </c>
      <c r="O128" s="192"/>
      <c r="P128" s="192"/>
      <c r="Q128" s="192"/>
      <c r="R128" s="32"/>
      <c r="T128" s="193" t="s">
        <v>18</v>
      </c>
      <c r="U128" s="226" t="s">
        <v>42</v>
      </c>
      <c r="V128" s="227">
        <v>2.984</v>
      </c>
      <c r="W128" s="227">
        <f>V128*K128</f>
        <v>20.768640000000001</v>
      </c>
      <c r="X128" s="227">
        <v>0</v>
      </c>
      <c r="Y128" s="227">
        <f>X128*K128</f>
        <v>0</v>
      </c>
      <c r="Z128" s="227">
        <v>0</v>
      </c>
      <c r="AA128" s="228">
        <f>Z128*K128</f>
        <v>0</v>
      </c>
      <c r="AR128" s="11" t="s">
        <v>163</v>
      </c>
      <c r="AT128" s="11" t="s">
        <v>134</v>
      </c>
      <c r="AU128" s="11" t="s">
        <v>139</v>
      </c>
      <c r="AY128" s="11" t="s">
        <v>132</v>
      </c>
      <c r="BE128" s="196">
        <f>IF(U128="základná",N128,0)</f>
        <v>0</v>
      </c>
      <c r="BF128" s="196">
        <f>IF(U128="znížená",N128,0)</f>
        <v>0</v>
      </c>
      <c r="BG128" s="196">
        <f>IF(U128="zákl. prenesená",N128,0)</f>
        <v>0</v>
      </c>
      <c r="BH128" s="196">
        <f>IF(U128="zníž. prenesená",N128,0)</f>
        <v>0</v>
      </c>
      <c r="BI128" s="196">
        <f>IF(U128="nulová",N128,0)</f>
        <v>0</v>
      </c>
      <c r="BJ128" s="11" t="s">
        <v>139</v>
      </c>
      <c r="BK128" s="197">
        <f>ROUND(L128*K128,3)</f>
        <v>0</v>
      </c>
      <c r="BL128" s="11" t="s">
        <v>163</v>
      </c>
      <c r="BM128" s="11" t="s">
        <v>240</v>
      </c>
    </row>
    <row r="129" spans="2:18" s="31" customFormat="1" ht="6.95" customHeight="1">
      <c r="B129" s="62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4"/>
    </row>
  </sheetData>
  <mergeCells count="88">
    <mergeCell ref="F128:I128"/>
    <mergeCell ref="L128:M128"/>
    <mergeCell ref="N128:Q128"/>
    <mergeCell ref="F124:I124"/>
    <mergeCell ref="F125:I125"/>
    <mergeCell ref="L125:M125"/>
    <mergeCell ref="N125:Q125"/>
    <mergeCell ref="F126:I126"/>
    <mergeCell ref="F127:I127"/>
    <mergeCell ref="L127:M127"/>
    <mergeCell ref="N127:Q127"/>
    <mergeCell ref="F120:I120"/>
    <mergeCell ref="L120:M120"/>
    <mergeCell ref="N120:Q120"/>
    <mergeCell ref="N121:Q121"/>
    <mergeCell ref="N122:Q122"/>
    <mergeCell ref="F123:I123"/>
    <mergeCell ref="L123:M123"/>
    <mergeCell ref="N123:Q123"/>
    <mergeCell ref="F118:I118"/>
    <mergeCell ref="L118:M118"/>
    <mergeCell ref="N118:Q118"/>
    <mergeCell ref="F119:I119"/>
    <mergeCell ref="L119:M119"/>
    <mergeCell ref="N119:Q119"/>
    <mergeCell ref="N115:Q115"/>
    <mergeCell ref="F116:I116"/>
    <mergeCell ref="L116:M116"/>
    <mergeCell ref="N116:Q116"/>
    <mergeCell ref="F117:I117"/>
    <mergeCell ref="L117:M117"/>
    <mergeCell ref="N117:Q117"/>
    <mergeCell ref="M110:Q110"/>
    <mergeCell ref="F112:I112"/>
    <mergeCell ref="L112:M112"/>
    <mergeCell ref="N112:Q112"/>
    <mergeCell ref="N113:Q113"/>
    <mergeCell ref="N114:Q114"/>
    <mergeCell ref="L96:Q96"/>
    <mergeCell ref="C102:Q102"/>
    <mergeCell ref="F104:P104"/>
    <mergeCell ref="F105:P105"/>
    <mergeCell ref="M107:P107"/>
    <mergeCell ref="M109:Q109"/>
    <mergeCell ref="N88:Q88"/>
    <mergeCell ref="N89:Q89"/>
    <mergeCell ref="N90:Q90"/>
    <mergeCell ref="N91:Q91"/>
    <mergeCell ref="N92:Q92"/>
    <mergeCell ref="N94:Q94"/>
    <mergeCell ref="F78:P78"/>
    <mergeCell ref="F79:P79"/>
    <mergeCell ref="M81:P81"/>
    <mergeCell ref="M83:Q83"/>
    <mergeCell ref="M84:Q84"/>
    <mergeCell ref="C86:G86"/>
    <mergeCell ref="N86:Q86"/>
    <mergeCell ref="H35:J35"/>
    <mergeCell ref="M35:P35"/>
    <mergeCell ref="H36:J36"/>
    <mergeCell ref="M36:P36"/>
    <mergeCell ref="L38:P38"/>
    <mergeCell ref="C76:Q76"/>
    <mergeCell ref="M30:P30"/>
    <mergeCell ref="H32:J32"/>
    <mergeCell ref="M32:P32"/>
    <mergeCell ref="H33:J33"/>
    <mergeCell ref="M33:P33"/>
    <mergeCell ref="H34:J34"/>
    <mergeCell ref="M34:P34"/>
    <mergeCell ref="O18:P18"/>
    <mergeCell ref="O20:P20"/>
    <mergeCell ref="O21:P21"/>
    <mergeCell ref="E24:L24"/>
    <mergeCell ref="M27:P27"/>
    <mergeCell ref="M28:P28"/>
    <mergeCell ref="O9:P9"/>
    <mergeCell ref="O11:P11"/>
    <mergeCell ref="O12:P12"/>
    <mergeCell ref="O14:P14"/>
    <mergeCell ref="O15:P15"/>
    <mergeCell ref="O17:P17"/>
    <mergeCell ref="H1:K1"/>
    <mergeCell ref="C2:Q2"/>
    <mergeCell ref="S2:AC2"/>
    <mergeCell ref="C4:Q4"/>
    <mergeCell ref="F6:P6"/>
    <mergeCell ref="F7:P7"/>
  </mergeCells>
  <hyperlinks>
    <hyperlink ref="F1:G1" location="C2" display="1) Krycí list rozpočtu" xr:uid="{D5CF12DD-02BA-4953-B083-391336C2947D}"/>
    <hyperlink ref="H1:K1" location="C86" display="2) Rekapitulácia rozpočtu" xr:uid="{5CD8DA2F-6F32-4E91-9251-57665F64F03D}"/>
    <hyperlink ref="L1" location="C112" display="3) Rozpočet" xr:uid="{7AD933FA-9AF6-4584-92F2-62854237096A}"/>
    <hyperlink ref="S1:T1" location="'Rekapitulácia stavby'!C2" display="Rekapitulácia stavby" xr:uid="{43C7200E-F6E7-4D65-81B3-3DC15B3A08B4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491C3-254C-471C-91E2-70D7EECF52BD}">
  <dimension ref="A1:BN147"/>
  <sheetViews>
    <sheetView tabSelected="1" topLeftCell="A109" workbookViewId="0">
      <selection activeCell="L147" sqref="L147"/>
    </sheetView>
  </sheetViews>
  <sheetFormatPr defaultRowHeight="15"/>
  <cols>
    <col min="1" max="1" width="7.140625" customWidth="1"/>
    <col min="2" max="2" width="1.42578125" customWidth="1"/>
    <col min="3" max="3" width="3.5703125" customWidth="1"/>
    <col min="4" max="4" width="3.7109375" customWidth="1"/>
    <col min="5" max="5" width="14.7109375" customWidth="1"/>
    <col min="6" max="7" width="9.5703125" customWidth="1"/>
    <col min="8" max="8" width="10.7109375" customWidth="1"/>
    <col min="9" max="9" width="6" customWidth="1"/>
    <col min="10" max="10" width="4.42578125" customWidth="1"/>
    <col min="11" max="11" width="9.85546875" customWidth="1"/>
    <col min="12" max="12" width="10.28515625" customWidth="1"/>
    <col min="13" max="14" width="5.140625" customWidth="1"/>
    <col min="15" max="15" width="1.7109375" customWidth="1"/>
    <col min="16" max="16" width="10.7109375" customWidth="1"/>
    <col min="17" max="17" width="3.5703125" customWidth="1"/>
    <col min="18" max="18" width="1.42578125" customWidth="1"/>
    <col min="19" max="19" width="7" customWidth="1"/>
    <col min="20" max="20" width="25.42578125" hidden="1" customWidth="1"/>
    <col min="21" max="21" width="14" hidden="1" customWidth="1"/>
    <col min="22" max="22" width="10.5703125" hidden="1" customWidth="1"/>
    <col min="23" max="23" width="14" hidden="1" customWidth="1"/>
    <col min="24" max="24" width="10.42578125" hidden="1" customWidth="1"/>
    <col min="25" max="25" width="12.85546875" hidden="1" customWidth="1"/>
    <col min="26" max="26" width="9.42578125" hidden="1" customWidth="1"/>
    <col min="27" max="27" width="12.85546875" hidden="1" customWidth="1"/>
    <col min="28" max="28" width="14" hidden="1" customWidth="1"/>
    <col min="29" max="29" width="9.42578125" customWidth="1"/>
    <col min="30" max="30" width="12.85546875" customWidth="1"/>
    <col min="31" max="31" width="14" customWidth="1"/>
  </cols>
  <sheetData>
    <row r="1" spans="1:66" ht="21.75" customHeight="1">
      <c r="A1" s="5"/>
      <c r="B1" s="2"/>
      <c r="C1" s="2"/>
      <c r="D1" s="3" t="s">
        <v>1</v>
      </c>
      <c r="E1" s="2"/>
      <c r="F1" s="4" t="s">
        <v>98</v>
      </c>
      <c r="G1" s="4"/>
      <c r="H1" s="125" t="s">
        <v>99</v>
      </c>
      <c r="I1" s="125"/>
      <c r="J1" s="125"/>
      <c r="K1" s="125"/>
      <c r="L1" s="4" t="s">
        <v>100</v>
      </c>
      <c r="M1" s="2"/>
      <c r="N1" s="2"/>
      <c r="O1" s="3" t="s">
        <v>101</v>
      </c>
      <c r="P1" s="2"/>
      <c r="Q1" s="2"/>
      <c r="R1" s="2"/>
      <c r="S1" s="4" t="s">
        <v>102</v>
      </c>
      <c r="T1" s="4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</row>
    <row r="2" spans="1:66" ht="36.950000000000003" customHeight="1">
      <c r="C2" s="7" t="s">
        <v>7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S2" s="9" t="s">
        <v>8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T2" s="11" t="s">
        <v>93</v>
      </c>
    </row>
    <row r="3" spans="1:66" ht="6.95" customHeight="1"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4"/>
      <c r="AT3" s="11" t="s">
        <v>75</v>
      </c>
    </row>
    <row r="4" spans="1:66" ht="36.950000000000003" customHeight="1">
      <c r="B4" s="15"/>
      <c r="C4" s="16" t="s">
        <v>103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8"/>
      <c r="T4" s="19" t="s">
        <v>12</v>
      </c>
      <c r="AT4" s="11" t="s">
        <v>6</v>
      </c>
    </row>
    <row r="5" spans="1:66" ht="6.95" customHeight="1">
      <c r="B5" s="15"/>
      <c r="R5" s="18"/>
    </row>
    <row r="6" spans="1:66" ht="25.35" customHeight="1">
      <c r="B6" s="15"/>
      <c r="D6" s="24" t="s">
        <v>15</v>
      </c>
      <c r="F6" s="126" t="str">
        <f>'[1]Rekapitulácia stavby'!K6</f>
        <v>Prepláštenie skladu Vígľaš-Pstruša</v>
      </c>
      <c r="G6" s="127"/>
      <c r="H6" s="127"/>
      <c r="I6" s="127"/>
      <c r="J6" s="127"/>
      <c r="K6" s="127"/>
      <c r="L6" s="127"/>
      <c r="M6" s="127"/>
      <c r="N6" s="127"/>
      <c r="O6" s="127"/>
      <c r="P6" s="127"/>
      <c r="R6" s="18"/>
    </row>
    <row r="7" spans="1:66" s="31" customFormat="1" ht="32.85" customHeight="1">
      <c r="B7" s="30"/>
      <c r="D7" s="22" t="s">
        <v>104</v>
      </c>
      <c r="F7" s="23" t="s">
        <v>241</v>
      </c>
      <c r="G7" s="128"/>
      <c r="H7" s="128"/>
      <c r="I7" s="128"/>
      <c r="J7" s="128"/>
      <c r="K7" s="128"/>
      <c r="L7" s="128"/>
      <c r="M7" s="128"/>
      <c r="N7" s="128"/>
      <c r="O7" s="128"/>
      <c r="P7" s="128"/>
      <c r="R7" s="32"/>
    </row>
    <row r="8" spans="1:66" s="31" customFormat="1" ht="14.45" customHeight="1">
      <c r="B8" s="30"/>
      <c r="D8" s="24" t="s">
        <v>17</v>
      </c>
      <c r="F8" s="25" t="s">
        <v>18</v>
      </c>
      <c r="M8" s="24" t="s">
        <v>19</v>
      </c>
      <c r="O8" s="25" t="s">
        <v>18</v>
      </c>
      <c r="R8" s="32"/>
    </row>
    <row r="9" spans="1:66" s="31" customFormat="1" ht="14.45" customHeight="1">
      <c r="B9" s="30"/>
      <c r="D9" s="24" t="s">
        <v>20</v>
      </c>
      <c r="F9" s="25" t="s">
        <v>21</v>
      </c>
      <c r="M9" s="24" t="s">
        <v>22</v>
      </c>
      <c r="O9" s="129">
        <v>43985</v>
      </c>
      <c r="P9" s="129"/>
      <c r="R9" s="32"/>
    </row>
    <row r="10" spans="1:66" s="31" customFormat="1" ht="10.9" customHeight="1">
      <c r="B10" s="30"/>
      <c r="R10" s="32"/>
    </row>
    <row r="11" spans="1:66" s="31" customFormat="1" ht="14.45" customHeight="1">
      <c r="B11" s="30"/>
      <c r="D11" s="24" t="s">
        <v>23</v>
      </c>
      <c r="M11" s="24" t="s">
        <v>24</v>
      </c>
      <c r="O11" s="21" t="s">
        <v>18</v>
      </c>
      <c r="P11" s="21"/>
      <c r="R11" s="32"/>
    </row>
    <row r="12" spans="1:66" s="31" customFormat="1" ht="18" customHeight="1">
      <c r="B12" s="30"/>
      <c r="E12" s="25" t="s">
        <v>25</v>
      </c>
      <c r="M12" s="24" t="s">
        <v>26</v>
      </c>
      <c r="O12" s="21" t="s">
        <v>18</v>
      </c>
      <c r="P12" s="21"/>
      <c r="R12" s="32"/>
    </row>
    <row r="13" spans="1:66" s="31" customFormat="1" ht="6.95" customHeight="1">
      <c r="B13" s="30"/>
      <c r="R13" s="32"/>
    </row>
    <row r="14" spans="1:66" s="31" customFormat="1" ht="14.45" customHeight="1">
      <c r="B14" s="30"/>
      <c r="D14" s="24" t="s">
        <v>27</v>
      </c>
      <c r="M14" s="24" t="s">
        <v>24</v>
      </c>
      <c r="O14" s="21" t="str">
        <f>IF('[1]Rekapitulácia stavby'!AN13="","",'[1]Rekapitulácia stavby'!AN13)</f>
        <v/>
      </c>
      <c r="P14" s="21"/>
      <c r="R14" s="32"/>
    </row>
    <row r="15" spans="1:66" s="31" customFormat="1" ht="18" customHeight="1">
      <c r="B15" s="30"/>
      <c r="E15" s="25" t="str">
        <f>IF('[1]Rekapitulácia stavby'!E14="","",'[1]Rekapitulácia stavby'!E14)</f>
        <v xml:space="preserve"> </v>
      </c>
      <c r="M15" s="24" t="s">
        <v>26</v>
      </c>
      <c r="O15" s="21" t="str">
        <f>IF('[1]Rekapitulácia stavby'!AN14="","",'[1]Rekapitulácia stavby'!AN14)</f>
        <v/>
      </c>
      <c r="P15" s="21"/>
      <c r="R15" s="32"/>
    </row>
    <row r="16" spans="1:66" s="31" customFormat="1" ht="6.95" customHeight="1">
      <c r="B16" s="30"/>
      <c r="R16" s="32"/>
    </row>
    <row r="17" spans="2:18" s="31" customFormat="1" ht="14.45" customHeight="1">
      <c r="B17" s="30"/>
      <c r="D17" s="24" t="s">
        <v>29</v>
      </c>
      <c r="M17" s="24" t="s">
        <v>24</v>
      </c>
      <c r="O17" s="21" t="s">
        <v>18</v>
      </c>
      <c r="P17" s="21"/>
      <c r="R17" s="32"/>
    </row>
    <row r="18" spans="2:18" s="31" customFormat="1" ht="18" customHeight="1">
      <c r="B18" s="30"/>
      <c r="E18" s="25" t="s">
        <v>30</v>
      </c>
      <c r="M18" s="24" t="s">
        <v>26</v>
      </c>
      <c r="O18" s="21" t="s">
        <v>18</v>
      </c>
      <c r="P18" s="21"/>
      <c r="R18" s="32"/>
    </row>
    <row r="19" spans="2:18" s="31" customFormat="1" ht="6.95" customHeight="1">
      <c r="B19" s="30"/>
      <c r="R19" s="32"/>
    </row>
    <row r="20" spans="2:18" s="31" customFormat="1" ht="14.45" customHeight="1">
      <c r="B20" s="30"/>
      <c r="D20" s="24" t="s">
        <v>33</v>
      </c>
      <c r="M20" s="24" t="s">
        <v>24</v>
      </c>
      <c r="O20" s="21" t="s">
        <v>18</v>
      </c>
      <c r="P20" s="21"/>
      <c r="R20" s="32"/>
    </row>
    <row r="21" spans="2:18" s="31" customFormat="1" ht="18" customHeight="1">
      <c r="B21" s="30"/>
      <c r="E21" s="25" t="s">
        <v>34</v>
      </c>
      <c r="M21" s="24" t="s">
        <v>26</v>
      </c>
      <c r="O21" s="21" t="s">
        <v>18</v>
      </c>
      <c r="P21" s="21"/>
      <c r="R21" s="32"/>
    </row>
    <row r="22" spans="2:18" s="31" customFormat="1" ht="6.95" customHeight="1">
      <c r="B22" s="30"/>
      <c r="R22" s="32"/>
    </row>
    <row r="23" spans="2:18" s="31" customFormat="1" ht="14.45" customHeight="1">
      <c r="B23" s="30"/>
      <c r="D23" s="24" t="s">
        <v>35</v>
      </c>
      <c r="R23" s="32"/>
    </row>
    <row r="24" spans="2:18" s="31" customFormat="1" ht="16.5" customHeight="1">
      <c r="B24" s="30"/>
      <c r="E24" s="26" t="s">
        <v>18</v>
      </c>
      <c r="F24" s="26"/>
      <c r="G24" s="26"/>
      <c r="H24" s="26"/>
      <c r="I24" s="26"/>
      <c r="J24" s="26"/>
      <c r="K24" s="26"/>
      <c r="L24" s="26"/>
      <c r="R24" s="32"/>
    </row>
    <row r="25" spans="2:18" s="31" customFormat="1" ht="6.95" customHeight="1">
      <c r="B25" s="30"/>
      <c r="R25" s="32"/>
    </row>
    <row r="26" spans="2:18" s="31" customFormat="1" ht="6.95" customHeight="1">
      <c r="B26" s="30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R26" s="32"/>
    </row>
    <row r="27" spans="2:18" s="31" customFormat="1" ht="14.45" customHeight="1">
      <c r="B27" s="30"/>
      <c r="D27" s="130" t="s">
        <v>106</v>
      </c>
      <c r="M27" s="29">
        <v>0</v>
      </c>
      <c r="N27" s="29"/>
      <c r="O27" s="29"/>
      <c r="P27" s="29"/>
      <c r="R27" s="32"/>
    </row>
    <row r="28" spans="2:18" s="31" customFormat="1" ht="14.45" customHeight="1">
      <c r="B28" s="30"/>
      <c r="D28" s="28" t="s">
        <v>107</v>
      </c>
      <c r="M28" s="29">
        <f>N97</f>
        <v>0</v>
      </c>
      <c r="N28" s="29"/>
      <c r="O28" s="29"/>
      <c r="P28" s="29"/>
      <c r="R28" s="32"/>
    </row>
    <row r="29" spans="2:18" s="31" customFormat="1" ht="6.95" customHeight="1">
      <c r="B29" s="30"/>
      <c r="R29" s="32"/>
    </row>
    <row r="30" spans="2:18" s="31" customFormat="1" ht="25.35" customHeight="1">
      <c r="B30" s="30"/>
      <c r="D30" s="131" t="s">
        <v>38</v>
      </c>
      <c r="M30" s="132">
        <f>ROUND(M27+M28,2)</f>
        <v>0</v>
      </c>
      <c r="N30" s="128"/>
      <c r="O30" s="128"/>
      <c r="P30" s="128"/>
      <c r="R30" s="32"/>
    </row>
    <row r="31" spans="2:18" s="31" customFormat="1" ht="6.95" customHeight="1">
      <c r="B31" s="30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R31" s="32"/>
    </row>
    <row r="32" spans="2:18" s="31" customFormat="1" ht="14.45" customHeight="1">
      <c r="B32" s="30"/>
      <c r="D32" s="39" t="s">
        <v>39</v>
      </c>
      <c r="E32" s="39" t="s">
        <v>40</v>
      </c>
      <c r="F32" s="133">
        <v>0.2</v>
      </c>
      <c r="G32" s="134" t="s">
        <v>41</v>
      </c>
      <c r="H32" s="135">
        <f>ROUND((SUM(BE97:BE98)+SUM(BE116:BE146)), 2)</f>
        <v>0</v>
      </c>
      <c r="I32" s="128"/>
      <c r="J32" s="128"/>
      <c r="M32" s="135">
        <f>ROUND(ROUND((SUM(BE97:BE98)+SUM(BE116:BE146)), 2)*F32, 2)</f>
        <v>0</v>
      </c>
      <c r="N32" s="128"/>
      <c r="O32" s="128"/>
      <c r="P32" s="128"/>
      <c r="R32" s="32"/>
    </row>
    <row r="33" spans="2:18" s="31" customFormat="1" ht="14.45" customHeight="1">
      <c r="B33" s="30"/>
      <c r="E33" s="39" t="s">
        <v>42</v>
      </c>
      <c r="F33" s="133">
        <v>0.2</v>
      </c>
      <c r="G33" s="134" t="s">
        <v>41</v>
      </c>
      <c r="H33" s="135">
        <f>ROUND((SUM(BF97:BF98)+SUM(BF116:BF146)), 2)</f>
        <v>0</v>
      </c>
      <c r="I33" s="128"/>
      <c r="J33" s="128"/>
      <c r="M33" s="135">
        <v>0</v>
      </c>
      <c r="N33" s="128"/>
      <c r="O33" s="128"/>
      <c r="P33" s="128"/>
      <c r="R33" s="32"/>
    </row>
    <row r="34" spans="2:18" s="31" customFormat="1" ht="14.45" hidden="1" customHeight="1">
      <c r="B34" s="30"/>
      <c r="E34" s="39" t="s">
        <v>43</v>
      </c>
      <c r="F34" s="133">
        <v>0.2</v>
      </c>
      <c r="G34" s="134" t="s">
        <v>41</v>
      </c>
      <c r="H34" s="135">
        <f>ROUND((SUM(BG97:BG98)+SUM(BG116:BG146)), 2)</f>
        <v>0</v>
      </c>
      <c r="I34" s="128"/>
      <c r="J34" s="128"/>
      <c r="M34" s="135">
        <v>0</v>
      </c>
      <c r="N34" s="128"/>
      <c r="O34" s="128"/>
      <c r="P34" s="128"/>
      <c r="R34" s="32"/>
    </row>
    <row r="35" spans="2:18" s="31" customFormat="1" ht="14.45" hidden="1" customHeight="1">
      <c r="B35" s="30"/>
      <c r="E35" s="39" t="s">
        <v>44</v>
      </c>
      <c r="F35" s="133">
        <v>0.2</v>
      </c>
      <c r="G35" s="134" t="s">
        <v>41</v>
      </c>
      <c r="H35" s="135">
        <f>ROUND((SUM(BH97:BH98)+SUM(BH116:BH146)), 2)</f>
        <v>0</v>
      </c>
      <c r="I35" s="128"/>
      <c r="J35" s="128"/>
      <c r="M35" s="135">
        <v>0</v>
      </c>
      <c r="N35" s="128"/>
      <c r="O35" s="128"/>
      <c r="P35" s="128"/>
      <c r="R35" s="32"/>
    </row>
    <row r="36" spans="2:18" s="31" customFormat="1" ht="14.45" hidden="1" customHeight="1">
      <c r="B36" s="30"/>
      <c r="E36" s="39" t="s">
        <v>45</v>
      </c>
      <c r="F36" s="133">
        <v>0</v>
      </c>
      <c r="G36" s="134" t="s">
        <v>41</v>
      </c>
      <c r="H36" s="135">
        <f>ROUND((SUM(BI97:BI98)+SUM(BI116:BI146)), 2)</f>
        <v>0</v>
      </c>
      <c r="I36" s="128"/>
      <c r="J36" s="128"/>
      <c r="M36" s="135">
        <v>0</v>
      </c>
      <c r="N36" s="128"/>
      <c r="O36" s="128"/>
      <c r="P36" s="128"/>
      <c r="R36" s="32"/>
    </row>
    <row r="37" spans="2:18" s="31" customFormat="1" ht="6.95" customHeight="1">
      <c r="B37" s="30"/>
      <c r="R37" s="32"/>
    </row>
    <row r="38" spans="2:18" s="31" customFormat="1" ht="25.35" customHeight="1">
      <c r="B38" s="30"/>
      <c r="C38" s="123"/>
      <c r="D38" s="136" t="s">
        <v>46</v>
      </c>
      <c r="E38" s="87"/>
      <c r="F38" s="87"/>
      <c r="G38" s="137" t="s">
        <v>47</v>
      </c>
      <c r="H38" s="138" t="s">
        <v>48</v>
      </c>
      <c r="I38" s="87"/>
      <c r="J38" s="87"/>
      <c r="K38" s="87"/>
      <c r="L38" s="139">
        <f>SUM(M30:M36)</f>
        <v>0</v>
      </c>
      <c r="M38" s="139"/>
      <c r="N38" s="139"/>
      <c r="O38" s="139"/>
      <c r="P38" s="140"/>
      <c r="Q38" s="123"/>
      <c r="R38" s="32"/>
    </row>
    <row r="39" spans="2:18" s="31" customFormat="1" ht="14.45" customHeight="1">
      <c r="B39" s="30"/>
      <c r="R39" s="32"/>
    </row>
    <row r="40" spans="2:18" s="31" customFormat="1" ht="14.45" customHeight="1">
      <c r="B40" s="30"/>
      <c r="R40" s="32"/>
    </row>
    <row r="41" spans="2:18">
      <c r="B41" s="15"/>
      <c r="R41" s="18"/>
    </row>
    <row r="42" spans="2:18">
      <c r="B42" s="15"/>
      <c r="R42" s="18"/>
    </row>
    <row r="43" spans="2:18">
      <c r="B43" s="15"/>
      <c r="R43" s="18"/>
    </row>
    <row r="44" spans="2:18">
      <c r="B44" s="15"/>
      <c r="R44" s="18"/>
    </row>
    <row r="45" spans="2:18">
      <c r="B45" s="15"/>
      <c r="R45" s="18"/>
    </row>
    <row r="46" spans="2:18">
      <c r="B46" s="15"/>
      <c r="R46" s="18"/>
    </row>
    <row r="47" spans="2:18">
      <c r="B47" s="15"/>
      <c r="R47" s="18"/>
    </row>
    <row r="48" spans="2:18">
      <c r="B48" s="15"/>
      <c r="R48" s="18"/>
    </row>
    <row r="49" spans="2:18">
      <c r="B49" s="15"/>
      <c r="R49" s="18"/>
    </row>
    <row r="50" spans="2:18" s="31" customFormat="1">
      <c r="B50" s="30"/>
      <c r="D50" s="53" t="s">
        <v>49</v>
      </c>
      <c r="E50" s="54"/>
      <c r="F50" s="54"/>
      <c r="G50" s="54"/>
      <c r="H50" s="55"/>
      <c r="J50" s="53" t="s">
        <v>50</v>
      </c>
      <c r="K50" s="54"/>
      <c r="L50" s="54"/>
      <c r="M50" s="54"/>
      <c r="N50" s="54"/>
      <c r="O50" s="54"/>
      <c r="P50" s="55"/>
      <c r="R50" s="32"/>
    </row>
    <row r="51" spans="2:18">
      <c r="B51" s="15"/>
      <c r="D51" s="56"/>
      <c r="H51" s="57"/>
      <c r="J51" s="56"/>
      <c r="P51" s="57"/>
      <c r="R51" s="18"/>
    </row>
    <row r="52" spans="2:18">
      <c r="B52" s="15"/>
      <c r="D52" s="56"/>
      <c r="H52" s="57"/>
      <c r="J52" s="56"/>
      <c r="P52" s="57"/>
      <c r="R52" s="18"/>
    </row>
    <row r="53" spans="2:18">
      <c r="B53" s="15"/>
      <c r="D53" s="56"/>
      <c r="H53" s="57"/>
      <c r="J53" s="56"/>
      <c r="P53" s="57"/>
      <c r="R53" s="18"/>
    </row>
    <row r="54" spans="2:18">
      <c r="B54" s="15"/>
      <c r="D54" s="56"/>
      <c r="H54" s="57"/>
      <c r="J54" s="56"/>
      <c r="P54" s="57"/>
      <c r="R54" s="18"/>
    </row>
    <row r="55" spans="2:18">
      <c r="B55" s="15"/>
      <c r="D55" s="56"/>
      <c r="H55" s="57"/>
      <c r="J55" s="56"/>
      <c r="P55" s="57"/>
      <c r="R55" s="18"/>
    </row>
    <row r="56" spans="2:18">
      <c r="B56" s="15"/>
      <c r="D56" s="56"/>
      <c r="H56" s="57"/>
      <c r="J56" s="56"/>
      <c r="P56" s="57"/>
      <c r="R56" s="18"/>
    </row>
    <row r="57" spans="2:18">
      <c r="B57" s="15"/>
      <c r="D57" s="56"/>
      <c r="H57" s="57"/>
      <c r="J57" s="56"/>
      <c r="P57" s="57"/>
      <c r="R57" s="18"/>
    </row>
    <row r="58" spans="2:18">
      <c r="B58" s="15"/>
      <c r="D58" s="56"/>
      <c r="H58" s="57"/>
      <c r="J58" s="56"/>
      <c r="P58" s="57"/>
      <c r="R58" s="18"/>
    </row>
    <row r="59" spans="2:18" s="31" customFormat="1">
      <c r="B59" s="30"/>
      <c r="D59" s="58" t="s">
        <v>51</v>
      </c>
      <c r="E59" s="59"/>
      <c r="F59" s="59"/>
      <c r="G59" s="60" t="s">
        <v>52</v>
      </c>
      <c r="H59" s="61"/>
      <c r="J59" s="58" t="s">
        <v>51</v>
      </c>
      <c r="K59" s="59"/>
      <c r="L59" s="59"/>
      <c r="M59" s="59"/>
      <c r="N59" s="60" t="s">
        <v>52</v>
      </c>
      <c r="O59" s="59"/>
      <c r="P59" s="61"/>
      <c r="R59" s="32"/>
    </row>
    <row r="60" spans="2:18">
      <c r="B60" s="15"/>
      <c r="R60" s="18"/>
    </row>
    <row r="61" spans="2:18" s="31" customFormat="1">
      <c r="B61" s="30"/>
      <c r="D61" s="53" t="s">
        <v>53</v>
      </c>
      <c r="E61" s="54"/>
      <c r="F61" s="54"/>
      <c r="G61" s="54"/>
      <c r="H61" s="55"/>
      <c r="J61" s="53" t="s">
        <v>54</v>
      </c>
      <c r="K61" s="54"/>
      <c r="L61" s="54"/>
      <c r="M61" s="54"/>
      <c r="N61" s="54"/>
      <c r="O61" s="54"/>
      <c r="P61" s="55"/>
      <c r="R61" s="32"/>
    </row>
    <row r="62" spans="2:18">
      <c r="B62" s="15"/>
      <c r="D62" s="56"/>
      <c r="H62" s="57"/>
      <c r="J62" s="56"/>
      <c r="P62" s="57"/>
      <c r="R62" s="18"/>
    </row>
    <row r="63" spans="2:18">
      <c r="B63" s="15"/>
      <c r="D63" s="56"/>
      <c r="H63" s="57"/>
      <c r="J63" s="56"/>
      <c r="P63" s="57"/>
      <c r="R63" s="18"/>
    </row>
    <row r="64" spans="2:18">
      <c r="B64" s="15"/>
      <c r="D64" s="56"/>
      <c r="H64" s="57"/>
      <c r="J64" s="56"/>
      <c r="P64" s="57"/>
      <c r="R64" s="18"/>
    </row>
    <row r="65" spans="2:18">
      <c r="B65" s="15"/>
      <c r="D65" s="56"/>
      <c r="H65" s="57"/>
      <c r="J65" s="56"/>
      <c r="P65" s="57"/>
      <c r="R65" s="18"/>
    </row>
    <row r="66" spans="2:18">
      <c r="B66" s="15"/>
      <c r="D66" s="56"/>
      <c r="H66" s="57"/>
      <c r="J66" s="56"/>
      <c r="P66" s="57"/>
      <c r="R66" s="18"/>
    </row>
    <row r="67" spans="2:18">
      <c r="B67" s="15"/>
      <c r="D67" s="56"/>
      <c r="H67" s="57"/>
      <c r="J67" s="56"/>
      <c r="P67" s="57"/>
      <c r="R67" s="18"/>
    </row>
    <row r="68" spans="2:18">
      <c r="B68" s="15"/>
      <c r="D68" s="56"/>
      <c r="H68" s="57"/>
      <c r="J68" s="56"/>
      <c r="P68" s="57"/>
      <c r="R68" s="18"/>
    </row>
    <row r="69" spans="2:18">
      <c r="B69" s="15"/>
      <c r="D69" s="56"/>
      <c r="H69" s="57"/>
      <c r="J69" s="56"/>
      <c r="P69" s="57"/>
      <c r="R69" s="18"/>
    </row>
    <row r="70" spans="2:18" s="31" customFormat="1">
      <c r="B70" s="30"/>
      <c r="D70" s="58" t="s">
        <v>51</v>
      </c>
      <c r="E70" s="59"/>
      <c r="F70" s="59"/>
      <c r="G70" s="60" t="s">
        <v>52</v>
      </c>
      <c r="H70" s="61"/>
      <c r="J70" s="58" t="s">
        <v>51</v>
      </c>
      <c r="K70" s="59"/>
      <c r="L70" s="59"/>
      <c r="M70" s="59"/>
      <c r="N70" s="60" t="s">
        <v>52</v>
      </c>
      <c r="O70" s="59"/>
      <c r="P70" s="61"/>
      <c r="R70" s="32"/>
    </row>
    <row r="71" spans="2:18" s="31" customFormat="1" ht="14.45" customHeight="1">
      <c r="B71" s="62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4"/>
    </row>
    <row r="75" spans="2:18" s="31" customFormat="1" ht="6.95" customHeight="1">
      <c r="B75" s="65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7"/>
    </row>
    <row r="76" spans="2:18" s="31" customFormat="1" ht="36.950000000000003" customHeight="1">
      <c r="B76" s="30"/>
      <c r="C76" s="16" t="s">
        <v>108</v>
      </c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32"/>
    </row>
    <row r="77" spans="2:18" s="31" customFormat="1" ht="6.95" customHeight="1">
      <c r="B77" s="30"/>
      <c r="R77" s="32"/>
    </row>
    <row r="78" spans="2:18" s="31" customFormat="1" ht="30" customHeight="1">
      <c r="B78" s="30"/>
      <c r="C78" s="24" t="s">
        <v>15</v>
      </c>
      <c r="F78" s="126" t="str">
        <f>F6</f>
        <v>Prepláštenie skladu Vígľaš-Pstruša</v>
      </c>
      <c r="G78" s="127"/>
      <c r="H78" s="127"/>
      <c r="I78" s="127"/>
      <c r="J78" s="127"/>
      <c r="K78" s="127"/>
      <c r="L78" s="127"/>
      <c r="M78" s="127"/>
      <c r="N78" s="127"/>
      <c r="O78" s="127"/>
      <c r="P78" s="127"/>
      <c r="R78" s="32"/>
    </row>
    <row r="79" spans="2:18" s="31" customFormat="1" ht="36.950000000000003" customHeight="1">
      <c r="B79" s="30"/>
      <c r="C79" s="72" t="s">
        <v>104</v>
      </c>
      <c r="F79" s="74" t="str">
        <f>F7</f>
        <v>2019-30a-04 - Ostatné-soklové murivo pod opláštenie</v>
      </c>
      <c r="G79" s="128"/>
      <c r="H79" s="128"/>
      <c r="I79" s="128"/>
      <c r="J79" s="128"/>
      <c r="K79" s="128"/>
      <c r="L79" s="128"/>
      <c r="M79" s="128"/>
      <c r="N79" s="128"/>
      <c r="O79" s="128"/>
      <c r="P79" s="128"/>
      <c r="R79" s="32"/>
    </row>
    <row r="80" spans="2:18" s="31" customFormat="1" ht="6.95" customHeight="1">
      <c r="B80" s="30"/>
      <c r="R80" s="32"/>
    </row>
    <row r="81" spans="2:47" s="31" customFormat="1" ht="18" customHeight="1">
      <c r="B81" s="30"/>
      <c r="C81" s="24" t="s">
        <v>20</v>
      </c>
      <c r="F81" s="25" t="str">
        <f>F9</f>
        <v>Pstruša</v>
      </c>
      <c r="K81" s="24" t="s">
        <v>22</v>
      </c>
      <c r="M81" s="129">
        <f>IF(O9="","",O9)</f>
        <v>43985</v>
      </c>
      <c r="N81" s="129"/>
      <c r="O81" s="129"/>
      <c r="P81" s="129"/>
      <c r="R81" s="32"/>
    </row>
    <row r="82" spans="2:47" s="31" customFormat="1" ht="6.95" customHeight="1">
      <c r="B82" s="30"/>
      <c r="R82" s="32"/>
    </row>
    <row r="83" spans="2:47" s="31" customFormat="1">
      <c r="B83" s="30"/>
      <c r="C83" s="24" t="s">
        <v>23</v>
      </c>
      <c r="F83" s="25" t="str">
        <f>E12</f>
        <v>INFINITY GROUP a.s. Zvolen</v>
      </c>
      <c r="K83" s="24" t="s">
        <v>29</v>
      </c>
      <c r="M83" s="21" t="str">
        <f>E18</f>
        <v>Architektúra s.r.o.</v>
      </c>
      <c r="N83" s="21"/>
      <c r="O83" s="21"/>
      <c r="P83" s="21"/>
      <c r="Q83" s="21"/>
      <c r="R83" s="32"/>
    </row>
    <row r="84" spans="2:47" s="31" customFormat="1" ht="14.45" customHeight="1">
      <c r="B84" s="30"/>
      <c r="C84" s="24" t="s">
        <v>27</v>
      </c>
      <c r="F84" s="25" t="str">
        <f>IF(E15="","",E15)</f>
        <v xml:space="preserve"> </v>
      </c>
      <c r="K84" s="24" t="s">
        <v>33</v>
      </c>
      <c r="M84" s="21" t="str">
        <f>E21</f>
        <v>Ing. Plevka</v>
      </c>
      <c r="N84" s="21"/>
      <c r="O84" s="21"/>
      <c r="P84" s="21"/>
      <c r="Q84" s="21"/>
      <c r="R84" s="32"/>
    </row>
    <row r="85" spans="2:47" s="31" customFormat="1" ht="10.35" customHeight="1">
      <c r="B85" s="30"/>
      <c r="R85" s="32"/>
    </row>
    <row r="86" spans="2:47" s="31" customFormat="1" ht="29.25" customHeight="1">
      <c r="B86" s="30"/>
      <c r="C86" s="141" t="s">
        <v>109</v>
      </c>
      <c r="D86" s="142"/>
      <c r="E86" s="142"/>
      <c r="F86" s="142"/>
      <c r="G86" s="142"/>
      <c r="H86" s="123"/>
      <c r="I86" s="123"/>
      <c r="J86" s="123"/>
      <c r="K86" s="123"/>
      <c r="L86" s="123"/>
      <c r="M86" s="123"/>
      <c r="N86" s="141" t="s">
        <v>110</v>
      </c>
      <c r="O86" s="142"/>
      <c r="P86" s="142"/>
      <c r="Q86" s="142"/>
      <c r="R86" s="32"/>
    </row>
    <row r="87" spans="2:47" s="31" customFormat="1" ht="10.35" customHeight="1">
      <c r="B87" s="30"/>
      <c r="R87" s="32"/>
    </row>
    <row r="88" spans="2:47" s="31" customFormat="1" ht="29.25" customHeight="1">
      <c r="B88" s="30"/>
      <c r="C88" s="143" t="s">
        <v>111</v>
      </c>
      <c r="N88" s="97">
        <v>0</v>
      </c>
      <c r="O88" s="144"/>
      <c r="P88" s="144"/>
      <c r="Q88" s="144"/>
      <c r="R88" s="32"/>
      <c r="AU88" s="11" t="s">
        <v>112</v>
      </c>
    </row>
    <row r="89" spans="2:47" s="146" customFormat="1" ht="24.95" customHeight="1">
      <c r="B89" s="145"/>
      <c r="D89" s="147" t="s">
        <v>113</v>
      </c>
      <c r="N89" s="148">
        <v>0</v>
      </c>
      <c r="O89" s="149"/>
      <c r="P89" s="149"/>
      <c r="Q89" s="149"/>
      <c r="R89" s="150"/>
    </row>
    <row r="90" spans="2:47" s="152" customFormat="1" ht="19.899999999999999" customHeight="1">
      <c r="B90" s="151"/>
      <c r="D90" s="153" t="s">
        <v>242</v>
      </c>
      <c r="N90" s="154">
        <v>0</v>
      </c>
      <c r="O90" s="155"/>
      <c r="P90" s="155"/>
      <c r="Q90" s="155"/>
      <c r="R90" s="156"/>
    </row>
    <row r="91" spans="2:47" s="152" customFormat="1" ht="19.899999999999999" customHeight="1">
      <c r="B91" s="151"/>
      <c r="D91" s="153" t="s">
        <v>243</v>
      </c>
      <c r="N91" s="154">
        <v>0</v>
      </c>
      <c r="O91" s="155"/>
      <c r="P91" s="155"/>
      <c r="Q91" s="155"/>
      <c r="R91" s="156"/>
    </row>
    <row r="92" spans="2:47" s="152" customFormat="1" ht="19.899999999999999" customHeight="1">
      <c r="B92" s="151"/>
      <c r="D92" s="153" t="s">
        <v>244</v>
      </c>
      <c r="N92" s="154">
        <v>0</v>
      </c>
      <c r="O92" s="155"/>
      <c r="P92" s="155"/>
      <c r="Q92" s="155"/>
      <c r="R92" s="156"/>
    </row>
    <row r="93" spans="2:47" s="152" customFormat="1" ht="19.899999999999999" customHeight="1">
      <c r="B93" s="151"/>
      <c r="D93" s="153" t="s">
        <v>245</v>
      </c>
      <c r="N93" s="154">
        <v>0</v>
      </c>
      <c r="O93" s="155"/>
      <c r="P93" s="155"/>
      <c r="Q93" s="155"/>
      <c r="R93" s="156"/>
    </row>
    <row r="94" spans="2:47" s="146" customFormat="1" ht="24.95" customHeight="1">
      <c r="B94" s="145"/>
      <c r="D94" s="147" t="s">
        <v>115</v>
      </c>
      <c r="N94" s="148">
        <v>0</v>
      </c>
      <c r="O94" s="149"/>
      <c r="P94" s="149"/>
      <c r="Q94" s="149"/>
      <c r="R94" s="150"/>
    </row>
    <row r="95" spans="2:47" s="152" customFormat="1" ht="19.899999999999999" customHeight="1">
      <c r="B95" s="151"/>
      <c r="D95" s="153" t="s">
        <v>246</v>
      </c>
      <c r="N95" s="154">
        <v>0</v>
      </c>
      <c r="O95" s="155"/>
      <c r="P95" s="155"/>
      <c r="Q95" s="155"/>
      <c r="R95" s="156"/>
    </row>
    <row r="96" spans="2:47" s="31" customFormat="1" ht="21.75" customHeight="1">
      <c r="B96" s="30"/>
      <c r="R96" s="32"/>
    </row>
    <row r="97" spans="2:21" s="31" customFormat="1" ht="29.25" customHeight="1">
      <c r="B97" s="30"/>
      <c r="C97" s="143" t="s">
        <v>117</v>
      </c>
      <c r="N97" s="144">
        <v>0</v>
      </c>
      <c r="O97" s="157"/>
      <c r="P97" s="157"/>
      <c r="Q97" s="157"/>
      <c r="R97" s="32"/>
      <c r="T97" s="158"/>
      <c r="U97" s="159" t="s">
        <v>39</v>
      </c>
    </row>
    <row r="98" spans="2:21" s="31" customFormat="1" ht="18" customHeight="1">
      <c r="B98" s="30"/>
      <c r="R98" s="32"/>
    </row>
    <row r="99" spans="2:21" s="31" customFormat="1" ht="29.25" customHeight="1">
      <c r="B99" s="30"/>
      <c r="C99" s="122" t="s">
        <v>97</v>
      </c>
      <c r="D99" s="123"/>
      <c r="E99" s="123"/>
      <c r="F99" s="123"/>
      <c r="G99" s="123"/>
      <c r="H99" s="123"/>
      <c r="I99" s="123"/>
      <c r="J99" s="123"/>
      <c r="K99" s="123"/>
      <c r="L99" s="124">
        <f>ROUND(SUM(N88+N97),2)</f>
        <v>0</v>
      </c>
      <c r="M99" s="124"/>
      <c r="N99" s="124"/>
      <c r="O99" s="124"/>
      <c r="P99" s="124"/>
      <c r="Q99" s="124"/>
      <c r="R99" s="32"/>
    </row>
    <row r="100" spans="2:21" s="31" customFormat="1" ht="6.95" customHeight="1">
      <c r="B100" s="62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4"/>
    </row>
    <row r="104" spans="2:21" s="31" customFormat="1" ht="6.95" customHeight="1">
      <c r="B104" s="65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7"/>
    </row>
    <row r="105" spans="2:21" s="31" customFormat="1" ht="36.950000000000003" customHeight="1">
      <c r="B105" s="30"/>
      <c r="C105" s="16" t="s">
        <v>118</v>
      </c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32"/>
    </row>
    <row r="106" spans="2:21" s="31" customFormat="1" ht="6.95" customHeight="1">
      <c r="B106" s="30"/>
      <c r="R106" s="32"/>
    </row>
    <row r="107" spans="2:21" s="31" customFormat="1" ht="30" customHeight="1">
      <c r="B107" s="30"/>
      <c r="C107" s="24" t="s">
        <v>15</v>
      </c>
      <c r="F107" s="126" t="str">
        <f>F6</f>
        <v>Prepláštenie skladu Vígľaš-Pstruša</v>
      </c>
      <c r="G107" s="127"/>
      <c r="H107" s="127"/>
      <c r="I107" s="127"/>
      <c r="J107" s="127"/>
      <c r="K107" s="127"/>
      <c r="L107" s="127"/>
      <c r="M107" s="127"/>
      <c r="N107" s="127"/>
      <c r="O107" s="127"/>
      <c r="P107" s="127"/>
      <c r="R107" s="32"/>
    </row>
    <row r="108" spans="2:21" s="31" customFormat="1" ht="36.950000000000003" customHeight="1">
      <c r="B108" s="30"/>
      <c r="C108" s="72" t="s">
        <v>104</v>
      </c>
      <c r="F108" s="74" t="str">
        <f>F7</f>
        <v>2019-30a-04 - Ostatné-soklové murivo pod opláštenie</v>
      </c>
      <c r="G108" s="128"/>
      <c r="H108" s="128"/>
      <c r="I108" s="128"/>
      <c r="J108" s="128"/>
      <c r="K108" s="128"/>
      <c r="L108" s="128"/>
      <c r="M108" s="128"/>
      <c r="N108" s="128"/>
      <c r="O108" s="128"/>
      <c r="P108" s="128"/>
      <c r="R108" s="32"/>
    </row>
    <row r="109" spans="2:21" s="31" customFormat="1" ht="6.95" customHeight="1">
      <c r="B109" s="30"/>
      <c r="R109" s="32"/>
    </row>
    <row r="110" spans="2:21" s="31" customFormat="1" ht="18" customHeight="1">
      <c r="B110" s="30"/>
      <c r="C110" s="24" t="s">
        <v>20</v>
      </c>
      <c r="F110" s="25" t="str">
        <f>F9</f>
        <v>Pstruša</v>
      </c>
      <c r="K110" s="24" t="s">
        <v>22</v>
      </c>
      <c r="M110" s="129">
        <f>IF(O9="","",O9)</f>
        <v>43985</v>
      </c>
      <c r="N110" s="129"/>
      <c r="O110" s="129"/>
      <c r="P110" s="129"/>
      <c r="R110" s="32"/>
    </row>
    <row r="111" spans="2:21" s="31" customFormat="1" ht="6.95" customHeight="1">
      <c r="B111" s="30"/>
      <c r="R111" s="32"/>
    </row>
    <row r="112" spans="2:21" s="31" customFormat="1">
      <c r="B112" s="30"/>
      <c r="C112" s="24" t="s">
        <v>23</v>
      </c>
      <c r="F112" s="25" t="str">
        <f>E12</f>
        <v>INFINITY GROUP a.s. Zvolen</v>
      </c>
      <c r="K112" s="24" t="s">
        <v>29</v>
      </c>
      <c r="M112" s="21" t="str">
        <f>E18</f>
        <v>Architektúra s.r.o.</v>
      </c>
      <c r="N112" s="21"/>
      <c r="O112" s="21"/>
      <c r="P112" s="21"/>
      <c r="Q112" s="21"/>
      <c r="R112" s="32"/>
    </row>
    <row r="113" spans="2:65" s="31" customFormat="1" ht="14.45" customHeight="1">
      <c r="B113" s="30"/>
      <c r="C113" s="24" t="s">
        <v>27</v>
      </c>
      <c r="F113" s="25" t="str">
        <f>IF(E15="","",E15)</f>
        <v xml:space="preserve"> </v>
      </c>
      <c r="K113" s="24" t="s">
        <v>33</v>
      </c>
      <c r="M113" s="21" t="str">
        <f>E21</f>
        <v>Ing. Plevka</v>
      </c>
      <c r="N113" s="21"/>
      <c r="O113" s="21"/>
      <c r="P113" s="21"/>
      <c r="Q113" s="21"/>
      <c r="R113" s="32"/>
    </row>
    <row r="114" spans="2:65" s="31" customFormat="1" ht="10.35" customHeight="1">
      <c r="B114" s="30"/>
      <c r="R114" s="32"/>
    </row>
    <row r="115" spans="2:65" s="166" customFormat="1" ht="29.25" customHeight="1">
      <c r="B115" s="160"/>
      <c r="C115" s="161" t="s">
        <v>119</v>
      </c>
      <c r="D115" s="162" t="s">
        <v>120</v>
      </c>
      <c r="E115" s="162" t="s">
        <v>57</v>
      </c>
      <c r="F115" s="163" t="s">
        <v>121</v>
      </c>
      <c r="G115" s="163"/>
      <c r="H115" s="163"/>
      <c r="I115" s="163"/>
      <c r="J115" s="162" t="s">
        <v>122</v>
      </c>
      <c r="K115" s="162" t="s">
        <v>123</v>
      </c>
      <c r="L115" s="163" t="s">
        <v>124</v>
      </c>
      <c r="M115" s="163"/>
      <c r="N115" s="163" t="s">
        <v>110</v>
      </c>
      <c r="O115" s="163"/>
      <c r="P115" s="163"/>
      <c r="Q115" s="164"/>
      <c r="R115" s="165"/>
      <c r="T115" s="90" t="s">
        <v>125</v>
      </c>
      <c r="U115" s="91" t="s">
        <v>39</v>
      </c>
      <c r="V115" s="91" t="s">
        <v>126</v>
      </c>
      <c r="W115" s="91" t="s">
        <v>127</v>
      </c>
      <c r="X115" s="91" t="s">
        <v>128</v>
      </c>
      <c r="Y115" s="91" t="s">
        <v>129</v>
      </c>
      <c r="Z115" s="91" t="s">
        <v>130</v>
      </c>
      <c r="AA115" s="92" t="s">
        <v>131</v>
      </c>
    </row>
    <row r="116" spans="2:65" s="31" customFormat="1" ht="29.25" customHeight="1">
      <c r="B116" s="30"/>
      <c r="C116" s="94" t="s">
        <v>106</v>
      </c>
      <c r="N116" s="167">
        <f>BK116</f>
        <v>0</v>
      </c>
      <c r="O116" s="168"/>
      <c r="P116" s="168"/>
      <c r="Q116" s="168"/>
      <c r="R116" s="32"/>
      <c r="T116" s="93"/>
      <c r="U116" s="54"/>
      <c r="V116" s="54"/>
      <c r="W116" s="169">
        <f>W117+W141</f>
        <v>215.27133325</v>
      </c>
      <c r="X116" s="54"/>
      <c r="Y116" s="169">
        <f>Y117+Y141</f>
        <v>11.29524735</v>
      </c>
      <c r="Z116" s="54"/>
      <c r="AA116" s="170">
        <f>AA117+AA141</f>
        <v>0</v>
      </c>
      <c r="AT116" s="11" t="s">
        <v>74</v>
      </c>
      <c r="AU116" s="11" t="s">
        <v>112</v>
      </c>
      <c r="BK116" s="171">
        <f>BK117+BK141</f>
        <v>0</v>
      </c>
    </row>
    <row r="117" spans="2:65" s="173" customFormat="1" ht="37.35" customHeight="1">
      <c r="B117" s="172"/>
      <c r="D117" s="174" t="s">
        <v>113</v>
      </c>
      <c r="E117" s="174"/>
      <c r="F117" s="174"/>
      <c r="G117" s="174"/>
      <c r="H117" s="174"/>
      <c r="I117" s="174"/>
      <c r="J117" s="174"/>
      <c r="K117" s="174"/>
      <c r="L117" s="174"/>
      <c r="M117" s="174"/>
      <c r="N117" s="175">
        <f>BK117</f>
        <v>0</v>
      </c>
      <c r="O117" s="176"/>
      <c r="P117" s="176"/>
      <c r="Q117" s="176"/>
      <c r="R117" s="177"/>
      <c r="T117" s="178"/>
      <c r="W117" s="179">
        <f>W118+W123+W131+W139</f>
        <v>204.58595925</v>
      </c>
      <c r="Y117" s="179">
        <f>Y118+Y123+Y131+Y139</f>
        <v>11.008416350000001</v>
      </c>
      <c r="AA117" s="180">
        <f>AA118+AA123+AA131+AA139</f>
        <v>0</v>
      </c>
      <c r="AR117" s="181" t="s">
        <v>83</v>
      </c>
      <c r="AT117" s="182" t="s">
        <v>74</v>
      </c>
      <c r="AU117" s="182" t="s">
        <v>75</v>
      </c>
      <c r="AY117" s="181" t="s">
        <v>132</v>
      </c>
      <c r="BK117" s="183">
        <f>BK118+BK123+BK131+BK139</f>
        <v>0</v>
      </c>
    </row>
    <row r="118" spans="2:65" s="173" customFormat="1" ht="19.899999999999999" customHeight="1">
      <c r="B118" s="172"/>
      <c r="D118" s="184" t="s">
        <v>242</v>
      </c>
      <c r="E118" s="184"/>
      <c r="F118" s="184"/>
      <c r="G118" s="184"/>
      <c r="H118" s="184"/>
      <c r="I118" s="184"/>
      <c r="J118" s="184"/>
      <c r="K118" s="184"/>
      <c r="L118" s="184"/>
      <c r="M118" s="184"/>
      <c r="N118" s="185">
        <f>BK118</f>
        <v>0</v>
      </c>
      <c r="O118" s="186"/>
      <c r="P118" s="186"/>
      <c r="Q118" s="186"/>
      <c r="R118" s="177"/>
      <c r="T118" s="178"/>
      <c r="W118" s="179">
        <f>SUM(W119:W122)</f>
        <v>52.71</v>
      </c>
      <c r="Y118" s="179">
        <f>SUM(Y119:Y122)</f>
        <v>3.2550000000000003E-2</v>
      </c>
      <c r="AA118" s="180">
        <f>SUM(AA119:AA122)</f>
        <v>0</v>
      </c>
      <c r="AR118" s="181" t="s">
        <v>83</v>
      </c>
      <c r="AT118" s="182" t="s">
        <v>74</v>
      </c>
      <c r="AU118" s="182" t="s">
        <v>83</v>
      </c>
      <c r="AY118" s="181" t="s">
        <v>132</v>
      </c>
      <c r="BK118" s="183">
        <f>SUM(BK119:BK122)</f>
        <v>0</v>
      </c>
    </row>
    <row r="119" spans="2:65" s="31" customFormat="1" ht="51" customHeight="1">
      <c r="B119" s="30"/>
      <c r="C119" s="187" t="s">
        <v>83</v>
      </c>
      <c r="D119" s="187" t="s">
        <v>134</v>
      </c>
      <c r="E119" s="188" t="s">
        <v>247</v>
      </c>
      <c r="F119" s="189" t="s">
        <v>248</v>
      </c>
      <c r="G119" s="189"/>
      <c r="H119" s="189"/>
      <c r="I119" s="189"/>
      <c r="J119" s="190" t="s">
        <v>249</v>
      </c>
      <c r="K119" s="191">
        <v>627.5</v>
      </c>
      <c r="L119" s="192">
        <v>0</v>
      </c>
      <c r="M119" s="192"/>
      <c r="N119" s="192">
        <f>ROUND(L119*K119,3)</f>
        <v>0</v>
      </c>
      <c r="O119" s="192"/>
      <c r="P119" s="192"/>
      <c r="Q119" s="192"/>
      <c r="R119" s="32"/>
      <c r="T119" s="193" t="s">
        <v>18</v>
      </c>
      <c r="U119" s="42" t="s">
        <v>42</v>
      </c>
      <c r="V119" s="194">
        <v>8.4000000000000005E-2</v>
      </c>
      <c r="W119" s="194">
        <f>V119*K119</f>
        <v>52.71</v>
      </c>
      <c r="X119" s="194">
        <v>2.0000000000000002E-5</v>
      </c>
      <c r="Y119" s="194">
        <f>X119*K119</f>
        <v>1.255E-2</v>
      </c>
      <c r="Z119" s="194">
        <v>0</v>
      </c>
      <c r="AA119" s="195">
        <f>Z119*K119</f>
        <v>0</v>
      </c>
      <c r="AR119" s="11" t="s">
        <v>138</v>
      </c>
      <c r="AT119" s="11" t="s">
        <v>134</v>
      </c>
      <c r="AU119" s="11" t="s">
        <v>139</v>
      </c>
      <c r="AY119" s="11" t="s">
        <v>132</v>
      </c>
      <c r="BE119" s="196">
        <f>IF(U119="základná",N119,0)</f>
        <v>0</v>
      </c>
      <c r="BF119" s="196">
        <f>IF(U119="znížená",N119,0)</f>
        <v>0</v>
      </c>
      <c r="BG119" s="196">
        <f>IF(U119="zákl. prenesená",N119,0)</f>
        <v>0</v>
      </c>
      <c r="BH119" s="196">
        <f>IF(U119="zníž. prenesená",N119,0)</f>
        <v>0</v>
      </c>
      <c r="BI119" s="196">
        <f>IF(U119="nulová",N119,0)</f>
        <v>0</v>
      </c>
      <c r="BJ119" s="11" t="s">
        <v>139</v>
      </c>
      <c r="BK119" s="197">
        <f>ROUND(L119*K119,3)</f>
        <v>0</v>
      </c>
      <c r="BL119" s="11" t="s">
        <v>138</v>
      </c>
      <c r="BM119" s="11" t="s">
        <v>250</v>
      </c>
    </row>
    <row r="120" spans="2:65" s="199" customFormat="1" ht="16.5" customHeight="1">
      <c r="B120" s="198"/>
      <c r="E120" s="200" t="s">
        <v>18</v>
      </c>
      <c r="F120" s="201" t="s">
        <v>251</v>
      </c>
      <c r="G120" s="202"/>
      <c r="H120" s="202"/>
      <c r="I120" s="202"/>
      <c r="K120" s="203">
        <v>627.5</v>
      </c>
      <c r="R120" s="204"/>
      <c r="T120" s="205"/>
      <c r="AA120" s="206"/>
      <c r="AT120" s="200" t="s">
        <v>142</v>
      </c>
      <c r="AU120" s="200" t="s">
        <v>139</v>
      </c>
      <c r="AV120" s="199" t="s">
        <v>139</v>
      </c>
      <c r="AW120" s="199" t="s">
        <v>31</v>
      </c>
      <c r="AX120" s="199" t="s">
        <v>83</v>
      </c>
      <c r="AY120" s="200" t="s">
        <v>132</v>
      </c>
    </row>
    <row r="121" spans="2:65" s="31" customFormat="1" ht="25.5" customHeight="1">
      <c r="B121" s="30"/>
      <c r="C121" s="220" t="s">
        <v>139</v>
      </c>
      <c r="D121" s="220" t="s">
        <v>175</v>
      </c>
      <c r="E121" s="221" t="s">
        <v>252</v>
      </c>
      <c r="F121" s="222" t="s">
        <v>253</v>
      </c>
      <c r="G121" s="222"/>
      <c r="H121" s="222"/>
      <c r="I121" s="222"/>
      <c r="J121" s="223" t="s">
        <v>146</v>
      </c>
      <c r="K121" s="224">
        <v>0.02</v>
      </c>
      <c r="L121" s="225">
        <v>0</v>
      </c>
      <c r="M121" s="225"/>
      <c r="N121" s="225">
        <f>ROUND(L121*K121,3)</f>
        <v>0</v>
      </c>
      <c r="O121" s="192"/>
      <c r="P121" s="192"/>
      <c r="Q121" s="192"/>
      <c r="R121" s="32"/>
      <c r="T121" s="193" t="s">
        <v>18</v>
      </c>
      <c r="U121" s="42" t="s">
        <v>42</v>
      </c>
      <c r="V121" s="194">
        <v>0</v>
      </c>
      <c r="W121" s="194">
        <f>V121*K121</f>
        <v>0</v>
      </c>
      <c r="X121" s="194">
        <v>1</v>
      </c>
      <c r="Y121" s="194">
        <f>X121*K121</f>
        <v>0.02</v>
      </c>
      <c r="Z121" s="194">
        <v>0</v>
      </c>
      <c r="AA121" s="195">
        <f>Z121*K121</f>
        <v>0</v>
      </c>
      <c r="AR121" s="11" t="s">
        <v>254</v>
      </c>
      <c r="AT121" s="11" t="s">
        <v>175</v>
      </c>
      <c r="AU121" s="11" t="s">
        <v>139</v>
      </c>
      <c r="AY121" s="11" t="s">
        <v>132</v>
      </c>
      <c r="BE121" s="196">
        <f>IF(U121="základná",N121,0)</f>
        <v>0</v>
      </c>
      <c r="BF121" s="196">
        <f>IF(U121="znížená",N121,0)</f>
        <v>0</v>
      </c>
      <c r="BG121" s="196">
        <f>IF(U121="zákl. prenesená",N121,0)</f>
        <v>0</v>
      </c>
      <c r="BH121" s="196">
        <f>IF(U121="zníž. prenesená",N121,0)</f>
        <v>0</v>
      </c>
      <c r="BI121" s="196">
        <f>IF(U121="nulová",N121,0)</f>
        <v>0</v>
      </c>
      <c r="BJ121" s="11" t="s">
        <v>139</v>
      </c>
      <c r="BK121" s="197">
        <f>ROUND(L121*K121,3)</f>
        <v>0</v>
      </c>
      <c r="BL121" s="11" t="s">
        <v>138</v>
      </c>
      <c r="BM121" s="11" t="s">
        <v>255</v>
      </c>
    </row>
    <row r="122" spans="2:65" s="199" customFormat="1" ht="25.5" customHeight="1">
      <c r="B122" s="198"/>
      <c r="E122" s="200" t="s">
        <v>18</v>
      </c>
      <c r="F122" s="201" t="s">
        <v>256</v>
      </c>
      <c r="G122" s="202"/>
      <c r="H122" s="202"/>
      <c r="I122" s="202"/>
      <c r="K122" s="203">
        <v>0.02</v>
      </c>
      <c r="R122" s="204"/>
      <c r="T122" s="205"/>
      <c r="AA122" s="206"/>
      <c r="AT122" s="200" t="s">
        <v>142</v>
      </c>
      <c r="AU122" s="200" t="s">
        <v>139</v>
      </c>
      <c r="AV122" s="199" t="s">
        <v>139</v>
      </c>
      <c r="AW122" s="199" t="s">
        <v>31</v>
      </c>
      <c r="AX122" s="199" t="s">
        <v>83</v>
      </c>
      <c r="AY122" s="200" t="s">
        <v>132</v>
      </c>
    </row>
    <row r="123" spans="2:65" s="173" customFormat="1" ht="29.85" customHeight="1">
      <c r="B123" s="172"/>
      <c r="D123" s="184" t="s">
        <v>243</v>
      </c>
      <c r="E123" s="184"/>
      <c r="F123" s="184"/>
      <c r="G123" s="184"/>
      <c r="H123" s="184"/>
      <c r="I123" s="184"/>
      <c r="J123" s="184"/>
      <c r="K123" s="184"/>
      <c r="L123" s="184"/>
      <c r="M123" s="184"/>
      <c r="N123" s="185">
        <f>BK123</f>
        <v>0</v>
      </c>
      <c r="O123" s="186"/>
      <c r="P123" s="186"/>
      <c r="Q123" s="186"/>
      <c r="R123" s="177"/>
      <c r="T123" s="178"/>
      <c r="W123" s="179">
        <f>SUM(W124:W130)</f>
        <v>71.309036499999991</v>
      </c>
      <c r="Y123" s="179">
        <f>SUM(Y124:Y130)</f>
        <v>9.5819097000000006</v>
      </c>
      <c r="AA123" s="180">
        <f>SUM(AA124:AA130)</f>
        <v>0</v>
      </c>
      <c r="AR123" s="181" t="s">
        <v>83</v>
      </c>
      <c r="AT123" s="182" t="s">
        <v>74</v>
      </c>
      <c r="AU123" s="182" t="s">
        <v>83</v>
      </c>
      <c r="AY123" s="181" t="s">
        <v>132</v>
      </c>
      <c r="BK123" s="183">
        <f>SUM(BK124:BK130)</f>
        <v>0</v>
      </c>
    </row>
    <row r="124" spans="2:65" s="31" customFormat="1" ht="25.5" customHeight="1">
      <c r="B124" s="30"/>
      <c r="C124" s="187" t="s">
        <v>169</v>
      </c>
      <c r="D124" s="187" t="s">
        <v>134</v>
      </c>
      <c r="E124" s="188" t="s">
        <v>257</v>
      </c>
      <c r="F124" s="189" t="s">
        <v>258</v>
      </c>
      <c r="G124" s="189"/>
      <c r="H124" s="189"/>
      <c r="I124" s="189"/>
      <c r="J124" s="190" t="s">
        <v>259</v>
      </c>
      <c r="K124" s="191">
        <v>4.173</v>
      </c>
      <c r="L124" s="192">
        <v>0</v>
      </c>
      <c r="M124" s="192"/>
      <c r="N124" s="192">
        <f>ROUND(L124*K124,3)</f>
        <v>0</v>
      </c>
      <c r="O124" s="192"/>
      <c r="P124" s="192"/>
      <c r="Q124" s="192"/>
      <c r="R124" s="32"/>
      <c r="T124" s="193" t="s">
        <v>18</v>
      </c>
      <c r="U124" s="42" t="s">
        <v>42</v>
      </c>
      <c r="V124" s="194">
        <v>0.998</v>
      </c>
      <c r="W124" s="194">
        <f>V124*K124</f>
        <v>4.1646539999999996</v>
      </c>
      <c r="X124" s="194">
        <v>2.2119</v>
      </c>
      <c r="Y124" s="194">
        <f>X124*K124</f>
        <v>9.2302587000000003</v>
      </c>
      <c r="Z124" s="194">
        <v>0</v>
      </c>
      <c r="AA124" s="195">
        <f>Z124*K124</f>
        <v>0</v>
      </c>
      <c r="AR124" s="11" t="s">
        <v>138</v>
      </c>
      <c r="AT124" s="11" t="s">
        <v>134</v>
      </c>
      <c r="AU124" s="11" t="s">
        <v>139</v>
      </c>
      <c r="AY124" s="11" t="s">
        <v>132</v>
      </c>
      <c r="BE124" s="196">
        <f>IF(U124="základná",N124,0)</f>
        <v>0</v>
      </c>
      <c r="BF124" s="196">
        <f>IF(U124="znížená",N124,0)</f>
        <v>0</v>
      </c>
      <c r="BG124" s="196">
        <f>IF(U124="zákl. prenesená",N124,0)</f>
        <v>0</v>
      </c>
      <c r="BH124" s="196">
        <f>IF(U124="zníž. prenesená",N124,0)</f>
        <v>0</v>
      </c>
      <c r="BI124" s="196">
        <f>IF(U124="nulová",N124,0)</f>
        <v>0</v>
      </c>
      <c r="BJ124" s="11" t="s">
        <v>139</v>
      </c>
      <c r="BK124" s="197">
        <f>ROUND(L124*K124,3)</f>
        <v>0</v>
      </c>
      <c r="BL124" s="11" t="s">
        <v>138</v>
      </c>
      <c r="BM124" s="11" t="s">
        <v>260</v>
      </c>
    </row>
    <row r="125" spans="2:65" s="199" customFormat="1" ht="25.5" customHeight="1">
      <c r="B125" s="198"/>
      <c r="E125" s="200" t="s">
        <v>18</v>
      </c>
      <c r="F125" s="201" t="s">
        <v>261</v>
      </c>
      <c r="G125" s="202"/>
      <c r="H125" s="202"/>
      <c r="I125" s="202"/>
      <c r="K125" s="203">
        <v>4.173</v>
      </c>
      <c r="R125" s="204"/>
      <c r="T125" s="205"/>
      <c r="AA125" s="206"/>
      <c r="AT125" s="200" t="s">
        <v>142</v>
      </c>
      <c r="AU125" s="200" t="s">
        <v>139</v>
      </c>
      <c r="AV125" s="199" t="s">
        <v>139</v>
      </c>
      <c r="AW125" s="199" t="s">
        <v>31</v>
      </c>
      <c r="AX125" s="199" t="s">
        <v>83</v>
      </c>
      <c r="AY125" s="200" t="s">
        <v>132</v>
      </c>
    </row>
    <row r="126" spans="2:65" s="31" customFormat="1" ht="25.5" customHeight="1">
      <c r="B126" s="30"/>
      <c r="C126" s="187" t="s">
        <v>138</v>
      </c>
      <c r="D126" s="187" t="s">
        <v>134</v>
      </c>
      <c r="E126" s="188" t="s">
        <v>262</v>
      </c>
      <c r="F126" s="189" t="s">
        <v>263</v>
      </c>
      <c r="G126" s="189"/>
      <c r="H126" s="189"/>
      <c r="I126" s="189"/>
      <c r="J126" s="190" t="s">
        <v>162</v>
      </c>
      <c r="K126" s="191">
        <v>87.85</v>
      </c>
      <c r="L126" s="192">
        <v>0</v>
      </c>
      <c r="M126" s="192"/>
      <c r="N126" s="192">
        <f>ROUND(L126*K126,3)</f>
        <v>0</v>
      </c>
      <c r="O126" s="192"/>
      <c r="P126" s="192"/>
      <c r="Q126" s="192"/>
      <c r="R126" s="32"/>
      <c r="T126" s="193" t="s">
        <v>18</v>
      </c>
      <c r="U126" s="42" t="s">
        <v>42</v>
      </c>
      <c r="V126" s="194">
        <v>0.443</v>
      </c>
      <c r="W126" s="194">
        <f>V126*K126</f>
        <v>38.917549999999999</v>
      </c>
      <c r="X126" s="194">
        <v>1.5399999999999999E-3</v>
      </c>
      <c r="Y126" s="194">
        <f>X126*K126</f>
        <v>0.13528899999999999</v>
      </c>
      <c r="Z126" s="194">
        <v>0</v>
      </c>
      <c r="AA126" s="195">
        <f>Z126*K126</f>
        <v>0</v>
      </c>
      <c r="AR126" s="11" t="s">
        <v>138</v>
      </c>
      <c r="AT126" s="11" t="s">
        <v>134</v>
      </c>
      <c r="AU126" s="11" t="s">
        <v>139</v>
      </c>
      <c r="AY126" s="11" t="s">
        <v>132</v>
      </c>
      <c r="BE126" s="196">
        <f>IF(U126="základná",N126,0)</f>
        <v>0</v>
      </c>
      <c r="BF126" s="196">
        <f>IF(U126="znížená",N126,0)</f>
        <v>0</v>
      </c>
      <c r="BG126" s="196">
        <f>IF(U126="zákl. prenesená",N126,0)</f>
        <v>0</v>
      </c>
      <c r="BH126" s="196">
        <f>IF(U126="zníž. prenesená",N126,0)</f>
        <v>0</v>
      </c>
      <c r="BI126" s="196">
        <f>IF(U126="nulová",N126,0)</f>
        <v>0</v>
      </c>
      <c r="BJ126" s="11" t="s">
        <v>139</v>
      </c>
      <c r="BK126" s="197">
        <f>ROUND(L126*K126,3)</f>
        <v>0</v>
      </c>
      <c r="BL126" s="11" t="s">
        <v>138</v>
      </c>
      <c r="BM126" s="11" t="s">
        <v>264</v>
      </c>
    </row>
    <row r="127" spans="2:65" s="199" customFormat="1" ht="25.5" customHeight="1">
      <c r="B127" s="198"/>
      <c r="E127" s="200" t="s">
        <v>18</v>
      </c>
      <c r="F127" s="201" t="s">
        <v>265</v>
      </c>
      <c r="G127" s="202"/>
      <c r="H127" s="202"/>
      <c r="I127" s="202"/>
      <c r="K127" s="203">
        <v>87.85</v>
      </c>
      <c r="R127" s="204"/>
      <c r="T127" s="205"/>
      <c r="AA127" s="206"/>
      <c r="AT127" s="200" t="s">
        <v>142</v>
      </c>
      <c r="AU127" s="200" t="s">
        <v>139</v>
      </c>
      <c r="AV127" s="199" t="s">
        <v>139</v>
      </c>
      <c r="AW127" s="199" t="s">
        <v>31</v>
      </c>
      <c r="AX127" s="199" t="s">
        <v>83</v>
      </c>
      <c r="AY127" s="200" t="s">
        <v>132</v>
      </c>
    </row>
    <row r="128" spans="2:65" s="31" customFormat="1" ht="25.5" customHeight="1">
      <c r="B128" s="30"/>
      <c r="C128" s="187" t="s">
        <v>266</v>
      </c>
      <c r="D128" s="187" t="s">
        <v>134</v>
      </c>
      <c r="E128" s="188" t="s">
        <v>267</v>
      </c>
      <c r="F128" s="189" t="s">
        <v>268</v>
      </c>
      <c r="G128" s="189"/>
      <c r="H128" s="189"/>
      <c r="I128" s="189"/>
      <c r="J128" s="190" t="s">
        <v>162</v>
      </c>
      <c r="K128" s="191">
        <v>87.85</v>
      </c>
      <c r="L128" s="192">
        <v>0</v>
      </c>
      <c r="M128" s="192"/>
      <c r="N128" s="192">
        <f>ROUND(L128*K128,3)</f>
        <v>0</v>
      </c>
      <c r="O128" s="192"/>
      <c r="P128" s="192"/>
      <c r="Q128" s="192"/>
      <c r="R128" s="32"/>
      <c r="T128" s="193" t="s">
        <v>18</v>
      </c>
      <c r="U128" s="42" t="s">
        <v>42</v>
      </c>
      <c r="V128" s="194">
        <v>0.30845</v>
      </c>
      <c r="W128" s="194">
        <f>V128*K128</f>
        <v>27.097332499999997</v>
      </c>
      <c r="X128" s="194">
        <v>0</v>
      </c>
      <c r="Y128" s="194">
        <f>X128*K128</f>
        <v>0</v>
      </c>
      <c r="Z128" s="194">
        <v>0</v>
      </c>
      <c r="AA128" s="195">
        <f>Z128*K128</f>
        <v>0</v>
      </c>
      <c r="AR128" s="11" t="s">
        <v>138</v>
      </c>
      <c r="AT128" s="11" t="s">
        <v>134</v>
      </c>
      <c r="AU128" s="11" t="s">
        <v>139</v>
      </c>
      <c r="AY128" s="11" t="s">
        <v>132</v>
      </c>
      <c r="BE128" s="196">
        <f>IF(U128="základná",N128,0)</f>
        <v>0</v>
      </c>
      <c r="BF128" s="196">
        <f>IF(U128="znížená",N128,0)</f>
        <v>0</v>
      </c>
      <c r="BG128" s="196">
        <f>IF(U128="zákl. prenesená",N128,0)</f>
        <v>0</v>
      </c>
      <c r="BH128" s="196">
        <f>IF(U128="zníž. prenesená",N128,0)</f>
        <v>0</v>
      </c>
      <c r="BI128" s="196">
        <f>IF(U128="nulová",N128,0)</f>
        <v>0</v>
      </c>
      <c r="BJ128" s="11" t="s">
        <v>139</v>
      </c>
      <c r="BK128" s="197">
        <f>ROUND(L128*K128,3)</f>
        <v>0</v>
      </c>
      <c r="BL128" s="11" t="s">
        <v>138</v>
      </c>
      <c r="BM128" s="11" t="s">
        <v>269</v>
      </c>
    </row>
    <row r="129" spans="2:65" s="31" customFormat="1" ht="51" customHeight="1">
      <c r="B129" s="30"/>
      <c r="C129" s="187" t="s">
        <v>270</v>
      </c>
      <c r="D129" s="187" t="s">
        <v>134</v>
      </c>
      <c r="E129" s="188" t="s">
        <v>271</v>
      </c>
      <c r="F129" s="189" t="s">
        <v>272</v>
      </c>
      <c r="G129" s="189"/>
      <c r="H129" s="189"/>
      <c r="I129" s="189"/>
      <c r="J129" s="190" t="s">
        <v>162</v>
      </c>
      <c r="K129" s="191">
        <v>25.1</v>
      </c>
      <c r="L129" s="192">
        <v>0</v>
      </c>
      <c r="M129" s="192"/>
      <c r="N129" s="192">
        <f>ROUND(L129*K129,3)</f>
        <v>0</v>
      </c>
      <c r="O129" s="192"/>
      <c r="P129" s="192"/>
      <c r="Q129" s="192"/>
      <c r="R129" s="32"/>
      <c r="T129" s="193" t="s">
        <v>18</v>
      </c>
      <c r="U129" s="42" t="s">
        <v>42</v>
      </c>
      <c r="V129" s="194">
        <v>4.4999999999999998E-2</v>
      </c>
      <c r="W129" s="194">
        <f>V129*K129</f>
        <v>1.1294999999999999</v>
      </c>
      <c r="X129" s="194">
        <v>8.6199999999999992E-3</v>
      </c>
      <c r="Y129" s="194">
        <f>X129*K129</f>
        <v>0.216362</v>
      </c>
      <c r="Z129" s="194">
        <v>0</v>
      </c>
      <c r="AA129" s="195">
        <f>Z129*K129</f>
        <v>0</v>
      </c>
      <c r="AR129" s="11" t="s">
        <v>138</v>
      </c>
      <c r="AT129" s="11" t="s">
        <v>134</v>
      </c>
      <c r="AU129" s="11" t="s">
        <v>139</v>
      </c>
      <c r="AY129" s="11" t="s">
        <v>132</v>
      </c>
      <c r="BE129" s="196">
        <f>IF(U129="základná",N129,0)</f>
        <v>0</v>
      </c>
      <c r="BF129" s="196">
        <f>IF(U129="znížená",N129,0)</f>
        <v>0</v>
      </c>
      <c r="BG129" s="196">
        <f>IF(U129="zákl. prenesená",N129,0)</f>
        <v>0</v>
      </c>
      <c r="BH129" s="196">
        <f>IF(U129="zníž. prenesená",N129,0)</f>
        <v>0</v>
      </c>
      <c r="BI129" s="196">
        <f>IF(U129="nulová",N129,0)</f>
        <v>0</v>
      </c>
      <c r="BJ129" s="11" t="s">
        <v>139</v>
      </c>
      <c r="BK129" s="197">
        <f>ROUND(L129*K129,3)</f>
        <v>0</v>
      </c>
      <c r="BL129" s="11" t="s">
        <v>138</v>
      </c>
      <c r="BM129" s="11" t="s">
        <v>273</v>
      </c>
    </row>
    <row r="130" spans="2:65" s="199" customFormat="1" ht="16.5" customHeight="1">
      <c r="B130" s="198"/>
      <c r="E130" s="200" t="s">
        <v>18</v>
      </c>
      <c r="F130" s="201" t="s">
        <v>274</v>
      </c>
      <c r="G130" s="202"/>
      <c r="H130" s="202"/>
      <c r="I130" s="202"/>
      <c r="K130" s="203">
        <v>25.1</v>
      </c>
      <c r="R130" s="204"/>
      <c r="T130" s="205"/>
      <c r="AA130" s="206"/>
      <c r="AT130" s="200" t="s">
        <v>142</v>
      </c>
      <c r="AU130" s="200" t="s">
        <v>139</v>
      </c>
      <c r="AV130" s="199" t="s">
        <v>139</v>
      </c>
      <c r="AW130" s="199" t="s">
        <v>31</v>
      </c>
      <c r="AX130" s="199" t="s">
        <v>83</v>
      </c>
      <c r="AY130" s="200" t="s">
        <v>132</v>
      </c>
    </row>
    <row r="131" spans="2:65" s="173" customFormat="1" ht="29.85" customHeight="1">
      <c r="B131" s="172"/>
      <c r="D131" s="184" t="s">
        <v>244</v>
      </c>
      <c r="E131" s="184"/>
      <c r="F131" s="184"/>
      <c r="G131" s="184"/>
      <c r="H131" s="184"/>
      <c r="I131" s="184"/>
      <c r="J131" s="184"/>
      <c r="K131" s="184"/>
      <c r="L131" s="184"/>
      <c r="M131" s="184"/>
      <c r="N131" s="185">
        <f>BK131</f>
        <v>0</v>
      </c>
      <c r="O131" s="186"/>
      <c r="P131" s="186"/>
      <c r="Q131" s="186"/>
      <c r="R131" s="177"/>
      <c r="T131" s="178"/>
      <c r="W131" s="179">
        <f>SUM(W132:W138)</f>
        <v>53.454218750000003</v>
      </c>
      <c r="Y131" s="179">
        <f>SUM(Y132:Y138)</f>
        <v>1.3939566499999998</v>
      </c>
      <c r="AA131" s="180">
        <f>SUM(AA132:AA138)</f>
        <v>0</v>
      </c>
      <c r="AR131" s="181" t="s">
        <v>83</v>
      </c>
      <c r="AT131" s="182" t="s">
        <v>74</v>
      </c>
      <c r="AU131" s="182" t="s">
        <v>83</v>
      </c>
      <c r="AY131" s="181" t="s">
        <v>132</v>
      </c>
      <c r="BK131" s="183">
        <f>SUM(BK132:BK138)</f>
        <v>0</v>
      </c>
    </row>
    <row r="132" spans="2:65" s="31" customFormat="1" ht="38.25" customHeight="1">
      <c r="B132" s="30"/>
      <c r="C132" s="187" t="s">
        <v>275</v>
      </c>
      <c r="D132" s="187" t="s">
        <v>134</v>
      </c>
      <c r="E132" s="188" t="s">
        <v>276</v>
      </c>
      <c r="F132" s="189" t="s">
        <v>277</v>
      </c>
      <c r="G132" s="189"/>
      <c r="H132" s="189"/>
      <c r="I132" s="189"/>
      <c r="J132" s="190" t="s">
        <v>162</v>
      </c>
      <c r="K132" s="191">
        <v>54.356999999999999</v>
      </c>
      <c r="L132" s="192">
        <v>0</v>
      </c>
      <c r="M132" s="192"/>
      <c r="N132" s="192">
        <f>ROUND(L132*K132,3)</f>
        <v>0</v>
      </c>
      <c r="O132" s="192"/>
      <c r="P132" s="192"/>
      <c r="Q132" s="192"/>
      <c r="R132" s="32"/>
      <c r="T132" s="193" t="s">
        <v>18</v>
      </c>
      <c r="U132" s="42" t="s">
        <v>42</v>
      </c>
      <c r="V132" s="194">
        <v>5.1999999999999998E-2</v>
      </c>
      <c r="W132" s="194">
        <f>V132*K132</f>
        <v>2.8265639999999999</v>
      </c>
      <c r="X132" s="194">
        <v>4.0000000000000002E-4</v>
      </c>
      <c r="Y132" s="194">
        <f>X132*K132</f>
        <v>2.17428E-2</v>
      </c>
      <c r="Z132" s="194">
        <v>0</v>
      </c>
      <c r="AA132" s="195">
        <f>Z132*K132</f>
        <v>0</v>
      </c>
      <c r="AR132" s="11" t="s">
        <v>138</v>
      </c>
      <c r="AT132" s="11" t="s">
        <v>134</v>
      </c>
      <c r="AU132" s="11" t="s">
        <v>139</v>
      </c>
      <c r="AY132" s="11" t="s">
        <v>132</v>
      </c>
      <c r="BE132" s="196">
        <f>IF(U132="základná",N132,0)</f>
        <v>0</v>
      </c>
      <c r="BF132" s="196">
        <f>IF(U132="znížená",N132,0)</f>
        <v>0</v>
      </c>
      <c r="BG132" s="196">
        <f>IF(U132="zákl. prenesená",N132,0)</f>
        <v>0</v>
      </c>
      <c r="BH132" s="196">
        <f>IF(U132="zníž. prenesená",N132,0)</f>
        <v>0</v>
      </c>
      <c r="BI132" s="196">
        <f>IF(U132="nulová",N132,0)</f>
        <v>0</v>
      </c>
      <c r="BJ132" s="11" t="s">
        <v>139</v>
      </c>
      <c r="BK132" s="197">
        <f>ROUND(L132*K132,3)</f>
        <v>0</v>
      </c>
      <c r="BL132" s="11" t="s">
        <v>138</v>
      </c>
      <c r="BM132" s="11" t="s">
        <v>278</v>
      </c>
    </row>
    <row r="133" spans="2:65" s="199" customFormat="1" ht="38.25" customHeight="1">
      <c r="B133" s="198"/>
      <c r="E133" s="200" t="s">
        <v>18</v>
      </c>
      <c r="F133" s="201" t="s">
        <v>279</v>
      </c>
      <c r="G133" s="202"/>
      <c r="H133" s="202"/>
      <c r="I133" s="202"/>
      <c r="K133" s="203">
        <v>54.356999999999999</v>
      </c>
      <c r="R133" s="204"/>
      <c r="T133" s="205"/>
      <c r="AA133" s="206"/>
      <c r="AT133" s="200" t="s">
        <v>142</v>
      </c>
      <c r="AU133" s="200" t="s">
        <v>139</v>
      </c>
      <c r="AV133" s="199" t="s">
        <v>139</v>
      </c>
      <c r="AW133" s="199" t="s">
        <v>31</v>
      </c>
      <c r="AX133" s="199" t="s">
        <v>83</v>
      </c>
      <c r="AY133" s="200" t="s">
        <v>132</v>
      </c>
    </row>
    <row r="134" spans="2:65" s="31" customFormat="1" ht="51" customHeight="1">
      <c r="B134" s="30"/>
      <c r="C134" s="187" t="s">
        <v>254</v>
      </c>
      <c r="D134" s="187" t="s">
        <v>134</v>
      </c>
      <c r="E134" s="188" t="s">
        <v>280</v>
      </c>
      <c r="F134" s="189" t="s">
        <v>281</v>
      </c>
      <c r="G134" s="189"/>
      <c r="H134" s="189"/>
      <c r="I134" s="189"/>
      <c r="J134" s="190" t="s">
        <v>162</v>
      </c>
      <c r="K134" s="191">
        <v>54.356999999999999</v>
      </c>
      <c r="L134" s="192">
        <v>0</v>
      </c>
      <c r="M134" s="192"/>
      <c r="N134" s="192">
        <f>ROUND(L134*K134,3)</f>
        <v>0</v>
      </c>
      <c r="O134" s="192"/>
      <c r="P134" s="192"/>
      <c r="Q134" s="192"/>
      <c r="R134" s="32"/>
      <c r="T134" s="193" t="s">
        <v>18</v>
      </c>
      <c r="U134" s="42" t="s">
        <v>42</v>
      </c>
      <c r="V134" s="194">
        <v>0.43</v>
      </c>
      <c r="W134" s="194">
        <f>V134*K134</f>
        <v>23.37351</v>
      </c>
      <c r="X134" s="194">
        <v>1.6799999999999999E-2</v>
      </c>
      <c r="Y134" s="194">
        <f>X134*K134</f>
        <v>0.91319759999999994</v>
      </c>
      <c r="Z134" s="194">
        <v>0</v>
      </c>
      <c r="AA134" s="195">
        <f>Z134*K134</f>
        <v>0</v>
      </c>
      <c r="AR134" s="11" t="s">
        <v>138</v>
      </c>
      <c r="AT134" s="11" t="s">
        <v>134</v>
      </c>
      <c r="AU134" s="11" t="s">
        <v>139</v>
      </c>
      <c r="AY134" s="11" t="s">
        <v>132</v>
      </c>
      <c r="BE134" s="196">
        <f>IF(U134="základná",N134,0)</f>
        <v>0</v>
      </c>
      <c r="BF134" s="196">
        <f>IF(U134="znížená",N134,0)</f>
        <v>0</v>
      </c>
      <c r="BG134" s="196">
        <f>IF(U134="zákl. prenesená",N134,0)</f>
        <v>0</v>
      </c>
      <c r="BH134" s="196">
        <f>IF(U134="zníž. prenesená",N134,0)</f>
        <v>0</v>
      </c>
      <c r="BI134" s="196">
        <f>IF(U134="nulová",N134,0)</f>
        <v>0</v>
      </c>
      <c r="BJ134" s="11" t="s">
        <v>139</v>
      </c>
      <c r="BK134" s="197">
        <f>ROUND(L134*K134,3)</f>
        <v>0</v>
      </c>
      <c r="BL134" s="11" t="s">
        <v>138</v>
      </c>
      <c r="BM134" s="11" t="s">
        <v>282</v>
      </c>
    </row>
    <row r="135" spans="2:65" s="199" customFormat="1" ht="38.25" customHeight="1">
      <c r="B135" s="198"/>
      <c r="E135" s="200" t="s">
        <v>18</v>
      </c>
      <c r="F135" s="201" t="s">
        <v>279</v>
      </c>
      <c r="G135" s="202"/>
      <c r="H135" s="202"/>
      <c r="I135" s="202"/>
      <c r="K135" s="203">
        <v>54.356999999999999</v>
      </c>
      <c r="R135" s="204"/>
      <c r="T135" s="205"/>
      <c r="AA135" s="206"/>
      <c r="AT135" s="200" t="s">
        <v>142</v>
      </c>
      <c r="AU135" s="200" t="s">
        <v>139</v>
      </c>
      <c r="AV135" s="199" t="s">
        <v>139</v>
      </c>
      <c r="AW135" s="199" t="s">
        <v>31</v>
      </c>
      <c r="AX135" s="199" t="s">
        <v>83</v>
      </c>
      <c r="AY135" s="200" t="s">
        <v>132</v>
      </c>
    </row>
    <row r="136" spans="2:65" s="31" customFormat="1" ht="38.25" customHeight="1">
      <c r="B136" s="30"/>
      <c r="C136" s="187" t="s">
        <v>283</v>
      </c>
      <c r="D136" s="187" t="s">
        <v>134</v>
      </c>
      <c r="E136" s="188" t="s">
        <v>284</v>
      </c>
      <c r="F136" s="189" t="s">
        <v>285</v>
      </c>
      <c r="G136" s="189"/>
      <c r="H136" s="189"/>
      <c r="I136" s="189"/>
      <c r="J136" s="190" t="s">
        <v>162</v>
      </c>
      <c r="K136" s="191">
        <v>43.924999999999997</v>
      </c>
      <c r="L136" s="192">
        <v>0</v>
      </c>
      <c r="M136" s="192"/>
      <c r="N136" s="192">
        <f>ROUND(L136*K136,3)</f>
        <v>0</v>
      </c>
      <c r="O136" s="192"/>
      <c r="P136" s="192"/>
      <c r="Q136" s="192"/>
      <c r="R136" s="32"/>
      <c r="T136" s="193" t="s">
        <v>18</v>
      </c>
      <c r="U136" s="42" t="s">
        <v>42</v>
      </c>
      <c r="V136" s="194">
        <v>0.41721000000000003</v>
      </c>
      <c r="W136" s="194">
        <f>V136*K136</f>
        <v>18.325949250000001</v>
      </c>
      <c r="X136" s="194">
        <v>5.8999999999999999E-3</v>
      </c>
      <c r="Y136" s="194">
        <f>X136*K136</f>
        <v>0.25915749999999999</v>
      </c>
      <c r="Z136" s="194">
        <v>0</v>
      </c>
      <c r="AA136" s="195">
        <f>Z136*K136</f>
        <v>0</v>
      </c>
      <c r="AR136" s="11" t="s">
        <v>138</v>
      </c>
      <c r="AT136" s="11" t="s">
        <v>134</v>
      </c>
      <c r="AU136" s="11" t="s">
        <v>139</v>
      </c>
      <c r="AY136" s="11" t="s">
        <v>132</v>
      </c>
      <c r="BE136" s="196">
        <f>IF(U136="základná",N136,0)</f>
        <v>0</v>
      </c>
      <c r="BF136" s="196">
        <f>IF(U136="znížená",N136,0)</f>
        <v>0</v>
      </c>
      <c r="BG136" s="196">
        <f>IF(U136="zákl. prenesená",N136,0)</f>
        <v>0</v>
      </c>
      <c r="BH136" s="196">
        <f>IF(U136="zníž. prenesená",N136,0)</f>
        <v>0</v>
      </c>
      <c r="BI136" s="196">
        <f>IF(U136="nulová",N136,0)</f>
        <v>0</v>
      </c>
      <c r="BJ136" s="11" t="s">
        <v>139</v>
      </c>
      <c r="BK136" s="197">
        <f>ROUND(L136*K136,3)</f>
        <v>0</v>
      </c>
      <c r="BL136" s="11" t="s">
        <v>138</v>
      </c>
      <c r="BM136" s="11" t="s">
        <v>286</v>
      </c>
    </row>
    <row r="137" spans="2:65" s="31" customFormat="1" ht="38.25" customHeight="1">
      <c r="B137" s="30"/>
      <c r="C137" s="187" t="s">
        <v>287</v>
      </c>
      <c r="D137" s="187" t="s">
        <v>134</v>
      </c>
      <c r="E137" s="188" t="s">
        <v>288</v>
      </c>
      <c r="F137" s="189" t="s">
        <v>289</v>
      </c>
      <c r="G137" s="189"/>
      <c r="H137" s="189"/>
      <c r="I137" s="189"/>
      <c r="J137" s="190" t="s">
        <v>162</v>
      </c>
      <c r="K137" s="191">
        <v>43.924999999999997</v>
      </c>
      <c r="L137" s="192">
        <v>0</v>
      </c>
      <c r="M137" s="192"/>
      <c r="N137" s="192">
        <f>ROUND(L137*K137,3)</f>
        <v>0</v>
      </c>
      <c r="O137" s="192"/>
      <c r="P137" s="192"/>
      <c r="Q137" s="192"/>
      <c r="R137" s="32"/>
      <c r="T137" s="193" t="s">
        <v>18</v>
      </c>
      <c r="U137" s="42" t="s">
        <v>42</v>
      </c>
      <c r="V137" s="194">
        <v>9.2079999999999995E-2</v>
      </c>
      <c r="W137" s="194">
        <f>V137*K137</f>
        <v>4.0446139999999993</v>
      </c>
      <c r="X137" s="194">
        <v>4.0000000000000002E-4</v>
      </c>
      <c r="Y137" s="194">
        <f>X137*K137</f>
        <v>1.7569999999999999E-2</v>
      </c>
      <c r="Z137" s="194">
        <v>0</v>
      </c>
      <c r="AA137" s="195">
        <f>Z137*K137</f>
        <v>0</v>
      </c>
      <c r="AR137" s="11" t="s">
        <v>138</v>
      </c>
      <c r="AT137" s="11" t="s">
        <v>134</v>
      </c>
      <c r="AU137" s="11" t="s">
        <v>139</v>
      </c>
      <c r="AY137" s="11" t="s">
        <v>132</v>
      </c>
      <c r="BE137" s="196">
        <f>IF(U137="základná",N137,0)</f>
        <v>0</v>
      </c>
      <c r="BF137" s="196">
        <f>IF(U137="znížená",N137,0)</f>
        <v>0</v>
      </c>
      <c r="BG137" s="196">
        <f>IF(U137="zákl. prenesená",N137,0)</f>
        <v>0</v>
      </c>
      <c r="BH137" s="196">
        <f>IF(U137="zníž. prenesená",N137,0)</f>
        <v>0</v>
      </c>
      <c r="BI137" s="196">
        <f>IF(U137="nulová",N137,0)</f>
        <v>0</v>
      </c>
      <c r="BJ137" s="11" t="s">
        <v>139</v>
      </c>
      <c r="BK137" s="197">
        <f>ROUND(L137*K137,3)</f>
        <v>0</v>
      </c>
      <c r="BL137" s="11" t="s">
        <v>138</v>
      </c>
      <c r="BM137" s="11" t="s">
        <v>290</v>
      </c>
    </row>
    <row r="138" spans="2:65" s="31" customFormat="1" ht="25.5" customHeight="1">
      <c r="B138" s="30"/>
      <c r="C138" s="187" t="s">
        <v>291</v>
      </c>
      <c r="D138" s="187" t="s">
        <v>134</v>
      </c>
      <c r="E138" s="188" t="s">
        <v>292</v>
      </c>
      <c r="F138" s="189" t="s">
        <v>293</v>
      </c>
      <c r="G138" s="189"/>
      <c r="H138" s="189"/>
      <c r="I138" s="189"/>
      <c r="J138" s="190" t="s">
        <v>162</v>
      </c>
      <c r="K138" s="191">
        <v>43.924999999999997</v>
      </c>
      <c r="L138" s="192">
        <v>0</v>
      </c>
      <c r="M138" s="192"/>
      <c r="N138" s="192">
        <f>ROUND(L138*K138,3)</f>
        <v>0</v>
      </c>
      <c r="O138" s="192"/>
      <c r="P138" s="192"/>
      <c r="Q138" s="192"/>
      <c r="R138" s="32"/>
      <c r="T138" s="193" t="s">
        <v>18</v>
      </c>
      <c r="U138" s="42" t="s">
        <v>42</v>
      </c>
      <c r="V138" s="194">
        <v>0.11118</v>
      </c>
      <c r="W138" s="194">
        <f>V138*K138</f>
        <v>4.8835815</v>
      </c>
      <c r="X138" s="194">
        <v>4.15E-3</v>
      </c>
      <c r="Y138" s="194">
        <f>X138*K138</f>
        <v>0.18228875</v>
      </c>
      <c r="Z138" s="194">
        <v>0</v>
      </c>
      <c r="AA138" s="195">
        <f>Z138*K138</f>
        <v>0</v>
      </c>
      <c r="AR138" s="11" t="s">
        <v>138</v>
      </c>
      <c r="AT138" s="11" t="s">
        <v>134</v>
      </c>
      <c r="AU138" s="11" t="s">
        <v>139</v>
      </c>
      <c r="AY138" s="11" t="s">
        <v>132</v>
      </c>
      <c r="BE138" s="196">
        <f>IF(U138="základná",N138,0)</f>
        <v>0</v>
      </c>
      <c r="BF138" s="196">
        <f>IF(U138="znížená",N138,0)</f>
        <v>0</v>
      </c>
      <c r="BG138" s="196">
        <f>IF(U138="zákl. prenesená",N138,0)</f>
        <v>0</v>
      </c>
      <c r="BH138" s="196">
        <f>IF(U138="zníž. prenesená",N138,0)</f>
        <v>0</v>
      </c>
      <c r="BI138" s="196">
        <f>IF(U138="nulová",N138,0)</f>
        <v>0</v>
      </c>
      <c r="BJ138" s="11" t="s">
        <v>139</v>
      </c>
      <c r="BK138" s="197">
        <f>ROUND(L138*K138,3)</f>
        <v>0</v>
      </c>
      <c r="BL138" s="11" t="s">
        <v>138</v>
      </c>
      <c r="BM138" s="11" t="s">
        <v>294</v>
      </c>
    </row>
    <row r="139" spans="2:65" s="173" customFormat="1" ht="29.85" customHeight="1">
      <c r="B139" s="172"/>
      <c r="D139" s="184" t="s">
        <v>245</v>
      </c>
      <c r="E139" s="184"/>
      <c r="F139" s="184"/>
      <c r="G139" s="184"/>
      <c r="H139" s="184"/>
      <c r="I139" s="184"/>
      <c r="J139" s="184"/>
      <c r="K139" s="184"/>
      <c r="L139" s="184"/>
      <c r="M139" s="184"/>
      <c r="N139" s="229">
        <f>BK139</f>
        <v>0</v>
      </c>
      <c r="O139" s="230"/>
      <c r="P139" s="230"/>
      <c r="Q139" s="230"/>
      <c r="R139" s="177"/>
      <c r="T139" s="178"/>
      <c r="W139" s="179">
        <f>W140</f>
        <v>27.112703999999997</v>
      </c>
      <c r="Y139" s="179">
        <f>Y140</f>
        <v>0</v>
      </c>
      <c r="AA139" s="180">
        <f>AA140</f>
        <v>0</v>
      </c>
      <c r="AR139" s="181" t="s">
        <v>83</v>
      </c>
      <c r="AT139" s="182" t="s">
        <v>74</v>
      </c>
      <c r="AU139" s="182" t="s">
        <v>83</v>
      </c>
      <c r="AY139" s="181" t="s">
        <v>132</v>
      </c>
      <c r="BK139" s="183">
        <f>BK140</f>
        <v>0</v>
      </c>
    </row>
    <row r="140" spans="2:65" s="31" customFormat="1" ht="38.25" customHeight="1">
      <c r="B140" s="30"/>
      <c r="C140" s="187" t="s">
        <v>218</v>
      </c>
      <c r="D140" s="187" t="s">
        <v>134</v>
      </c>
      <c r="E140" s="188" t="s">
        <v>295</v>
      </c>
      <c r="F140" s="189" t="s">
        <v>296</v>
      </c>
      <c r="G140" s="189"/>
      <c r="H140" s="189"/>
      <c r="I140" s="189"/>
      <c r="J140" s="190" t="s">
        <v>146</v>
      </c>
      <c r="K140" s="191">
        <v>11.007999999999999</v>
      </c>
      <c r="L140" s="192">
        <v>0</v>
      </c>
      <c r="M140" s="192"/>
      <c r="N140" s="192">
        <f>ROUND(L140*K140,3)</f>
        <v>0</v>
      </c>
      <c r="O140" s="192"/>
      <c r="P140" s="192"/>
      <c r="Q140" s="192"/>
      <c r="R140" s="32"/>
      <c r="T140" s="193" t="s">
        <v>18</v>
      </c>
      <c r="U140" s="42" t="s">
        <v>42</v>
      </c>
      <c r="V140" s="194">
        <v>2.4630000000000001</v>
      </c>
      <c r="W140" s="194">
        <f>V140*K140</f>
        <v>27.112703999999997</v>
      </c>
      <c r="X140" s="194">
        <v>0</v>
      </c>
      <c r="Y140" s="194">
        <f>X140*K140</f>
        <v>0</v>
      </c>
      <c r="Z140" s="194">
        <v>0</v>
      </c>
      <c r="AA140" s="195">
        <f>Z140*K140</f>
        <v>0</v>
      </c>
      <c r="AR140" s="11" t="s">
        <v>138</v>
      </c>
      <c r="AT140" s="11" t="s">
        <v>134</v>
      </c>
      <c r="AU140" s="11" t="s">
        <v>139</v>
      </c>
      <c r="AY140" s="11" t="s">
        <v>132</v>
      </c>
      <c r="BE140" s="196">
        <f>IF(U140="základná",N140,0)</f>
        <v>0</v>
      </c>
      <c r="BF140" s="196">
        <f>IF(U140="znížená",N140,0)</f>
        <v>0</v>
      </c>
      <c r="BG140" s="196">
        <f>IF(U140="zákl. prenesená",N140,0)</f>
        <v>0</v>
      </c>
      <c r="BH140" s="196">
        <f>IF(U140="zníž. prenesená",N140,0)</f>
        <v>0</v>
      </c>
      <c r="BI140" s="196">
        <f>IF(U140="nulová",N140,0)</f>
        <v>0</v>
      </c>
      <c r="BJ140" s="11" t="s">
        <v>139</v>
      </c>
      <c r="BK140" s="197">
        <f>ROUND(L140*K140,3)</f>
        <v>0</v>
      </c>
      <c r="BL140" s="11" t="s">
        <v>138</v>
      </c>
      <c r="BM140" s="11" t="s">
        <v>297</v>
      </c>
    </row>
    <row r="141" spans="2:65" s="173" customFormat="1" ht="37.35" customHeight="1">
      <c r="B141" s="172"/>
      <c r="D141" s="174" t="s">
        <v>115</v>
      </c>
      <c r="E141" s="174"/>
      <c r="F141" s="174"/>
      <c r="G141" s="174"/>
      <c r="H141" s="174"/>
      <c r="I141" s="174"/>
      <c r="J141" s="174"/>
      <c r="K141" s="174"/>
      <c r="L141" s="174"/>
      <c r="M141" s="174"/>
      <c r="N141" s="207">
        <f>BK141</f>
        <v>0</v>
      </c>
      <c r="O141" s="208"/>
      <c r="P141" s="208"/>
      <c r="Q141" s="208"/>
      <c r="R141" s="177"/>
      <c r="T141" s="178"/>
      <c r="W141" s="179">
        <f>W142</f>
        <v>10.685373999999999</v>
      </c>
      <c r="Y141" s="179">
        <f>Y142</f>
        <v>0.286831</v>
      </c>
      <c r="AA141" s="180">
        <f>AA142</f>
        <v>0</v>
      </c>
      <c r="AR141" s="181" t="s">
        <v>139</v>
      </c>
      <c r="AT141" s="182" t="s">
        <v>74</v>
      </c>
      <c r="AU141" s="182" t="s">
        <v>75</v>
      </c>
      <c r="AY141" s="181" t="s">
        <v>132</v>
      </c>
      <c r="BK141" s="183">
        <f>BK142</f>
        <v>0</v>
      </c>
    </row>
    <row r="142" spans="2:65" s="173" customFormat="1" ht="19.899999999999999" customHeight="1">
      <c r="B142" s="172"/>
      <c r="D142" s="184" t="s">
        <v>246</v>
      </c>
      <c r="E142" s="184"/>
      <c r="F142" s="184"/>
      <c r="G142" s="184"/>
      <c r="H142" s="184"/>
      <c r="I142" s="184"/>
      <c r="J142" s="184"/>
      <c r="K142" s="184"/>
      <c r="L142" s="184"/>
      <c r="M142" s="184"/>
      <c r="N142" s="185">
        <f>BK142</f>
        <v>0</v>
      </c>
      <c r="O142" s="186"/>
      <c r="P142" s="186"/>
      <c r="Q142" s="186"/>
      <c r="R142" s="177"/>
      <c r="T142" s="178"/>
      <c r="W142" s="179">
        <f>SUM(W143:W146)</f>
        <v>10.685373999999999</v>
      </c>
      <c r="Y142" s="179">
        <f>SUM(Y143:Y146)</f>
        <v>0.286831</v>
      </c>
      <c r="AA142" s="180">
        <f>SUM(AA143:AA146)</f>
        <v>0</v>
      </c>
      <c r="AR142" s="181" t="s">
        <v>139</v>
      </c>
      <c r="AT142" s="182" t="s">
        <v>74</v>
      </c>
      <c r="AU142" s="182" t="s">
        <v>83</v>
      </c>
      <c r="AY142" s="181" t="s">
        <v>132</v>
      </c>
      <c r="BK142" s="183">
        <f>SUM(BK143:BK146)</f>
        <v>0</v>
      </c>
    </row>
    <row r="143" spans="2:65" s="31" customFormat="1" ht="25.5" customHeight="1">
      <c r="B143" s="30"/>
      <c r="C143" s="187" t="s">
        <v>143</v>
      </c>
      <c r="D143" s="187" t="s">
        <v>134</v>
      </c>
      <c r="E143" s="188" t="s">
        <v>298</v>
      </c>
      <c r="F143" s="189" t="s">
        <v>299</v>
      </c>
      <c r="G143" s="189"/>
      <c r="H143" s="189"/>
      <c r="I143" s="189"/>
      <c r="J143" s="190" t="s">
        <v>162</v>
      </c>
      <c r="K143" s="191">
        <v>43.924999999999997</v>
      </c>
      <c r="L143" s="192">
        <v>0</v>
      </c>
      <c r="M143" s="192"/>
      <c r="N143" s="192">
        <f>ROUND(L143*K143,3)</f>
        <v>0</v>
      </c>
      <c r="O143" s="192"/>
      <c r="P143" s="192"/>
      <c r="Q143" s="192"/>
      <c r="R143" s="32"/>
      <c r="T143" s="193" t="s">
        <v>18</v>
      </c>
      <c r="U143" s="42" t="s">
        <v>42</v>
      </c>
      <c r="V143" s="194">
        <v>0.23100000000000001</v>
      </c>
      <c r="W143" s="194">
        <f>V143*K143</f>
        <v>10.146675</v>
      </c>
      <c r="X143" s="194">
        <v>5.0000000000000001E-3</v>
      </c>
      <c r="Y143" s="194">
        <f>X143*K143</f>
        <v>0.21962499999999999</v>
      </c>
      <c r="Z143" s="194">
        <v>0</v>
      </c>
      <c r="AA143" s="195">
        <f>Z143*K143</f>
        <v>0</v>
      </c>
      <c r="AR143" s="11" t="s">
        <v>163</v>
      </c>
      <c r="AT143" s="11" t="s">
        <v>134</v>
      </c>
      <c r="AU143" s="11" t="s">
        <v>139</v>
      </c>
      <c r="AY143" s="11" t="s">
        <v>132</v>
      </c>
      <c r="BE143" s="196">
        <f>IF(U143="základná",N143,0)</f>
        <v>0</v>
      </c>
      <c r="BF143" s="196">
        <f>IF(U143="znížená",N143,0)</f>
        <v>0</v>
      </c>
      <c r="BG143" s="196">
        <f>IF(U143="zákl. prenesená",N143,0)</f>
        <v>0</v>
      </c>
      <c r="BH143" s="196">
        <f>IF(U143="zníž. prenesená",N143,0)</f>
        <v>0</v>
      </c>
      <c r="BI143" s="196">
        <f>IF(U143="nulová",N143,0)</f>
        <v>0</v>
      </c>
      <c r="BJ143" s="11" t="s">
        <v>139</v>
      </c>
      <c r="BK143" s="197">
        <f>ROUND(L143*K143,3)</f>
        <v>0</v>
      </c>
      <c r="BL143" s="11" t="s">
        <v>163</v>
      </c>
      <c r="BM143" s="11" t="s">
        <v>300</v>
      </c>
    </row>
    <row r="144" spans="2:65" s="199" customFormat="1" ht="16.5" customHeight="1">
      <c r="B144" s="198"/>
      <c r="E144" s="200" t="s">
        <v>18</v>
      </c>
      <c r="F144" s="201" t="s">
        <v>301</v>
      </c>
      <c r="G144" s="202"/>
      <c r="H144" s="202"/>
      <c r="I144" s="202"/>
      <c r="K144" s="203">
        <v>43.924999999999997</v>
      </c>
      <c r="R144" s="204"/>
      <c r="T144" s="205"/>
      <c r="AA144" s="206"/>
      <c r="AT144" s="200" t="s">
        <v>142</v>
      </c>
      <c r="AU144" s="200" t="s">
        <v>139</v>
      </c>
      <c r="AV144" s="199" t="s">
        <v>139</v>
      </c>
      <c r="AW144" s="199" t="s">
        <v>31</v>
      </c>
      <c r="AX144" s="199" t="s">
        <v>83</v>
      </c>
      <c r="AY144" s="200" t="s">
        <v>132</v>
      </c>
    </row>
    <row r="145" spans="2:65" s="31" customFormat="1" ht="38.25" customHeight="1">
      <c r="B145" s="30"/>
      <c r="C145" s="220" t="s">
        <v>148</v>
      </c>
      <c r="D145" s="220" t="s">
        <v>175</v>
      </c>
      <c r="E145" s="221" t="s">
        <v>302</v>
      </c>
      <c r="F145" s="222" t="s">
        <v>303</v>
      </c>
      <c r="G145" s="222"/>
      <c r="H145" s="222"/>
      <c r="I145" s="222"/>
      <c r="J145" s="223" t="s">
        <v>162</v>
      </c>
      <c r="K145" s="224">
        <v>44.804000000000002</v>
      </c>
      <c r="L145" s="225">
        <v>0</v>
      </c>
      <c r="M145" s="225"/>
      <c r="N145" s="225">
        <f>ROUND(L145*K145,3)</f>
        <v>0</v>
      </c>
      <c r="O145" s="192"/>
      <c r="P145" s="192"/>
      <c r="Q145" s="192"/>
      <c r="R145" s="32"/>
      <c r="T145" s="193" t="s">
        <v>18</v>
      </c>
      <c r="U145" s="42" t="s">
        <v>42</v>
      </c>
      <c r="V145" s="194">
        <v>0</v>
      </c>
      <c r="W145" s="194">
        <f>V145*K145</f>
        <v>0</v>
      </c>
      <c r="X145" s="194">
        <v>1.5E-3</v>
      </c>
      <c r="Y145" s="194">
        <f>X145*K145</f>
        <v>6.7206000000000002E-2</v>
      </c>
      <c r="Z145" s="194">
        <v>0</v>
      </c>
      <c r="AA145" s="195">
        <f>Z145*K145</f>
        <v>0</v>
      </c>
      <c r="AR145" s="11" t="s">
        <v>178</v>
      </c>
      <c r="AT145" s="11" t="s">
        <v>175</v>
      </c>
      <c r="AU145" s="11" t="s">
        <v>139</v>
      </c>
      <c r="AY145" s="11" t="s">
        <v>132</v>
      </c>
      <c r="BE145" s="196">
        <f>IF(U145="základná",N145,0)</f>
        <v>0</v>
      </c>
      <c r="BF145" s="196">
        <f>IF(U145="znížená",N145,0)</f>
        <v>0</v>
      </c>
      <c r="BG145" s="196">
        <f>IF(U145="zákl. prenesená",N145,0)</f>
        <v>0</v>
      </c>
      <c r="BH145" s="196">
        <f>IF(U145="zníž. prenesená",N145,0)</f>
        <v>0</v>
      </c>
      <c r="BI145" s="196">
        <f>IF(U145="nulová",N145,0)</f>
        <v>0</v>
      </c>
      <c r="BJ145" s="11" t="s">
        <v>139</v>
      </c>
      <c r="BK145" s="197">
        <f>ROUND(L145*K145,3)</f>
        <v>0</v>
      </c>
      <c r="BL145" s="11" t="s">
        <v>163</v>
      </c>
      <c r="BM145" s="11" t="s">
        <v>304</v>
      </c>
    </row>
    <row r="146" spans="2:65" s="31" customFormat="1" ht="25.5" customHeight="1">
      <c r="B146" s="30"/>
      <c r="C146" s="187" t="s">
        <v>152</v>
      </c>
      <c r="D146" s="187" t="s">
        <v>134</v>
      </c>
      <c r="E146" s="188" t="s">
        <v>305</v>
      </c>
      <c r="F146" s="189" t="s">
        <v>306</v>
      </c>
      <c r="G146" s="189"/>
      <c r="H146" s="189"/>
      <c r="I146" s="189"/>
      <c r="J146" s="190" t="s">
        <v>146</v>
      </c>
      <c r="K146" s="191">
        <v>0.28699999999999998</v>
      </c>
      <c r="L146" s="192">
        <v>0</v>
      </c>
      <c r="M146" s="192"/>
      <c r="N146" s="192">
        <f>ROUND(L146*K146,3)</f>
        <v>0</v>
      </c>
      <c r="O146" s="192"/>
      <c r="P146" s="192"/>
      <c r="Q146" s="192"/>
      <c r="R146" s="32"/>
      <c r="T146" s="193" t="s">
        <v>18</v>
      </c>
      <c r="U146" s="226" t="s">
        <v>42</v>
      </c>
      <c r="V146" s="227">
        <v>1.877</v>
      </c>
      <c r="W146" s="227">
        <f>V146*K146</f>
        <v>0.53869899999999993</v>
      </c>
      <c r="X146" s="227">
        <v>0</v>
      </c>
      <c r="Y146" s="227">
        <f>X146*K146</f>
        <v>0</v>
      </c>
      <c r="Z146" s="227">
        <v>0</v>
      </c>
      <c r="AA146" s="228">
        <f>Z146*K146</f>
        <v>0</v>
      </c>
      <c r="AR146" s="11" t="s">
        <v>163</v>
      </c>
      <c r="AT146" s="11" t="s">
        <v>134</v>
      </c>
      <c r="AU146" s="11" t="s">
        <v>139</v>
      </c>
      <c r="AY146" s="11" t="s">
        <v>132</v>
      </c>
      <c r="BE146" s="196">
        <f>IF(U146="základná",N146,0)</f>
        <v>0</v>
      </c>
      <c r="BF146" s="196">
        <f>IF(U146="znížená",N146,0)</f>
        <v>0</v>
      </c>
      <c r="BG146" s="196">
        <f>IF(U146="zákl. prenesená",N146,0)</f>
        <v>0</v>
      </c>
      <c r="BH146" s="196">
        <f>IF(U146="zníž. prenesená",N146,0)</f>
        <v>0</v>
      </c>
      <c r="BI146" s="196">
        <f>IF(U146="nulová",N146,0)</f>
        <v>0</v>
      </c>
      <c r="BJ146" s="11" t="s">
        <v>139</v>
      </c>
      <c r="BK146" s="197">
        <f>ROUND(L146*K146,3)</f>
        <v>0</v>
      </c>
      <c r="BL146" s="11" t="s">
        <v>163</v>
      </c>
      <c r="BM146" s="11" t="s">
        <v>307</v>
      </c>
    </row>
    <row r="147" spans="2:65" s="31" customFormat="1" ht="6.95" customHeight="1">
      <c r="B147" s="62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4"/>
    </row>
  </sheetData>
  <mergeCells count="118">
    <mergeCell ref="F146:I146"/>
    <mergeCell ref="L146:M146"/>
    <mergeCell ref="N146:Q146"/>
    <mergeCell ref="F143:I143"/>
    <mergeCell ref="L143:M143"/>
    <mergeCell ref="N143:Q143"/>
    <mergeCell ref="F144:I144"/>
    <mergeCell ref="F145:I145"/>
    <mergeCell ref="L145:M145"/>
    <mergeCell ref="N145:Q145"/>
    <mergeCell ref="N139:Q139"/>
    <mergeCell ref="F140:I140"/>
    <mergeCell ref="L140:M140"/>
    <mergeCell ref="N140:Q140"/>
    <mergeCell ref="N141:Q141"/>
    <mergeCell ref="N142:Q142"/>
    <mergeCell ref="F137:I137"/>
    <mergeCell ref="L137:M137"/>
    <mergeCell ref="N137:Q137"/>
    <mergeCell ref="F138:I138"/>
    <mergeCell ref="L138:M138"/>
    <mergeCell ref="N138:Q138"/>
    <mergeCell ref="F134:I134"/>
    <mergeCell ref="L134:M134"/>
    <mergeCell ref="N134:Q134"/>
    <mergeCell ref="F135:I135"/>
    <mergeCell ref="F136:I136"/>
    <mergeCell ref="L136:M136"/>
    <mergeCell ref="N136:Q136"/>
    <mergeCell ref="F130:I130"/>
    <mergeCell ref="N131:Q131"/>
    <mergeCell ref="F132:I132"/>
    <mergeCell ref="L132:M132"/>
    <mergeCell ref="N132:Q132"/>
    <mergeCell ref="F133:I133"/>
    <mergeCell ref="F127:I127"/>
    <mergeCell ref="F128:I128"/>
    <mergeCell ref="L128:M128"/>
    <mergeCell ref="N128:Q128"/>
    <mergeCell ref="F129:I129"/>
    <mergeCell ref="L129:M129"/>
    <mergeCell ref="N129:Q129"/>
    <mergeCell ref="F124:I124"/>
    <mergeCell ref="L124:M124"/>
    <mergeCell ref="N124:Q124"/>
    <mergeCell ref="F125:I125"/>
    <mergeCell ref="F126:I126"/>
    <mergeCell ref="L126:M126"/>
    <mergeCell ref="N126:Q126"/>
    <mergeCell ref="F120:I120"/>
    <mergeCell ref="F121:I121"/>
    <mergeCell ref="L121:M121"/>
    <mergeCell ref="N121:Q121"/>
    <mergeCell ref="F122:I122"/>
    <mergeCell ref="N123:Q123"/>
    <mergeCell ref="N116:Q116"/>
    <mergeCell ref="N117:Q117"/>
    <mergeCell ref="N118:Q118"/>
    <mergeCell ref="F119:I119"/>
    <mergeCell ref="L119:M119"/>
    <mergeCell ref="N119:Q119"/>
    <mergeCell ref="F108:P108"/>
    <mergeCell ref="M110:P110"/>
    <mergeCell ref="M112:Q112"/>
    <mergeCell ref="M113:Q113"/>
    <mergeCell ref="F115:I115"/>
    <mergeCell ref="L115:M115"/>
    <mergeCell ref="N115:Q115"/>
    <mergeCell ref="N94:Q94"/>
    <mergeCell ref="N95:Q95"/>
    <mergeCell ref="N97:Q97"/>
    <mergeCell ref="L99:Q99"/>
    <mergeCell ref="C105:Q105"/>
    <mergeCell ref="F107:P107"/>
    <mergeCell ref="N88:Q88"/>
    <mergeCell ref="N89:Q89"/>
    <mergeCell ref="N90:Q90"/>
    <mergeCell ref="N91:Q91"/>
    <mergeCell ref="N92:Q92"/>
    <mergeCell ref="N93:Q93"/>
    <mergeCell ref="F78:P78"/>
    <mergeCell ref="F79:P79"/>
    <mergeCell ref="M81:P81"/>
    <mergeCell ref="M83:Q83"/>
    <mergeCell ref="M84:Q84"/>
    <mergeCell ref="C86:G86"/>
    <mergeCell ref="N86:Q86"/>
    <mergeCell ref="H35:J35"/>
    <mergeCell ref="M35:P35"/>
    <mergeCell ref="H36:J36"/>
    <mergeCell ref="M36:P36"/>
    <mergeCell ref="L38:P38"/>
    <mergeCell ref="C76:Q76"/>
    <mergeCell ref="M30:P30"/>
    <mergeCell ref="H32:J32"/>
    <mergeCell ref="M32:P32"/>
    <mergeCell ref="H33:J33"/>
    <mergeCell ref="M33:P33"/>
    <mergeCell ref="H34:J34"/>
    <mergeCell ref="M34:P34"/>
    <mergeCell ref="O18:P18"/>
    <mergeCell ref="O20:P20"/>
    <mergeCell ref="O21:P21"/>
    <mergeCell ref="E24:L24"/>
    <mergeCell ref="M27:P27"/>
    <mergeCell ref="M28:P28"/>
    <mergeCell ref="O9:P9"/>
    <mergeCell ref="O11:P11"/>
    <mergeCell ref="O12:P12"/>
    <mergeCell ref="O14:P14"/>
    <mergeCell ref="O15:P15"/>
    <mergeCell ref="O17:P17"/>
    <mergeCell ref="H1:K1"/>
    <mergeCell ref="C2:Q2"/>
    <mergeCell ref="S2:AC2"/>
    <mergeCell ref="C4:Q4"/>
    <mergeCell ref="F6:P6"/>
    <mergeCell ref="F7:P7"/>
  </mergeCells>
  <hyperlinks>
    <hyperlink ref="F1:G1" location="C2" display="1) Krycí list rozpočtu" xr:uid="{25165697-B1F9-41CC-BDFD-7394F5DED872}"/>
    <hyperlink ref="H1:K1" location="C86" display="2) Rekapitulácia rozpočtu" xr:uid="{BA30F1DD-BD6B-4C4E-82D9-46AF20492B19}"/>
    <hyperlink ref="L1" location="C115" display="3) Rozpočet" xr:uid="{CC94638A-6097-40B1-B624-DC81F1784480}"/>
    <hyperlink ref="S1:T1" location="'Rekapitulácia stavby'!C2" display="Rekapitulácia stavby" xr:uid="{8B58EDD2-80A0-4935-96A3-FE7F56D43917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Rekapitulácia stavby</vt:lpstr>
      <vt:lpstr>2019-30a-01 - Obvodový plášť</vt:lpstr>
      <vt:lpstr>2019-30a-02 - Výplne otvo...</vt:lpstr>
      <vt:lpstr>2019-30a-03 - Strecha</vt:lpstr>
      <vt:lpstr>2019-30a-04 - Ostatné-sok...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Mikla</dc:creator>
  <cp:lastModifiedBy>Mikla</cp:lastModifiedBy>
  <dcterms:created xsi:type="dcterms:W3CDTF">2020-06-04T06:05:49Z</dcterms:created>
  <dcterms:modified xsi:type="dcterms:W3CDTF">2020-06-04T06:23:32Z</dcterms:modified>
</cp:coreProperties>
</file>