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H:\amyf\phymenvina\minecraft\miragefairy2018\"/>
    </mc:Choice>
  </mc:AlternateContent>
  <xr:revisionPtr revIDLastSave="0" documentId="13_ncr:1_{160AA9FC-A2CC-4F56-8302-01935D39CB2F}" xr6:coauthVersionLast="32" xr6:coauthVersionMax="32" xr10:uidLastSave="{00000000-0000-0000-0000-000000000000}"/>
  <bookViews>
    <workbookView xWindow="0" yWindow="0" windowWidth="17955" windowHeight="8535" xr2:uid="{765C36AA-DDDE-4D71-84D6-EC92ABB801E4}"/>
  </bookViews>
  <sheets>
    <sheet name="Sheet1" sheetId="1" r:id="rId1"/>
    <sheet name="労働属性" sheetId="2" r:id="rId2"/>
  </sheets>
  <calcPr calcId="179017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1" l="1"/>
  <c r="AK15" i="1"/>
  <c r="AK16" i="1"/>
  <c r="AK17" i="1"/>
  <c r="AK18" i="1"/>
  <c r="AK19" i="1"/>
  <c r="AK20" i="1"/>
  <c r="AK21" i="1"/>
  <c r="AK22" i="1"/>
  <c r="AK3" i="1"/>
  <c r="AK9" i="1"/>
  <c r="AK23" i="1"/>
  <c r="AK24" i="1"/>
  <c r="AK25" i="1"/>
  <c r="AK26" i="1"/>
  <c r="AK8" i="1"/>
  <c r="AK27" i="1"/>
  <c r="AK28" i="1"/>
  <c r="AK5" i="1"/>
  <c r="AK29" i="1"/>
  <c r="AK30" i="1"/>
  <c r="AK31" i="1"/>
  <c r="AK32" i="1"/>
  <c r="AK33" i="1"/>
  <c r="AK4" i="1"/>
  <c r="AK34" i="1"/>
  <c r="AK35" i="1"/>
  <c r="AK11" i="1"/>
  <c r="AK36" i="1"/>
  <c r="AK37" i="1"/>
  <c r="AK38" i="1"/>
  <c r="AK39" i="1"/>
  <c r="AK40" i="1"/>
  <c r="AK41" i="1"/>
  <c r="AK14" i="1"/>
  <c r="AK42" i="1"/>
  <c r="AK43" i="1"/>
  <c r="AK44" i="1"/>
  <c r="AK45" i="1"/>
  <c r="AK7" i="1"/>
  <c r="AK46" i="1"/>
  <c r="AK47" i="1"/>
  <c r="AK48" i="1"/>
  <c r="AK49" i="1"/>
  <c r="AK50" i="1"/>
  <c r="AK51" i="1"/>
  <c r="AK52" i="1"/>
  <c r="AK53" i="1"/>
  <c r="AK54" i="1"/>
  <c r="AK6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1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10" i="1"/>
  <c r="AK97" i="1"/>
  <c r="AK98" i="1"/>
  <c r="AK99" i="1"/>
  <c r="AK100" i="1"/>
  <c r="AK101" i="1"/>
  <c r="AJ13" i="1"/>
  <c r="R46" i="1" l="1"/>
  <c r="S46" i="1" s="1"/>
  <c r="AI46" i="1"/>
  <c r="AJ46" i="1"/>
  <c r="R36" i="1"/>
  <c r="S36" i="1" s="1"/>
  <c r="AI36" i="1"/>
  <c r="AJ36" i="1"/>
  <c r="R60" i="1"/>
  <c r="S60" i="1" s="1"/>
  <c r="R42" i="1"/>
  <c r="W42" i="1" s="1"/>
  <c r="R54" i="1"/>
  <c r="S54" i="1" s="1"/>
  <c r="R72" i="1"/>
  <c r="S72" i="1" s="1"/>
  <c r="R73" i="1"/>
  <c r="S73" i="1" s="1"/>
  <c r="R76" i="1"/>
  <c r="S76" i="1" s="1"/>
  <c r="AI60" i="1"/>
  <c r="AI42" i="1"/>
  <c r="AI54" i="1"/>
  <c r="AI72" i="1"/>
  <c r="AI73" i="1"/>
  <c r="AI76" i="1"/>
  <c r="AJ60" i="1"/>
  <c r="AJ42" i="1"/>
  <c r="AJ54" i="1"/>
  <c r="AJ72" i="1"/>
  <c r="AJ73" i="1"/>
  <c r="AJ76" i="1"/>
  <c r="R19" i="1"/>
  <c r="S19" i="1" s="1"/>
  <c r="R38" i="1"/>
  <c r="U38" i="1" s="1"/>
  <c r="R53" i="1"/>
  <c r="S53" i="1" s="1"/>
  <c r="R84" i="1"/>
  <c r="X84" i="1" s="1"/>
  <c r="R78" i="1"/>
  <c r="V78" i="1" s="1"/>
  <c r="R63" i="1"/>
  <c r="V63" i="1" s="1"/>
  <c r="R17" i="1"/>
  <c r="S17" i="1" s="1"/>
  <c r="R20" i="1"/>
  <c r="X20" i="1" s="1"/>
  <c r="R21" i="1"/>
  <c r="T21" i="1" s="1"/>
  <c r="R70" i="1"/>
  <c r="W70" i="1" s="1"/>
  <c r="R66" i="1"/>
  <c r="R23" i="1"/>
  <c r="R62" i="1"/>
  <c r="S62" i="1" s="1"/>
  <c r="R94" i="1"/>
  <c r="T94" i="1" s="1"/>
  <c r="R96" i="1"/>
  <c r="U96" i="1" s="1"/>
  <c r="R16" i="1"/>
  <c r="X16" i="1" s="1"/>
  <c r="R77" i="1"/>
  <c r="W77" i="1" s="1"/>
  <c r="R68" i="1"/>
  <c r="U68" i="1" s="1"/>
  <c r="R100" i="1"/>
  <c r="V100" i="1" s="1"/>
  <c r="R97" i="1"/>
  <c r="X97" i="1" s="1"/>
  <c r="R98" i="1"/>
  <c r="U98" i="1" s="1"/>
  <c r="R35" i="1"/>
  <c r="S35" i="1" s="1"/>
  <c r="R30" i="1"/>
  <c r="W30" i="1" s="1"/>
  <c r="R29" i="1"/>
  <c r="R83" i="1"/>
  <c r="R45" i="1"/>
  <c r="T45" i="1" s="1"/>
  <c r="R24" i="1"/>
  <c r="T24" i="1" s="1"/>
  <c r="T63" i="1"/>
  <c r="U70" i="1"/>
  <c r="AI19" i="1"/>
  <c r="AI38" i="1"/>
  <c r="AI53" i="1"/>
  <c r="AI84" i="1"/>
  <c r="AI78" i="1"/>
  <c r="AI63" i="1"/>
  <c r="AI17" i="1"/>
  <c r="AI20" i="1"/>
  <c r="AI21" i="1"/>
  <c r="AI70" i="1"/>
  <c r="AI66" i="1"/>
  <c r="AI23" i="1"/>
  <c r="AI62" i="1"/>
  <c r="AI94" i="1"/>
  <c r="AI96" i="1"/>
  <c r="AI16" i="1"/>
  <c r="AI77" i="1"/>
  <c r="AI68" i="1"/>
  <c r="AI100" i="1"/>
  <c r="AI97" i="1"/>
  <c r="AI98" i="1"/>
  <c r="AI35" i="1"/>
  <c r="AI30" i="1"/>
  <c r="AI29" i="1"/>
  <c r="AI83" i="1"/>
  <c r="AI45" i="1"/>
  <c r="AI24" i="1"/>
  <c r="AJ19" i="1"/>
  <c r="AJ38" i="1"/>
  <c r="AJ53" i="1"/>
  <c r="AJ84" i="1"/>
  <c r="AJ78" i="1"/>
  <c r="AJ63" i="1"/>
  <c r="AJ17" i="1"/>
  <c r="AJ20" i="1"/>
  <c r="AJ21" i="1"/>
  <c r="AJ70" i="1"/>
  <c r="AJ66" i="1"/>
  <c r="AJ23" i="1"/>
  <c r="AJ62" i="1"/>
  <c r="AJ94" i="1"/>
  <c r="AJ96" i="1"/>
  <c r="AJ16" i="1"/>
  <c r="AJ77" i="1"/>
  <c r="AJ68" i="1"/>
  <c r="AJ100" i="1"/>
  <c r="AJ97" i="1"/>
  <c r="AJ98" i="1"/>
  <c r="AJ35" i="1"/>
  <c r="AJ30" i="1"/>
  <c r="AJ29" i="1"/>
  <c r="AJ83" i="1"/>
  <c r="AJ45" i="1"/>
  <c r="AJ24" i="1"/>
  <c r="AJ3" i="1"/>
  <c r="AJ4" i="1"/>
  <c r="AJ5" i="1"/>
  <c r="AJ6" i="1"/>
  <c r="AJ7" i="1"/>
  <c r="AJ8" i="1"/>
  <c r="AJ9" i="1"/>
  <c r="AJ10" i="1"/>
  <c r="AJ11" i="1"/>
  <c r="AJ12" i="1"/>
  <c r="AJ14" i="1"/>
  <c r="AJ15" i="1"/>
  <c r="AJ18" i="1"/>
  <c r="AJ25" i="1"/>
  <c r="AJ27" i="1"/>
  <c r="AJ28" i="1"/>
  <c r="AJ31" i="1"/>
  <c r="AJ32" i="1"/>
  <c r="AJ33" i="1"/>
  <c r="AJ40" i="1"/>
  <c r="AJ41" i="1"/>
  <c r="AJ43" i="1"/>
  <c r="AJ48" i="1"/>
  <c r="AJ49" i="1"/>
  <c r="AJ50" i="1"/>
  <c r="AJ51" i="1"/>
  <c r="AJ52" i="1"/>
  <c r="AJ55" i="1"/>
  <c r="AJ56" i="1"/>
  <c r="AJ57" i="1"/>
  <c r="AJ58" i="1"/>
  <c r="AJ59" i="1"/>
  <c r="AJ61" i="1"/>
  <c r="AJ64" i="1"/>
  <c r="AJ65" i="1"/>
  <c r="AJ69" i="1"/>
  <c r="AJ75" i="1"/>
  <c r="AJ79" i="1"/>
  <c r="AJ82" i="1"/>
  <c r="AJ86" i="1"/>
  <c r="AJ87" i="1"/>
  <c r="AJ88" i="1"/>
  <c r="AJ89" i="1"/>
  <c r="AJ90" i="1"/>
  <c r="AJ92" i="1"/>
  <c r="AJ93" i="1"/>
  <c r="AJ95" i="1"/>
  <c r="AJ99" i="1"/>
  <c r="AJ101" i="1"/>
  <c r="AJ44" i="1"/>
  <c r="AJ47" i="1"/>
  <c r="AJ37" i="1"/>
  <c r="AJ26" i="1"/>
  <c r="AJ22" i="1"/>
  <c r="AJ67" i="1"/>
  <c r="AJ80" i="1"/>
  <c r="AJ91" i="1"/>
  <c r="AJ34" i="1"/>
  <c r="AJ39" i="1"/>
  <c r="AJ71" i="1"/>
  <c r="AJ81" i="1"/>
  <c r="AJ74" i="1"/>
  <c r="AJ8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8" i="1"/>
  <c r="AI25" i="1"/>
  <c r="AI27" i="1"/>
  <c r="AI28" i="1"/>
  <c r="AI31" i="1"/>
  <c r="AI32" i="1"/>
  <c r="AI33" i="1"/>
  <c r="AI40" i="1"/>
  <c r="AI41" i="1"/>
  <c r="AI43" i="1"/>
  <c r="AI48" i="1"/>
  <c r="AI49" i="1"/>
  <c r="AI50" i="1"/>
  <c r="AI51" i="1"/>
  <c r="AI52" i="1"/>
  <c r="AI55" i="1"/>
  <c r="AI56" i="1"/>
  <c r="AI57" i="1"/>
  <c r="AI58" i="1"/>
  <c r="AI59" i="1"/>
  <c r="AI61" i="1"/>
  <c r="AI64" i="1"/>
  <c r="AI65" i="1"/>
  <c r="AI69" i="1"/>
  <c r="AI75" i="1"/>
  <c r="AI79" i="1"/>
  <c r="AI82" i="1"/>
  <c r="AI86" i="1"/>
  <c r="AI87" i="1"/>
  <c r="AI88" i="1"/>
  <c r="AI89" i="1"/>
  <c r="AI90" i="1"/>
  <c r="AI92" i="1"/>
  <c r="AI93" i="1"/>
  <c r="AI95" i="1"/>
  <c r="AI99" i="1"/>
  <c r="AI101" i="1"/>
  <c r="AI44" i="1"/>
  <c r="AI47" i="1"/>
  <c r="AI37" i="1"/>
  <c r="AI26" i="1"/>
  <c r="AI22" i="1"/>
  <c r="AI67" i="1"/>
  <c r="AI80" i="1"/>
  <c r="AI91" i="1"/>
  <c r="AI34" i="1"/>
  <c r="AI39" i="1"/>
  <c r="AI71" i="1"/>
  <c r="AI81" i="1"/>
  <c r="AI74" i="1"/>
  <c r="AI85" i="1"/>
  <c r="S63" i="1" l="1"/>
  <c r="X42" i="1"/>
  <c r="W94" i="1"/>
  <c r="V76" i="1"/>
  <c r="U42" i="1"/>
  <c r="X76" i="1"/>
  <c r="T76" i="1"/>
  <c r="V19" i="1"/>
  <c r="W19" i="1"/>
  <c r="V46" i="1"/>
  <c r="U46" i="1"/>
  <c r="T42" i="1"/>
  <c r="V42" i="1"/>
  <c r="S42" i="1"/>
  <c r="W76" i="1"/>
  <c r="U76" i="1"/>
  <c r="Y76" i="1" s="1"/>
  <c r="Z76" i="1" s="1"/>
  <c r="AA76" i="1" s="1"/>
  <c r="AC76" i="1" s="1"/>
  <c r="W35" i="1"/>
  <c r="U35" i="1"/>
  <c r="W45" i="1"/>
  <c r="X98" i="1"/>
  <c r="X62" i="1"/>
  <c r="W98" i="1"/>
  <c r="V45" i="1"/>
  <c r="U45" i="1"/>
  <c r="U78" i="1"/>
  <c r="T19" i="1"/>
  <c r="S78" i="1"/>
  <c r="X46" i="1"/>
  <c r="T46" i="1"/>
  <c r="X78" i="1"/>
  <c r="V77" i="1"/>
  <c r="T98" i="1"/>
  <c r="S77" i="1"/>
  <c r="W46" i="1"/>
  <c r="W21" i="1"/>
  <c r="V21" i="1"/>
  <c r="U77" i="1"/>
  <c r="T62" i="1"/>
  <c r="S21" i="1"/>
  <c r="T35" i="1"/>
  <c r="X21" i="1"/>
  <c r="W62" i="1"/>
  <c r="V62" i="1"/>
  <c r="U62" i="1"/>
  <c r="U19" i="1"/>
  <c r="T77" i="1"/>
  <c r="T78" i="1"/>
  <c r="S98" i="1"/>
  <c r="X73" i="1"/>
  <c r="W73" i="1"/>
  <c r="V73" i="1"/>
  <c r="U73" i="1"/>
  <c r="T73" i="1"/>
  <c r="X60" i="1"/>
  <c r="W60" i="1"/>
  <c r="V60" i="1"/>
  <c r="U60" i="1"/>
  <c r="T60" i="1"/>
  <c r="X77" i="1"/>
  <c r="X19" i="1"/>
  <c r="W78" i="1"/>
  <c r="V98" i="1"/>
  <c r="U21" i="1"/>
  <c r="V36" i="1"/>
  <c r="X54" i="1"/>
  <c r="U36" i="1"/>
  <c r="X36" i="1"/>
  <c r="T36" i="1"/>
  <c r="W36" i="1"/>
  <c r="V30" i="1"/>
  <c r="X45" i="1"/>
  <c r="V35" i="1"/>
  <c r="S45" i="1"/>
  <c r="S94" i="1"/>
  <c r="V54" i="1"/>
  <c r="X35" i="1"/>
  <c r="T54" i="1"/>
  <c r="T17" i="1"/>
  <c r="X24" i="1"/>
  <c r="X94" i="1"/>
  <c r="X63" i="1"/>
  <c r="W24" i="1"/>
  <c r="W38" i="1"/>
  <c r="V94" i="1"/>
  <c r="U30" i="1"/>
  <c r="T30" i="1"/>
  <c r="T70" i="1"/>
  <c r="W68" i="1"/>
  <c r="V24" i="1"/>
  <c r="V38" i="1"/>
  <c r="U94" i="1"/>
  <c r="U63" i="1"/>
  <c r="T68" i="1"/>
  <c r="T38" i="1"/>
  <c r="S68" i="1"/>
  <c r="S70" i="1"/>
  <c r="S38" i="1"/>
  <c r="X30" i="1"/>
  <c r="X68" i="1"/>
  <c r="X70" i="1"/>
  <c r="X38" i="1"/>
  <c r="W63" i="1"/>
  <c r="V68" i="1"/>
  <c r="V70" i="1"/>
  <c r="U24" i="1"/>
  <c r="S30" i="1"/>
  <c r="V53" i="1"/>
  <c r="V72" i="1"/>
  <c r="W53" i="1"/>
  <c r="W17" i="1"/>
  <c r="X72" i="1"/>
  <c r="T72" i="1"/>
  <c r="W72" i="1"/>
  <c r="U72" i="1"/>
  <c r="W54" i="1"/>
  <c r="U54" i="1"/>
  <c r="S24" i="1"/>
  <c r="T23" i="1"/>
  <c r="X23" i="1"/>
  <c r="S29" i="1"/>
  <c r="V29" i="1"/>
  <c r="X29" i="1"/>
  <c r="W29" i="1"/>
  <c r="S100" i="1"/>
  <c r="T100" i="1"/>
  <c r="X100" i="1"/>
  <c r="U100" i="1"/>
  <c r="S96" i="1"/>
  <c r="W96" i="1"/>
  <c r="X96" i="1"/>
  <c r="T96" i="1"/>
  <c r="S66" i="1"/>
  <c r="V66" i="1"/>
  <c r="X66" i="1"/>
  <c r="W66" i="1"/>
  <c r="T83" i="1"/>
  <c r="X83" i="1"/>
  <c r="W100" i="1"/>
  <c r="U29" i="1"/>
  <c r="T29" i="1"/>
  <c r="V96" i="1"/>
  <c r="U66" i="1"/>
  <c r="T66" i="1"/>
  <c r="V17" i="1"/>
  <c r="U53" i="1"/>
  <c r="X17" i="1"/>
  <c r="X53" i="1"/>
  <c r="U17" i="1"/>
  <c r="T53" i="1"/>
  <c r="S97" i="1"/>
  <c r="U97" i="1"/>
  <c r="W97" i="1"/>
  <c r="S16" i="1"/>
  <c r="U16" i="1"/>
  <c r="W16" i="1"/>
  <c r="S84" i="1"/>
  <c r="U84" i="1"/>
  <c r="W84" i="1"/>
  <c r="S20" i="1"/>
  <c r="U20" i="1"/>
  <c r="W20" i="1"/>
  <c r="T97" i="1"/>
  <c r="T16" i="1"/>
  <c r="T20" i="1"/>
  <c r="T84" i="1"/>
  <c r="S83" i="1"/>
  <c r="U83" i="1"/>
  <c r="W83" i="1"/>
  <c r="S23" i="1"/>
  <c r="U23" i="1"/>
  <c r="W23" i="1"/>
  <c r="V83" i="1"/>
  <c r="V97" i="1"/>
  <c r="V16" i="1"/>
  <c r="V23" i="1"/>
  <c r="V20" i="1"/>
  <c r="V84" i="1"/>
  <c r="R90" i="1"/>
  <c r="S90" i="1" s="1"/>
  <c r="R8" i="1"/>
  <c r="S8" i="1" s="1"/>
  <c r="R37" i="1"/>
  <c r="S37" i="1" s="1"/>
  <c r="R18" i="1"/>
  <c r="S18" i="1" s="1"/>
  <c r="R56" i="1"/>
  <c r="S56" i="1" s="1"/>
  <c r="R15" i="1"/>
  <c r="S15" i="1" s="1"/>
  <c r="R58" i="1"/>
  <c r="S58" i="1" s="1"/>
  <c r="R101" i="1"/>
  <c r="S101" i="1" s="1"/>
  <c r="R59" i="1"/>
  <c r="S59" i="1" s="1"/>
  <c r="R65" i="1"/>
  <c r="S65" i="1" s="1"/>
  <c r="R64" i="1"/>
  <c r="S64" i="1" s="1"/>
  <c r="R9" i="1"/>
  <c r="S9" i="1" s="1"/>
  <c r="R85" i="1"/>
  <c r="T85" i="1" s="1"/>
  <c r="R86" i="1"/>
  <c r="T86" i="1" s="1"/>
  <c r="R61" i="1"/>
  <c r="T61" i="1" s="1"/>
  <c r="R57" i="1"/>
  <c r="T57" i="1" s="1"/>
  <c r="R49" i="1"/>
  <c r="T49" i="1" s="1"/>
  <c r="R25" i="1"/>
  <c r="T25" i="1" s="1"/>
  <c r="R55" i="1"/>
  <c r="T55" i="1" s="1"/>
  <c r="R48" i="1"/>
  <c r="T48" i="1" s="1"/>
  <c r="R28" i="1"/>
  <c r="T28" i="1" s="1"/>
  <c r="R82" i="1"/>
  <c r="T82" i="1" s="1"/>
  <c r="R50" i="1"/>
  <c r="S50" i="1" s="1"/>
  <c r="R52" i="1"/>
  <c r="S52" i="1" s="1"/>
  <c r="R89" i="1"/>
  <c r="S89" i="1" s="1"/>
  <c r="R40" i="1"/>
  <c r="S40" i="1" s="1"/>
  <c r="R75" i="1"/>
  <c r="S75" i="1" s="1"/>
  <c r="R79" i="1"/>
  <c r="S79" i="1" s="1"/>
  <c r="R87" i="1"/>
  <c r="S87" i="1" s="1"/>
  <c r="R88" i="1"/>
  <c r="X88" i="1" s="1"/>
  <c r="R95" i="1"/>
  <c r="T95" i="1" s="1"/>
  <c r="R99" i="1"/>
  <c r="S99" i="1" s="1"/>
  <c r="R93" i="1"/>
  <c r="S93" i="1" s="1"/>
  <c r="R41" i="1"/>
  <c r="T41" i="1" s="1"/>
  <c r="R51" i="1"/>
  <c r="S51" i="1" s="1"/>
  <c r="R10" i="1"/>
  <c r="U10" i="1" s="1"/>
  <c r="R11" i="1"/>
  <c r="U11" i="1" s="1"/>
  <c r="R67" i="1"/>
  <c r="S67" i="1" s="1"/>
  <c r="R71" i="1"/>
  <c r="S71" i="1" s="1"/>
  <c r="R12" i="1"/>
  <c r="S12" i="1" s="1"/>
  <c r="R81" i="1"/>
  <c r="U81" i="1" s="1"/>
  <c r="R47" i="1"/>
  <c r="S47" i="1" s="1"/>
  <c r="R26" i="1"/>
  <c r="S26" i="1" s="1"/>
  <c r="R91" i="1"/>
  <c r="S91" i="1" s="1"/>
  <c r="R80" i="1"/>
  <c r="S80" i="1" s="1"/>
  <c r="R39" i="1"/>
  <c r="U39" i="1" s="1"/>
  <c r="R13" i="1"/>
  <c r="U13" i="1" s="1"/>
  <c r="R14" i="1"/>
  <c r="S14" i="1" s="1"/>
  <c r="R33" i="1"/>
  <c r="S33" i="1" s="1"/>
  <c r="R43" i="1"/>
  <c r="S43" i="1" s="1"/>
  <c r="R92" i="1"/>
  <c r="S92" i="1" s="1"/>
  <c r="R22" i="1"/>
  <c r="V22" i="1" s="1"/>
  <c r="R74" i="1"/>
  <c r="T74" i="1" s="1"/>
  <c r="R34" i="1"/>
  <c r="T34" i="1" s="1"/>
  <c r="R27" i="1"/>
  <c r="V27" i="1" s="1"/>
  <c r="R32" i="1"/>
  <c r="S32" i="1" s="1"/>
  <c r="R44" i="1"/>
  <c r="S44" i="1" s="1"/>
  <c r="R69" i="1"/>
  <c r="U69" i="1" s="1"/>
  <c r="R31" i="1"/>
  <c r="W31" i="1" s="1"/>
  <c r="R4" i="1"/>
  <c r="S4" i="1" s="1"/>
  <c r="R3" i="1"/>
  <c r="W3" i="1" s="1"/>
  <c r="R5" i="1"/>
  <c r="V5" i="1" s="1"/>
  <c r="R7" i="1"/>
  <c r="T7" i="1" s="1"/>
  <c r="R6" i="1"/>
  <c r="V6" i="1" s="1"/>
  <c r="Y42" i="1" l="1"/>
  <c r="Z42" i="1" s="1"/>
  <c r="AA42" i="1" s="1"/>
  <c r="AB42" i="1" s="1"/>
  <c r="Y35" i="1"/>
  <c r="Z35" i="1" s="1"/>
  <c r="AA35" i="1" s="1"/>
  <c r="AF35" i="1" s="1"/>
  <c r="Y98" i="1"/>
  <c r="Z98" i="1" s="1"/>
  <c r="AA98" i="1" s="1"/>
  <c r="AC98" i="1" s="1"/>
  <c r="Y46" i="1"/>
  <c r="Z46" i="1" s="1"/>
  <c r="AA46" i="1" s="1"/>
  <c r="AD46" i="1" s="1"/>
  <c r="Y77" i="1"/>
  <c r="Z77" i="1" s="1"/>
  <c r="AA77" i="1" s="1"/>
  <c r="AC77" i="1" s="1"/>
  <c r="Y19" i="1"/>
  <c r="Z19" i="1" s="1"/>
  <c r="AA19" i="1" s="1"/>
  <c r="AB19" i="1" s="1"/>
  <c r="Y21" i="1"/>
  <c r="Z21" i="1" s="1"/>
  <c r="AA21" i="1" s="1"/>
  <c r="AE21" i="1" s="1"/>
  <c r="Y73" i="1"/>
  <c r="Z73" i="1" s="1"/>
  <c r="AA73" i="1" s="1"/>
  <c r="AD73" i="1" s="1"/>
  <c r="Y78" i="1"/>
  <c r="Z78" i="1" s="1"/>
  <c r="AA78" i="1" s="1"/>
  <c r="AG78" i="1" s="1"/>
  <c r="S74" i="1"/>
  <c r="AE76" i="1"/>
  <c r="Y45" i="1"/>
  <c r="Z45" i="1" s="1"/>
  <c r="AA45" i="1" s="1"/>
  <c r="AD45" i="1" s="1"/>
  <c r="Y60" i="1"/>
  <c r="Z60" i="1" s="1"/>
  <c r="AA60" i="1" s="1"/>
  <c r="AF60" i="1" s="1"/>
  <c r="Y62" i="1"/>
  <c r="Z62" i="1" s="1"/>
  <c r="AA62" i="1" s="1"/>
  <c r="AG62" i="1" s="1"/>
  <c r="Y94" i="1"/>
  <c r="Z94" i="1" s="1"/>
  <c r="AA94" i="1" s="1"/>
  <c r="AB94" i="1" s="1"/>
  <c r="Y30" i="1"/>
  <c r="Z30" i="1" s="1"/>
  <c r="AA30" i="1" s="1"/>
  <c r="AF30" i="1" s="1"/>
  <c r="Y36" i="1"/>
  <c r="Z36" i="1" s="1"/>
  <c r="AA36" i="1" s="1"/>
  <c r="AC36" i="1" s="1"/>
  <c r="AF76" i="1"/>
  <c r="AD76" i="1"/>
  <c r="AG76" i="1"/>
  <c r="AB76" i="1"/>
  <c r="Y63" i="1"/>
  <c r="Z63" i="1" s="1"/>
  <c r="AA63" i="1" s="1"/>
  <c r="AC63" i="1" s="1"/>
  <c r="S27" i="1"/>
  <c r="S34" i="1"/>
  <c r="S22" i="1"/>
  <c r="Y68" i="1"/>
  <c r="Z68" i="1" s="1"/>
  <c r="AA68" i="1" s="1"/>
  <c r="AF68" i="1" s="1"/>
  <c r="Y24" i="1"/>
  <c r="Z24" i="1" s="1"/>
  <c r="AA24" i="1" s="1"/>
  <c r="AD24" i="1" s="1"/>
  <c r="Y54" i="1"/>
  <c r="Z54" i="1" s="1"/>
  <c r="AA54" i="1" s="1"/>
  <c r="AE54" i="1" s="1"/>
  <c r="Y38" i="1"/>
  <c r="Z38" i="1" s="1"/>
  <c r="AA38" i="1" s="1"/>
  <c r="AC38" i="1" s="1"/>
  <c r="Y70" i="1"/>
  <c r="Z70" i="1" s="1"/>
  <c r="AA70" i="1" s="1"/>
  <c r="AC70" i="1" s="1"/>
  <c r="Y72" i="1"/>
  <c r="Z72" i="1" s="1"/>
  <c r="AA72" i="1" s="1"/>
  <c r="Y100" i="1"/>
  <c r="Z100" i="1" s="1"/>
  <c r="AA100" i="1" s="1"/>
  <c r="AD100" i="1" s="1"/>
  <c r="Y17" i="1"/>
  <c r="Z17" i="1" s="1"/>
  <c r="AA17" i="1" s="1"/>
  <c r="AE17" i="1" s="1"/>
  <c r="Y66" i="1"/>
  <c r="Z66" i="1" s="1"/>
  <c r="AA66" i="1" s="1"/>
  <c r="AE66" i="1" s="1"/>
  <c r="Y96" i="1"/>
  <c r="Z96" i="1" s="1"/>
  <c r="AA96" i="1" s="1"/>
  <c r="AB96" i="1" s="1"/>
  <c r="Y29" i="1"/>
  <c r="Z29" i="1" s="1"/>
  <c r="AA29" i="1" s="1"/>
  <c r="AG29" i="1" s="1"/>
  <c r="Y53" i="1"/>
  <c r="Z53" i="1" s="1"/>
  <c r="AA53" i="1" s="1"/>
  <c r="Y20" i="1"/>
  <c r="Z20" i="1" s="1"/>
  <c r="AA20" i="1" s="1"/>
  <c r="AG20" i="1" s="1"/>
  <c r="Y84" i="1"/>
  <c r="Z84" i="1" s="1"/>
  <c r="AA84" i="1" s="1"/>
  <c r="AG84" i="1" s="1"/>
  <c r="Y16" i="1"/>
  <c r="Z16" i="1" s="1"/>
  <c r="AA16" i="1" s="1"/>
  <c r="AG16" i="1" s="1"/>
  <c r="Y97" i="1"/>
  <c r="Z97" i="1" s="1"/>
  <c r="AA97" i="1" s="1"/>
  <c r="AG97" i="1" s="1"/>
  <c r="Y23" i="1"/>
  <c r="Z23" i="1" s="1"/>
  <c r="AA23" i="1" s="1"/>
  <c r="AB23" i="1" s="1"/>
  <c r="Y83" i="1"/>
  <c r="Z83" i="1" s="1"/>
  <c r="AA83" i="1" s="1"/>
  <c r="AD83" i="1" s="1"/>
  <c r="X81" i="1"/>
  <c r="W81" i="1"/>
  <c r="S81" i="1"/>
  <c r="X11" i="1"/>
  <c r="V81" i="1"/>
  <c r="V71" i="1"/>
  <c r="T11" i="1"/>
  <c r="V47" i="1"/>
  <c r="X79" i="1"/>
  <c r="W13" i="1"/>
  <c r="V67" i="1"/>
  <c r="V11" i="1"/>
  <c r="W10" i="1"/>
  <c r="W11" i="1"/>
  <c r="X10" i="1"/>
  <c r="V41" i="1"/>
  <c r="X95" i="1"/>
  <c r="T13" i="1"/>
  <c r="W39" i="1"/>
  <c r="V91" i="1"/>
  <c r="V12" i="1"/>
  <c r="T10" i="1"/>
  <c r="X9" i="1"/>
  <c r="X64" i="1"/>
  <c r="X13" i="1"/>
  <c r="S13" i="1"/>
  <c r="S39" i="1"/>
  <c r="U91" i="1"/>
  <c r="V9" i="1"/>
  <c r="U9" i="1"/>
  <c r="U14" i="1"/>
  <c r="V13" i="1"/>
  <c r="X39" i="1"/>
  <c r="V26" i="1"/>
  <c r="U71" i="1"/>
  <c r="S11" i="1"/>
  <c r="V10" i="1"/>
  <c r="U12" i="1"/>
  <c r="S10" i="1"/>
  <c r="X40" i="1"/>
  <c r="W8" i="1"/>
  <c r="V39" i="1"/>
  <c r="V80" i="1"/>
  <c r="X12" i="1"/>
  <c r="T12" i="1"/>
  <c r="U88" i="1"/>
  <c r="X58" i="1"/>
  <c r="V14" i="1"/>
  <c r="T39" i="1"/>
  <c r="U80" i="1"/>
  <c r="T81" i="1"/>
  <c r="W12" i="1"/>
  <c r="T88" i="1"/>
  <c r="X59" i="1"/>
  <c r="T58" i="1"/>
  <c r="X90" i="1"/>
  <c r="X14" i="1"/>
  <c r="T14" i="1"/>
  <c r="X80" i="1"/>
  <c r="T80" i="1"/>
  <c r="X91" i="1"/>
  <c r="T91" i="1"/>
  <c r="U26" i="1"/>
  <c r="U47" i="1"/>
  <c r="X71" i="1"/>
  <c r="T71" i="1"/>
  <c r="U67" i="1"/>
  <c r="X99" i="1"/>
  <c r="T9" i="1"/>
  <c r="X65" i="1"/>
  <c r="V37" i="1"/>
  <c r="V8" i="1"/>
  <c r="W90" i="1"/>
  <c r="W14" i="1"/>
  <c r="W80" i="1"/>
  <c r="W91" i="1"/>
  <c r="X26" i="1"/>
  <c r="T26" i="1"/>
  <c r="X47" i="1"/>
  <c r="T47" i="1"/>
  <c r="W71" i="1"/>
  <c r="X67" i="1"/>
  <c r="T67" i="1"/>
  <c r="U99" i="1"/>
  <c r="X87" i="1"/>
  <c r="X75" i="1"/>
  <c r="X89" i="1"/>
  <c r="X50" i="1"/>
  <c r="V65" i="1"/>
  <c r="U37" i="1"/>
  <c r="U8" i="1"/>
  <c r="V90" i="1"/>
  <c r="W26" i="1"/>
  <c r="W47" i="1"/>
  <c r="W67" i="1"/>
  <c r="V51" i="1"/>
  <c r="V93" i="1"/>
  <c r="U89" i="1"/>
  <c r="U90" i="1"/>
  <c r="U51" i="1"/>
  <c r="X51" i="1"/>
  <c r="T51" i="1"/>
  <c r="W51" i="1"/>
  <c r="U95" i="1"/>
  <c r="U75" i="1"/>
  <c r="T75" i="1"/>
  <c r="V75" i="1"/>
  <c r="V40" i="1"/>
  <c r="U40" i="1"/>
  <c r="T40" i="1"/>
  <c r="X55" i="1"/>
  <c r="V55" i="1"/>
  <c r="V57" i="1"/>
  <c r="X57" i="1"/>
  <c r="X61" i="1"/>
  <c r="V61" i="1"/>
  <c r="X85" i="1"/>
  <c r="V85" i="1"/>
  <c r="V64" i="1"/>
  <c r="U64" i="1"/>
  <c r="T64" i="1"/>
  <c r="V59" i="1"/>
  <c r="U59" i="1"/>
  <c r="T59" i="1"/>
  <c r="U101" i="1"/>
  <c r="X101" i="1"/>
  <c r="T101" i="1"/>
  <c r="V101" i="1"/>
  <c r="V56" i="1"/>
  <c r="U56" i="1"/>
  <c r="U58" i="1"/>
  <c r="V58" i="1"/>
  <c r="V18" i="1"/>
  <c r="U18" i="1"/>
  <c r="U15" i="1"/>
  <c r="X15" i="1"/>
  <c r="V15" i="1"/>
  <c r="U65" i="1"/>
  <c r="T65" i="1"/>
  <c r="X86" i="1"/>
  <c r="V86" i="1"/>
  <c r="X49" i="1"/>
  <c r="V49" i="1"/>
  <c r="V87" i="1"/>
  <c r="U87" i="1"/>
  <c r="T87" i="1"/>
  <c r="T79" i="1"/>
  <c r="V79" i="1"/>
  <c r="U79" i="1"/>
  <c r="T89" i="1"/>
  <c r="V89" i="1"/>
  <c r="T50" i="1"/>
  <c r="V50" i="1"/>
  <c r="U50" i="1"/>
  <c r="X82" i="1"/>
  <c r="V82" i="1"/>
  <c r="X28" i="1"/>
  <c r="V28" i="1"/>
  <c r="X48" i="1"/>
  <c r="V48" i="1"/>
  <c r="X25" i="1"/>
  <c r="V25" i="1"/>
  <c r="W41" i="1"/>
  <c r="S41" i="1"/>
  <c r="U41" i="1"/>
  <c r="X41" i="1"/>
  <c r="X52" i="1"/>
  <c r="V52" i="1"/>
  <c r="U52" i="1"/>
  <c r="T52" i="1"/>
  <c r="U93" i="1"/>
  <c r="X93" i="1"/>
  <c r="T93" i="1"/>
  <c r="W93" i="1"/>
  <c r="T99" i="1"/>
  <c r="W99" i="1"/>
  <c r="S95" i="1"/>
  <c r="W95" i="1"/>
  <c r="S88" i="1"/>
  <c r="W88" i="1"/>
  <c r="V99" i="1"/>
  <c r="V95" i="1"/>
  <c r="V88" i="1"/>
  <c r="W87" i="1"/>
  <c r="W79" i="1"/>
  <c r="W75" i="1"/>
  <c r="W40" i="1"/>
  <c r="W89" i="1"/>
  <c r="W52" i="1"/>
  <c r="W50" i="1"/>
  <c r="U82" i="1"/>
  <c r="U28" i="1"/>
  <c r="U48" i="1"/>
  <c r="U55" i="1"/>
  <c r="U25" i="1"/>
  <c r="U49" i="1"/>
  <c r="U57" i="1"/>
  <c r="U61" i="1"/>
  <c r="U86" i="1"/>
  <c r="U85" i="1"/>
  <c r="S82" i="1"/>
  <c r="W82" i="1"/>
  <c r="S28" i="1"/>
  <c r="W28" i="1"/>
  <c r="S48" i="1"/>
  <c r="W48" i="1"/>
  <c r="S55" i="1"/>
  <c r="W55" i="1"/>
  <c r="S25" i="1"/>
  <c r="W25" i="1"/>
  <c r="S49" i="1"/>
  <c r="W49" i="1"/>
  <c r="S57" i="1"/>
  <c r="W57" i="1"/>
  <c r="S61" i="1"/>
  <c r="W61" i="1"/>
  <c r="S86" i="1"/>
  <c r="W86" i="1"/>
  <c r="S85" i="1"/>
  <c r="W85" i="1"/>
  <c r="T15" i="1"/>
  <c r="X56" i="1"/>
  <c r="T56" i="1"/>
  <c r="X18" i="1"/>
  <c r="T18" i="1"/>
  <c r="X37" i="1"/>
  <c r="T37" i="1"/>
  <c r="X8" i="1"/>
  <c r="T8" i="1"/>
  <c r="T90" i="1"/>
  <c r="W9" i="1"/>
  <c r="W64" i="1"/>
  <c r="W65" i="1"/>
  <c r="W59" i="1"/>
  <c r="W101" i="1"/>
  <c r="W58" i="1"/>
  <c r="W15" i="1"/>
  <c r="W56" i="1"/>
  <c r="W18" i="1"/>
  <c r="W37" i="1"/>
  <c r="V33" i="1"/>
  <c r="U33" i="1"/>
  <c r="X33" i="1"/>
  <c r="T33" i="1"/>
  <c r="W33" i="1"/>
  <c r="V92" i="1"/>
  <c r="U22" i="1"/>
  <c r="X27" i="1"/>
  <c r="W74" i="1"/>
  <c r="V43" i="1"/>
  <c r="U43" i="1"/>
  <c r="X43" i="1"/>
  <c r="T43" i="1"/>
  <c r="W43" i="1"/>
  <c r="U31" i="1"/>
  <c r="T31" i="1"/>
  <c r="U92" i="1"/>
  <c r="X92" i="1"/>
  <c r="T92" i="1"/>
  <c r="W92" i="1"/>
  <c r="X31" i="1"/>
  <c r="W27" i="1"/>
  <c r="V74" i="1"/>
  <c r="S31" i="1"/>
  <c r="X74" i="1"/>
  <c r="V31" i="1"/>
  <c r="U27" i="1"/>
  <c r="T27" i="1"/>
  <c r="U74" i="1"/>
  <c r="T69" i="1"/>
  <c r="X22" i="1"/>
  <c r="T22" i="1"/>
  <c r="W69" i="1"/>
  <c r="W22" i="1"/>
  <c r="V69" i="1"/>
  <c r="S69" i="1"/>
  <c r="X69" i="1"/>
  <c r="X44" i="1"/>
  <c r="W44" i="1"/>
  <c r="V44" i="1"/>
  <c r="U44" i="1"/>
  <c r="T44" i="1"/>
  <c r="X32" i="1"/>
  <c r="X34" i="1"/>
  <c r="W32" i="1"/>
  <c r="W34" i="1"/>
  <c r="V32" i="1"/>
  <c r="V34" i="1"/>
  <c r="U32" i="1"/>
  <c r="U34" i="1"/>
  <c r="T32" i="1"/>
  <c r="X3" i="1"/>
  <c r="W4" i="1"/>
  <c r="T3" i="1"/>
  <c r="V4" i="1"/>
  <c r="U3" i="1"/>
  <c r="U5" i="1"/>
  <c r="U4" i="1"/>
  <c r="U6" i="1"/>
  <c r="X4" i="1"/>
  <c r="T4" i="1"/>
  <c r="V7" i="1"/>
  <c r="X6" i="1"/>
  <c r="T6" i="1"/>
  <c r="X5" i="1"/>
  <c r="T5" i="1"/>
  <c r="W7" i="1"/>
  <c r="S7" i="1"/>
  <c r="V3" i="1"/>
  <c r="U7" i="1"/>
  <c r="W6" i="1"/>
  <c r="S6" i="1"/>
  <c r="W5" i="1"/>
  <c r="S5" i="1"/>
  <c r="S3" i="1"/>
  <c r="X7" i="1"/>
  <c r="AB77" i="1" l="1"/>
  <c r="AC21" i="1"/>
  <c r="AB21" i="1"/>
  <c r="AG21" i="1"/>
  <c r="AC19" i="1"/>
  <c r="AF19" i="1"/>
  <c r="AG98" i="1"/>
  <c r="AB98" i="1"/>
  <c r="AC35" i="1"/>
  <c r="AE35" i="1"/>
  <c r="AG35" i="1"/>
  <c r="AE98" i="1"/>
  <c r="AF98" i="1"/>
  <c r="AD98" i="1"/>
  <c r="AC42" i="1"/>
  <c r="AF42" i="1"/>
  <c r="AD42" i="1"/>
  <c r="AG42" i="1"/>
  <c r="AE42" i="1"/>
  <c r="AB35" i="1"/>
  <c r="AD35" i="1"/>
  <c r="AG77" i="1"/>
  <c r="AB46" i="1"/>
  <c r="AG46" i="1"/>
  <c r="AC46" i="1"/>
  <c r="AF73" i="1"/>
  <c r="AF46" i="1"/>
  <c r="AE46" i="1"/>
  <c r="AD19" i="1"/>
  <c r="AE77" i="1"/>
  <c r="AG19" i="1"/>
  <c r="AE19" i="1"/>
  <c r="AD77" i="1"/>
  <c r="AF77" i="1"/>
  <c r="AB73" i="1"/>
  <c r="AG73" i="1"/>
  <c r="AC73" i="1"/>
  <c r="AE73" i="1"/>
  <c r="AF94" i="1"/>
  <c r="AC94" i="1"/>
  <c r="AC78" i="1"/>
  <c r="AD94" i="1"/>
  <c r="AG94" i="1"/>
  <c r="AE94" i="1"/>
  <c r="AD21" i="1"/>
  <c r="AF21" i="1"/>
  <c r="AE78" i="1"/>
  <c r="AB78" i="1"/>
  <c r="AD78" i="1"/>
  <c r="AF78" i="1"/>
  <c r="AG60" i="1"/>
  <c r="AE62" i="1"/>
  <c r="AB62" i="1"/>
  <c r="AF62" i="1"/>
  <c r="AD62" i="1"/>
  <c r="AE60" i="1"/>
  <c r="AC60" i="1"/>
  <c r="AB60" i="1"/>
  <c r="AD60" i="1"/>
  <c r="AG30" i="1"/>
  <c r="AB30" i="1"/>
  <c r="AD30" i="1"/>
  <c r="AB68" i="1"/>
  <c r="AE30" i="1"/>
  <c r="AC30" i="1"/>
  <c r="AC62" i="1"/>
  <c r="AE45" i="1"/>
  <c r="AC45" i="1"/>
  <c r="AG45" i="1"/>
  <c r="AB45" i="1"/>
  <c r="AD63" i="1"/>
  <c r="AF45" i="1"/>
  <c r="AE24" i="1"/>
  <c r="AB24" i="1"/>
  <c r="AE36" i="1"/>
  <c r="AB36" i="1"/>
  <c r="AD36" i="1"/>
  <c r="AG36" i="1"/>
  <c r="AF36" i="1"/>
  <c r="AE63" i="1"/>
  <c r="AF63" i="1"/>
  <c r="AB63" i="1"/>
  <c r="AG63" i="1"/>
  <c r="AD66" i="1"/>
  <c r="AF70" i="1"/>
  <c r="AF54" i="1"/>
  <c r="AE70" i="1"/>
  <c r="AC54" i="1"/>
  <c r="AG68" i="1"/>
  <c r="AG70" i="1"/>
  <c r="AD68" i="1"/>
  <c r="AF24" i="1"/>
  <c r="AC24" i="1"/>
  <c r="AD70" i="1"/>
  <c r="AB54" i="1"/>
  <c r="AD54" i="1"/>
  <c r="AE68" i="1"/>
  <c r="AC68" i="1"/>
  <c r="AG24" i="1"/>
  <c r="AB70" i="1"/>
  <c r="AD38" i="1"/>
  <c r="AF38" i="1"/>
  <c r="AG38" i="1"/>
  <c r="AE38" i="1"/>
  <c r="AG54" i="1"/>
  <c r="AB38" i="1"/>
  <c r="AE29" i="1"/>
  <c r="AF100" i="1"/>
  <c r="AC96" i="1"/>
  <c r="AG96" i="1"/>
  <c r="AC100" i="1"/>
  <c r="AF29" i="1"/>
  <c r="AG72" i="1"/>
  <c r="AE72" i="1"/>
  <c r="AB72" i="1"/>
  <c r="AC72" i="1"/>
  <c r="AD29" i="1"/>
  <c r="AG100" i="1"/>
  <c r="AB100" i="1"/>
  <c r="AF97" i="1"/>
  <c r="AB29" i="1"/>
  <c r="AE100" i="1"/>
  <c r="AF72" i="1"/>
  <c r="AC29" i="1"/>
  <c r="AD72" i="1"/>
  <c r="AF96" i="1"/>
  <c r="AE96" i="1"/>
  <c r="AB17" i="1"/>
  <c r="AC17" i="1"/>
  <c r="AF17" i="1"/>
  <c r="AD96" i="1"/>
  <c r="AG66" i="1"/>
  <c r="AF66" i="1"/>
  <c r="AB66" i="1"/>
  <c r="AC66" i="1"/>
  <c r="AC97" i="1"/>
  <c r="AB97" i="1"/>
  <c r="AG17" i="1"/>
  <c r="AD17" i="1"/>
  <c r="AF20" i="1"/>
  <c r="AE20" i="1"/>
  <c r="AE84" i="1"/>
  <c r="AB84" i="1"/>
  <c r="AD20" i="1"/>
  <c r="AF53" i="1"/>
  <c r="AB53" i="1"/>
  <c r="AE53" i="1"/>
  <c r="AG53" i="1"/>
  <c r="AC53" i="1"/>
  <c r="AE23" i="1"/>
  <c r="AE97" i="1"/>
  <c r="AD53" i="1"/>
  <c r="AC16" i="1"/>
  <c r="AD97" i="1"/>
  <c r="AC20" i="1"/>
  <c r="AE16" i="1"/>
  <c r="AC83" i="1"/>
  <c r="AG83" i="1"/>
  <c r="AG23" i="1"/>
  <c r="AC23" i="1"/>
  <c r="AD23" i="1"/>
  <c r="AC84" i="1"/>
  <c r="AD16" i="1"/>
  <c r="AB20" i="1"/>
  <c r="AF83" i="1"/>
  <c r="AB83" i="1"/>
  <c r="AB16" i="1"/>
  <c r="AF84" i="1"/>
  <c r="AD84" i="1"/>
  <c r="AF23" i="1"/>
  <c r="AF16" i="1"/>
  <c r="AE83" i="1"/>
  <c r="Y81" i="1"/>
  <c r="Z81" i="1" s="1"/>
  <c r="AA81" i="1" s="1"/>
  <c r="AB81" i="1" s="1"/>
  <c r="Y13" i="1"/>
  <c r="Z13" i="1" s="1"/>
  <c r="AA13" i="1" s="1"/>
  <c r="AG13" i="1" s="1"/>
  <c r="Y11" i="1"/>
  <c r="Z11" i="1" s="1"/>
  <c r="AA11" i="1" s="1"/>
  <c r="AD11" i="1" s="1"/>
  <c r="Y39" i="1"/>
  <c r="Z39" i="1" s="1"/>
  <c r="AA39" i="1" s="1"/>
  <c r="AG39" i="1" s="1"/>
  <c r="Y10" i="1"/>
  <c r="Z10" i="1" s="1"/>
  <c r="AA10" i="1" s="1"/>
  <c r="AF10" i="1" s="1"/>
  <c r="Y41" i="1"/>
  <c r="Z41" i="1" s="1"/>
  <c r="AA41" i="1" s="1"/>
  <c r="AG41" i="1" s="1"/>
  <c r="Y47" i="1"/>
  <c r="Z47" i="1" s="1"/>
  <c r="AA47" i="1" s="1"/>
  <c r="AD47" i="1" s="1"/>
  <c r="Y50" i="1"/>
  <c r="Z50" i="1" s="1"/>
  <c r="AA50" i="1" s="1"/>
  <c r="AB50" i="1" s="1"/>
  <c r="Y67" i="1"/>
  <c r="Z67" i="1" s="1"/>
  <c r="AA67" i="1" s="1"/>
  <c r="AD67" i="1" s="1"/>
  <c r="Y91" i="1"/>
  <c r="Z91" i="1" s="1"/>
  <c r="AA91" i="1" s="1"/>
  <c r="AC91" i="1" s="1"/>
  <c r="Y14" i="1"/>
  <c r="Z14" i="1" s="1"/>
  <c r="AA14" i="1" s="1"/>
  <c r="AE14" i="1" s="1"/>
  <c r="Y12" i="1"/>
  <c r="Z12" i="1" s="1"/>
  <c r="AA12" i="1" s="1"/>
  <c r="AG12" i="1" s="1"/>
  <c r="Y26" i="1"/>
  <c r="Z26" i="1" s="1"/>
  <c r="AA26" i="1" s="1"/>
  <c r="AB26" i="1" s="1"/>
  <c r="Y87" i="1"/>
  <c r="Z87" i="1" s="1"/>
  <c r="AA87" i="1" s="1"/>
  <c r="AE87" i="1" s="1"/>
  <c r="Y80" i="1"/>
  <c r="Z80" i="1" s="1"/>
  <c r="AA80" i="1" s="1"/>
  <c r="AB80" i="1" s="1"/>
  <c r="Y71" i="1"/>
  <c r="Z71" i="1" s="1"/>
  <c r="AA71" i="1" s="1"/>
  <c r="Y51" i="1"/>
  <c r="Z51" i="1" s="1"/>
  <c r="AA51" i="1" s="1"/>
  <c r="AB51" i="1" s="1"/>
  <c r="Y93" i="1"/>
  <c r="Z93" i="1" s="1"/>
  <c r="AA93" i="1" s="1"/>
  <c r="AC93" i="1" s="1"/>
  <c r="Y89" i="1"/>
  <c r="Z89" i="1" s="1"/>
  <c r="AA89" i="1" s="1"/>
  <c r="AD89" i="1" s="1"/>
  <c r="Y58" i="1"/>
  <c r="Z58" i="1" s="1"/>
  <c r="AA58" i="1" s="1"/>
  <c r="AD58" i="1" s="1"/>
  <c r="Y101" i="1"/>
  <c r="Z101" i="1" s="1"/>
  <c r="AA101" i="1" s="1"/>
  <c r="AC101" i="1" s="1"/>
  <c r="Y52" i="1"/>
  <c r="Z52" i="1" s="1"/>
  <c r="AA52" i="1" s="1"/>
  <c r="AD52" i="1" s="1"/>
  <c r="Y56" i="1"/>
  <c r="Z56" i="1" s="1"/>
  <c r="AA56" i="1" s="1"/>
  <c r="AD56" i="1" s="1"/>
  <c r="Y64" i="1"/>
  <c r="Z64" i="1" s="1"/>
  <c r="AA64" i="1" s="1"/>
  <c r="Y57" i="1"/>
  <c r="Z57" i="1" s="1"/>
  <c r="AA57" i="1" s="1"/>
  <c r="AB57" i="1" s="1"/>
  <c r="Y8" i="1"/>
  <c r="Z8" i="1" s="1"/>
  <c r="AA8" i="1" s="1"/>
  <c r="AC8" i="1" s="1"/>
  <c r="Y18" i="1"/>
  <c r="Z18" i="1" s="1"/>
  <c r="AA18" i="1" s="1"/>
  <c r="AC18" i="1" s="1"/>
  <c r="Y15" i="1"/>
  <c r="Z15" i="1" s="1"/>
  <c r="AA15" i="1" s="1"/>
  <c r="AC15" i="1" s="1"/>
  <c r="Y61" i="1"/>
  <c r="Z61" i="1" s="1"/>
  <c r="AA61" i="1" s="1"/>
  <c r="Y55" i="1"/>
  <c r="Z55" i="1" s="1"/>
  <c r="AA55" i="1" s="1"/>
  <c r="AB55" i="1" s="1"/>
  <c r="Y40" i="1"/>
  <c r="Z40" i="1" s="1"/>
  <c r="AA40" i="1" s="1"/>
  <c r="Y59" i="1"/>
  <c r="Z59" i="1" s="1"/>
  <c r="AA59" i="1" s="1"/>
  <c r="Y90" i="1"/>
  <c r="Z90" i="1" s="1"/>
  <c r="AA90" i="1" s="1"/>
  <c r="AC90" i="1" s="1"/>
  <c r="Y48" i="1"/>
  <c r="Z48" i="1" s="1"/>
  <c r="AA48" i="1" s="1"/>
  <c r="AD48" i="1" s="1"/>
  <c r="Y37" i="1"/>
  <c r="Z37" i="1" s="1"/>
  <c r="AA37" i="1" s="1"/>
  <c r="AC37" i="1" s="1"/>
  <c r="Y86" i="1"/>
  <c r="Z86" i="1" s="1"/>
  <c r="AA86" i="1" s="1"/>
  <c r="AD86" i="1" s="1"/>
  <c r="Y25" i="1"/>
  <c r="Z25" i="1" s="1"/>
  <c r="AA25" i="1" s="1"/>
  <c r="AB25" i="1" s="1"/>
  <c r="Y82" i="1"/>
  <c r="Z82" i="1" s="1"/>
  <c r="AA82" i="1" s="1"/>
  <c r="AB82" i="1" s="1"/>
  <c r="Y65" i="1"/>
  <c r="Z65" i="1" s="1"/>
  <c r="AA65" i="1" s="1"/>
  <c r="AF65" i="1" s="1"/>
  <c r="Y79" i="1"/>
  <c r="Z79" i="1" s="1"/>
  <c r="AA79" i="1" s="1"/>
  <c r="AF79" i="1" s="1"/>
  <c r="Y88" i="1"/>
  <c r="Z88" i="1" s="1"/>
  <c r="AA88" i="1" s="1"/>
  <c r="Y99" i="1"/>
  <c r="Z99" i="1" s="1"/>
  <c r="AA99" i="1" s="1"/>
  <c r="Y85" i="1"/>
  <c r="Z85" i="1" s="1"/>
  <c r="AA85" i="1" s="1"/>
  <c r="AB85" i="1" s="1"/>
  <c r="Y49" i="1"/>
  <c r="Z49" i="1" s="1"/>
  <c r="AA49" i="1" s="1"/>
  <c r="AD49" i="1" s="1"/>
  <c r="Y28" i="1"/>
  <c r="Z28" i="1" s="1"/>
  <c r="AA28" i="1" s="1"/>
  <c r="AB28" i="1" s="1"/>
  <c r="Y95" i="1"/>
  <c r="Z95" i="1" s="1"/>
  <c r="AA95" i="1" s="1"/>
  <c r="AF95" i="1" s="1"/>
  <c r="Y9" i="1"/>
  <c r="Z9" i="1" s="1"/>
  <c r="AA9" i="1" s="1"/>
  <c r="AF9" i="1" s="1"/>
  <c r="Y75" i="1"/>
  <c r="Z75" i="1" s="1"/>
  <c r="AA75" i="1" s="1"/>
  <c r="AF75" i="1" s="1"/>
  <c r="Y33" i="1"/>
  <c r="Z33" i="1" s="1"/>
  <c r="AA33" i="1" s="1"/>
  <c r="AE33" i="1" s="1"/>
  <c r="Y43" i="1"/>
  <c r="Z43" i="1" s="1"/>
  <c r="AA43" i="1" s="1"/>
  <c r="AE43" i="1" s="1"/>
  <c r="Y74" i="1"/>
  <c r="Z74" i="1" s="1"/>
  <c r="AA74" i="1" s="1"/>
  <c r="AG74" i="1" s="1"/>
  <c r="Y92" i="1"/>
  <c r="Z92" i="1" s="1"/>
  <c r="AA92" i="1" s="1"/>
  <c r="AD92" i="1" s="1"/>
  <c r="Y31" i="1"/>
  <c r="Z31" i="1" s="1"/>
  <c r="AA31" i="1" s="1"/>
  <c r="AC31" i="1" s="1"/>
  <c r="Y27" i="1"/>
  <c r="Z27" i="1" s="1"/>
  <c r="AA27" i="1" s="1"/>
  <c r="AD27" i="1" s="1"/>
  <c r="Y69" i="1"/>
  <c r="Z69" i="1" s="1"/>
  <c r="AA69" i="1" s="1"/>
  <c r="AE69" i="1" s="1"/>
  <c r="Y22" i="1"/>
  <c r="Z22" i="1" s="1"/>
  <c r="AA22" i="1" s="1"/>
  <c r="AG22" i="1" s="1"/>
  <c r="Y32" i="1"/>
  <c r="Z32" i="1" s="1"/>
  <c r="AA32" i="1" s="1"/>
  <c r="AF32" i="1" s="1"/>
  <c r="Y44" i="1"/>
  <c r="Z44" i="1" s="1"/>
  <c r="AA44" i="1" s="1"/>
  <c r="AF44" i="1" s="1"/>
  <c r="Y34" i="1"/>
  <c r="Z34" i="1" s="1"/>
  <c r="AA34" i="1" s="1"/>
  <c r="AG34" i="1" s="1"/>
  <c r="Y6" i="1"/>
  <c r="Z6" i="1" s="1"/>
  <c r="Y3" i="1"/>
  <c r="Z3" i="1" s="1"/>
  <c r="Y4" i="1"/>
  <c r="Z4" i="1" s="1"/>
  <c r="Y5" i="1"/>
  <c r="Z5" i="1" s="1"/>
  <c r="Y7" i="1"/>
  <c r="Z7" i="1" s="1"/>
  <c r="AC47" i="1" l="1"/>
  <c r="AG81" i="1"/>
  <c r="AC81" i="1"/>
  <c r="AE81" i="1"/>
  <c r="AD81" i="1"/>
  <c r="AF81" i="1"/>
  <c r="AF50" i="1"/>
  <c r="AC50" i="1"/>
  <c r="AB47" i="1"/>
  <c r="AB11" i="1"/>
  <c r="AC14" i="1"/>
  <c r="AF91" i="1"/>
  <c r="AC11" i="1"/>
  <c r="AF87" i="1"/>
  <c r="AC80" i="1"/>
  <c r="AF67" i="1"/>
  <c r="AG10" i="1"/>
  <c r="AF13" i="1"/>
  <c r="AB13" i="1"/>
  <c r="AD13" i="1"/>
  <c r="AG11" i="1"/>
  <c r="AC13" i="1"/>
  <c r="AE13" i="1"/>
  <c r="AE11" i="1"/>
  <c r="AF11" i="1"/>
  <c r="AF101" i="1"/>
  <c r="AD50" i="1"/>
  <c r="AE50" i="1"/>
  <c r="AB87" i="1"/>
  <c r="AG50" i="1"/>
  <c r="AC87" i="1"/>
  <c r="AC41" i="1"/>
  <c r="AF14" i="1"/>
  <c r="AD41" i="1"/>
  <c r="AF89" i="1"/>
  <c r="AG14" i="1"/>
  <c r="AB14" i="1"/>
  <c r="AG87" i="1"/>
  <c r="AE41" i="1"/>
  <c r="AF41" i="1"/>
  <c r="AB41" i="1"/>
  <c r="AF39" i="1"/>
  <c r="AB39" i="1"/>
  <c r="AD87" i="1"/>
  <c r="AE39" i="1"/>
  <c r="AC39" i="1"/>
  <c r="AD39" i="1"/>
  <c r="AD14" i="1"/>
  <c r="AB10" i="1"/>
  <c r="AC10" i="1"/>
  <c r="AD10" i="1"/>
  <c r="AB91" i="1"/>
  <c r="AE47" i="1"/>
  <c r="AE10" i="1"/>
  <c r="AD91" i="1"/>
  <c r="AE91" i="1"/>
  <c r="AG47" i="1"/>
  <c r="AC26" i="1"/>
  <c r="AG91" i="1"/>
  <c r="AF47" i="1"/>
  <c r="AE26" i="1"/>
  <c r="AF26" i="1"/>
  <c r="AG80" i="1"/>
  <c r="AB67" i="1"/>
  <c r="AE80" i="1"/>
  <c r="AF52" i="1"/>
  <c r="AG67" i="1"/>
  <c r="AE67" i="1"/>
  <c r="AC67" i="1"/>
  <c r="AG93" i="1"/>
  <c r="AE52" i="1"/>
  <c r="AB89" i="1"/>
  <c r="AD80" i="1"/>
  <c r="AC89" i="1"/>
  <c r="AE51" i="1"/>
  <c r="AG89" i="1"/>
  <c r="AG26" i="1"/>
  <c r="AD26" i="1"/>
  <c r="AF55" i="1"/>
  <c r="AD55" i="1"/>
  <c r="AD51" i="1"/>
  <c r="AC51" i="1"/>
  <c r="AF80" i="1"/>
  <c r="AE89" i="1"/>
  <c r="AE93" i="1"/>
  <c r="AG51" i="1"/>
  <c r="AC12" i="1"/>
  <c r="AE12" i="1"/>
  <c r="AB12" i="1"/>
  <c r="AF12" i="1"/>
  <c r="AD12" i="1"/>
  <c r="AF71" i="1"/>
  <c r="AD71" i="1"/>
  <c r="AE71" i="1"/>
  <c r="AG71" i="1"/>
  <c r="AB71" i="1"/>
  <c r="AF51" i="1"/>
  <c r="AC71" i="1"/>
  <c r="AC52" i="1"/>
  <c r="AB52" i="1"/>
  <c r="AB93" i="1"/>
  <c r="AD93" i="1"/>
  <c r="AF93" i="1"/>
  <c r="AG52" i="1"/>
  <c r="AE101" i="1"/>
  <c r="AG101" i="1"/>
  <c r="AC58" i="1"/>
  <c r="AF58" i="1"/>
  <c r="AB101" i="1"/>
  <c r="AG58" i="1"/>
  <c r="AD101" i="1"/>
  <c r="AE58" i="1"/>
  <c r="AB58" i="1"/>
  <c r="AG8" i="1"/>
  <c r="AF57" i="1"/>
  <c r="AF48" i="1"/>
  <c r="AD82" i="1"/>
  <c r="AB86" i="1"/>
  <c r="AF28" i="1"/>
  <c r="AD57" i="1"/>
  <c r="AD25" i="1"/>
  <c r="AB48" i="1"/>
  <c r="AB49" i="1"/>
  <c r="AC56" i="1"/>
  <c r="AF56" i="1"/>
  <c r="AE56" i="1"/>
  <c r="AF15" i="1"/>
  <c r="AG56" i="1"/>
  <c r="AB56" i="1"/>
  <c r="AG37" i="1"/>
  <c r="AG18" i="1"/>
  <c r="AF18" i="1"/>
  <c r="AB99" i="1"/>
  <c r="AF99" i="1"/>
  <c r="AC99" i="1"/>
  <c r="AG99" i="1"/>
  <c r="AD99" i="1"/>
  <c r="AB64" i="1"/>
  <c r="AG64" i="1"/>
  <c r="AC64" i="1"/>
  <c r="AD64" i="1"/>
  <c r="AE64" i="1"/>
  <c r="AB95" i="1"/>
  <c r="AG85" i="1"/>
  <c r="AE85" i="1"/>
  <c r="AC85" i="1"/>
  <c r="AG88" i="1"/>
  <c r="AC88" i="1"/>
  <c r="AD88" i="1"/>
  <c r="AD85" i="1"/>
  <c r="AG86" i="1"/>
  <c r="AE86" i="1"/>
  <c r="AC86" i="1"/>
  <c r="AE90" i="1"/>
  <c r="AF90" i="1"/>
  <c r="AG90" i="1"/>
  <c r="AD90" i="1"/>
  <c r="AB90" i="1"/>
  <c r="AC40" i="1"/>
  <c r="AG40" i="1"/>
  <c r="AB40" i="1"/>
  <c r="AE40" i="1"/>
  <c r="AD40" i="1"/>
  <c r="AG55" i="1"/>
  <c r="AC55" i="1"/>
  <c r="AE55" i="1"/>
  <c r="AF86" i="1"/>
  <c r="AD18" i="1"/>
  <c r="AB18" i="1"/>
  <c r="AE18" i="1"/>
  <c r="AF64" i="1"/>
  <c r="AC95" i="1"/>
  <c r="AD95" i="1"/>
  <c r="AG95" i="1"/>
  <c r="AG75" i="1"/>
  <c r="AB75" i="1"/>
  <c r="AD75" i="1"/>
  <c r="AC75" i="1"/>
  <c r="AE75" i="1"/>
  <c r="AF88" i="1"/>
  <c r="AG49" i="1"/>
  <c r="AC49" i="1"/>
  <c r="AE49" i="1"/>
  <c r="AB88" i="1"/>
  <c r="AE88" i="1"/>
  <c r="AG25" i="1"/>
  <c r="AC25" i="1"/>
  <c r="AE25" i="1"/>
  <c r="AF85" i="1"/>
  <c r="AD37" i="1"/>
  <c r="AB37" i="1"/>
  <c r="AE37" i="1"/>
  <c r="AG48" i="1"/>
  <c r="AE48" i="1"/>
  <c r="AC48" i="1"/>
  <c r="AB59" i="1"/>
  <c r="AG59" i="1"/>
  <c r="AC59" i="1"/>
  <c r="AD59" i="1"/>
  <c r="AE59" i="1"/>
  <c r="AF25" i="1"/>
  <c r="AG57" i="1"/>
  <c r="AC57" i="1"/>
  <c r="AE57" i="1"/>
  <c r="AF37" i="1"/>
  <c r="AC65" i="1"/>
  <c r="AG65" i="1"/>
  <c r="AE65" i="1"/>
  <c r="AD65" i="1"/>
  <c r="AB65" i="1"/>
  <c r="AG61" i="1"/>
  <c r="AE61" i="1"/>
  <c r="AC61" i="1"/>
  <c r="AD61" i="1"/>
  <c r="AC9" i="1"/>
  <c r="AB9" i="1"/>
  <c r="AG9" i="1"/>
  <c r="AD9" i="1"/>
  <c r="AE9" i="1"/>
  <c r="AE95" i="1"/>
  <c r="AG28" i="1"/>
  <c r="AE28" i="1"/>
  <c r="AC28" i="1"/>
  <c r="AC79" i="1"/>
  <c r="AG79" i="1"/>
  <c r="AB79" i="1"/>
  <c r="AE79" i="1"/>
  <c r="AD79" i="1"/>
  <c r="AD28" i="1"/>
  <c r="AG82" i="1"/>
  <c r="AC82" i="1"/>
  <c r="AE82" i="1"/>
  <c r="AF49" i="1"/>
  <c r="AE99" i="1"/>
  <c r="AF61" i="1"/>
  <c r="AF59" i="1"/>
  <c r="AF40" i="1"/>
  <c r="AF82" i="1"/>
  <c r="AB61" i="1"/>
  <c r="AG15" i="1"/>
  <c r="AE15" i="1"/>
  <c r="AD15" i="1"/>
  <c r="AB15" i="1"/>
  <c r="AE8" i="1"/>
  <c r="AB8" i="1"/>
  <c r="AF8" i="1"/>
  <c r="AD8" i="1"/>
  <c r="AF33" i="1"/>
  <c r="AB33" i="1"/>
  <c r="AG33" i="1"/>
  <c r="AD33" i="1"/>
  <c r="AC33" i="1"/>
  <c r="AD74" i="1"/>
  <c r="AB74" i="1"/>
  <c r="AF74" i="1"/>
  <c r="AC74" i="1"/>
  <c r="AC22" i="1"/>
  <c r="AE74" i="1"/>
  <c r="AB43" i="1"/>
  <c r="AG43" i="1"/>
  <c r="AF43" i="1"/>
  <c r="AD43" i="1"/>
  <c r="AC43" i="1"/>
  <c r="AF22" i="1"/>
  <c r="AG31" i="1"/>
  <c r="AE92" i="1"/>
  <c r="AG92" i="1"/>
  <c r="AC92" i="1"/>
  <c r="AB92" i="1"/>
  <c r="AF92" i="1"/>
  <c r="AE31" i="1"/>
  <c r="AB27" i="1"/>
  <c r="AG27" i="1"/>
  <c r="AF31" i="1"/>
  <c r="AD31" i="1"/>
  <c r="AB31" i="1"/>
  <c r="AE27" i="1"/>
  <c r="AF27" i="1"/>
  <c r="AC27" i="1"/>
  <c r="AB69" i="1"/>
  <c r="AC69" i="1"/>
  <c r="AE22" i="1"/>
  <c r="AF69" i="1"/>
  <c r="AB22" i="1"/>
  <c r="AG69" i="1"/>
  <c r="AD69" i="1"/>
  <c r="AD22" i="1"/>
  <c r="AC32" i="1"/>
  <c r="AB44" i="1"/>
  <c r="AC44" i="1"/>
  <c r="AD44" i="1"/>
  <c r="AG44" i="1"/>
  <c r="AE32" i="1"/>
  <c r="AE44" i="1"/>
  <c r="AD32" i="1"/>
  <c r="AB32" i="1"/>
  <c r="AG32" i="1"/>
  <c r="AE34" i="1"/>
  <c r="AB34" i="1"/>
  <c r="AF34" i="1"/>
  <c r="AD34" i="1"/>
  <c r="AC34" i="1"/>
  <c r="AA4" i="1"/>
  <c r="AA3" i="1"/>
  <c r="AA6" i="1"/>
  <c r="AF6" i="1" s="1"/>
  <c r="AA7" i="1"/>
  <c r="AA5" i="1"/>
  <c r="AF5" i="1" s="1"/>
  <c r="AB4" i="1" l="1"/>
  <c r="AG4" i="1"/>
  <c r="AC4" i="1"/>
  <c r="AD7" i="1"/>
  <c r="AF7" i="1"/>
  <c r="AC7" i="1"/>
  <c r="AG7" i="1"/>
  <c r="AE7" i="1"/>
  <c r="AB7" i="1"/>
  <c r="AG3" i="1"/>
  <c r="AB3" i="1"/>
  <c r="AD3" i="1"/>
  <c r="AF3" i="1"/>
  <c r="AC3" i="1"/>
  <c r="AE3" i="1"/>
  <c r="AG5" i="1"/>
  <c r="AC6" i="1"/>
  <c r="AE5" i="1"/>
  <c r="AE6" i="1"/>
  <c r="AC5" i="1"/>
  <c r="AD5" i="1"/>
  <c r="AD6" i="1"/>
  <c r="AB5" i="1"/>
  <c r="AB6" i="1"/>
  <c r="AF4" i="1"/>
  <c r="AG6" i="1"/>
  <c r="AD4" i="1"/>
  <c r="A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tacti</author>
  </authors>
  <commentList>
    <comment ref="I2" authorId="0" shapeId="0" xr:uid="{7248F5F9-732B-4A00-B054-2E3EA5D0DACE}">
      <text>
        <r>
          <rPr>
            <sz val="9"/>
            <color indexed="81"/>
            <rFont val="MS P ゴシック"/>
            <family val="3"/>
            <charset val="128"/>
          </rPr>
          <t>1～5
ガチャの出やすさに関わるだけの特に意味のない値。
刀剣乱舞のレア度と大体同じ。
レア1　どんな状況で出発しても大抵すぐ手に入る。
レア2　バイオーム限定で大量に存在する。多少の労力ですぐ大量に手に入る。すぐ作れる。
レア3　探さなければ入手は難しい。量産は一応可能。
レア4　探してようやく見つかる。量産は困難でおいそれと使えるものではない。
レア5　世界に数個しか存在しない。もしくはそれほど強大な力を持つもの。</t>
        </r>
      </text>
    </comment>
    <comment ref="J2" authorId="0" shapeId="0" xr:uid="{079BA85B-3A0E-46DE-9CB4-2500F29C0107}">
      <text>
        <r>
          <rPr>
            <sz val="9"/>
            <color indexed="81"/>
            <rFont val="MS P ゴシック"/>
            <family val="3"/>
            <charset val="128"/>
          </rPr>
          <t>光風水闇土火
どの労働属性を持っているか。
モチーフと労働属性の呼称には関連はない。
モチーフがどの属性の労働に適しているかに依存する。
モチーフのカテゴリごとの概ね決まっている。
光　神秘、時空、複製、天罰
風　魔術、探求、不死、邪悪
水　生命、感性、文化、迷走
闇　普遍、公共、流通、無知
土　加工、工夫、資源、乱暴
火　論理、知性、機械、狂気</t>
        </r>
      </text>
    </comment>
    <comment ref="K2" authorId="0" shapeId="0" xr:uid="{4FEEA210-68CE-4F77-BE8F-B1C3AEFEF170}">
      <text>
        <r>
          <rPr>
            <sz val="9"/>
            <color indexed="81"/>
            <rFont val="MS P ゴシック"/>
            <family val="3"/>
            <charset val="128"/>
          </rPr>
          <t>0～99
モンハンで下位の中でどのあたりで出てくるか。
力99のレア1より力0のレア2の方が若干強い。
モチーフの持つ重量感とカリスマに依存する。</t>
        </r>
      </text>
    </comment>
    <comment ref="AH2" authorId="0" shapeId="0" xr:uid="{0D2FD17F-F7A5-4E81-B6A7-A60286F190EE}">
      <text>
        <r>
          <rPr>
            <sz val="9"/>
            <color indexed="81"/>
            <rFont val="MS P ゴシック"/>
            <family val="3"/>
            <charset val="128"/>
          </rPr>
          <t>G　条件を満たしたときにガチャ
B　ガチャで周囲のブロックから
S　その方向を向いてガチャ
C　クラフト</t>
        </r>
      </text>
    </comment>
  </commentList>
</comments>
</file>

<file path=xl/sharedStrings.xml><?xml version="1.0" encoding="utf-8"?>
<sst xmlns="http://schemas.openxmlformats.org/spreadsheetml/2006/main" count="753" uniqueCount="470">
  <si>
    <t>松明</t>
    <rPh sb="0" eb="2">
      <t>タイマツ</t>
    </rPh>
    <phoneticPr fontId="2"/>
  </si>
  <si>
    <t>Torchia</t>
    <phoneticPr fontId="2"/>
  </si>
  <si>
    <t>トルキャ</t>
    <phoneticPr fontId="2"/>
  </si>
  <si>
    <t>モチーフ</t>
    <phoneticPr fontId="2"/>
  </si>
  <si>
    <t>英名</t>
    <rPh sb="0" eb="2">
      <t>エイメイ</t>
    </rPh>
    <phoneticPr fontId="2"/>
  </si>
  <si>
    <t>和名</t>
    <rPh sb="0" eb="2">
      <t>ワメイ</t>
    </rPh>
    <phoneticPr fontId="2"/>
  </si>
  <si>
    <t>人工物</t>
    <rPh sb="0" eb="2">
      <t>ジンコウ</t>
    </rPh>
    <rPh sb="2" eb="3">
      <t>ブツ</t>
    </rPh>
    <phoneticPr fontId="2"/>
  </si>
  <si>
    <t>No</t>
    <phoneticPr fontId="2"/>
  </si>
  <si>
    <t>気体</t>
    <rPh sb="0" eb="2">
      <t>キタイ</t>
    </rPh>
    <phoneticPr fontId="2"/>
  </si>
  <si>
    <t>空気</t>
    <rPh sb="0" eb="2">
      <t>クウキ</t>
    </rPh>
    <phoneticPr fontId="2"/>
  </si>
  <si>
    <t>Airia</t>
    <phoneticPr fontId="2"/>
  </si>
  <si>
    <t>アイリャ</t>
    <phoneticPr fontId="2"/>
  </si>
  <si>
    <t>植物</t>
    <rPh sb="0" eb="2">
      <t>ショクブツ</t>
    </rPh>
    <phoneticPr fontId="2"/>
  </si>
  <si>
    <t>動物</t>
    <rPh sb="0" eb="2">
      <t>ドウブツ</t>
    </rPh>
    <phoneticPr fontId="2"/>
  </si>
  <si>
    <t>岩石</t>
    <rPh sb="0" eb="2">
      <t>ガンセキ</t>
    </rPh>
    <phoneticPr fontId="2"/>
  </si>
  <si>
    <t>石</t>
    <rPh sb="0" eb="1">
      <t>イシ</t>
    </rPh>
    <phoneticPr fontId="2"/>
  </si>
  <si>
    <t>ゾンビ</t>
    <phoneticPr fontId="2"/>
  </si>
  <si>
    <t>ライラック</t>
    <phoneticPr fontId="2"/>
  </si>
  <si>
    <t>Lilacia</t>
    <phoneticPr fontId="2"/>
  </si>
  <si>
    <t>エンダーマン</t>
    <phoneticPr fontId="2"/>
  </si>
  <si>
    <t>Endermania</t>
    <phoneticPr fontId="2"/>
  </si>
  <si>
    <t>エンデルマーニャ</t>
    <phoneticPr fontId="2"/>
  </si>
  <si>
    <t>Stonia</t>
    <phoneticPr fontId="2"/>
  </si>
  <si>
    <t>ストーニャ</t>
    <phoneticPr fontId="2"/>
  </si>
  <si>
    <t>オーク</t>
    <phoneticPr fontId="2"/>
  </si>
  <si>
    <t>Oakia</t>
    <phoneticPr fontId="2"/>
  </si>
  <si>
    <t>リラーチャ</t>
    <phoneticPr fontId="2"/>
  </si>
  <si>
    <t>砂</t>
    <rPh sb="0" eb="1">
      <t>スナ</t>
    </rPh>
    <phoneticPr fontId="2"/>
  </si>
  <si>
    <t>Sandia</t>
    <phoneticPr fontId="2"/>
  </si>
  <si>
    <t>サンジャ</t>
    <phoneticPr fontId="2"/>
  </si>
  <si>
    <t>平原</t>
    <rPh sb="0" eb="2">
      <t>ヘイゲン</t>
    </rPh>
    <phoneticPr fontId="2"/>
  </si>
  <si>
    <t>Plainsia</t>
    <phoneticPr fontId="2"/>
  </si>
  <si>
    <t>プラインシャ</t>
    <phoneticPr fontId="2"/>
  </si>
  <si>
    <t>天体</t>
    <rPh sb="0" eb="2">
      <t>テンタイ</t>
    </rPh>
    <phoneticPr fontId="2"/>
  </si>
  <si>
    <t>星</t>
    <rPh sb="0" eb="1">
      <t>ホシ</t>
    </rPh>
    <phoneticPr fontId="2"/>
  </si>
  <si>
    <t>Sunia</t>
    <phoneticPr fontId="2"/>
  </si>
  <si>
    <t>Staria</t>
    <phoneticPr fontId="2"/>
  </si>
  <si>
    <t>スターリャ</t>
    <phoneticPr fontId="2"/>
  </si>
  <si>
    <t>時間</t>
    <rPh sb="0" eb="2">
      <t>ジカン</t>
    </rPh>
    <phoneticPr fontId="2"/>
  </si>
  <si>
    <t>順序</t>
    <rPh sb="0" eb="2">
      <t>ジュンジョ</t>
    </rPh>
    <phoneticPr fontId="2"/>
  </si>
  <si>
    <t>合計</t>
    <rPh sb="0" eb="2">
      <t>ゴウケイ</t>
    </rPh>
    <phoneticPr fontId="2"/>
  </si>
  <si>
    <t>名称</t>
    <rPh sb="0" eb="2">
      <t>メイショウ</t>
    </rPh>
    <phoneticPr fontId="2"/>
  </si>
  <si>
    <t>対象</t>
    <rPh sb="0" eb="2">
      <t>タイショウ</t>
    </rPh>
    <phoneticPr fontId="2"/>
  </si>
  <si>
    <t>能力比</t>
    <rPh sb="0" eb="2">
      <t>ノウリョク</t>
    </rPh>
    <rPh sb="2" eb="3">
      <t>ヒ</t>
    </rPh>
    <phoneticPr fontId="2"/>
  </si>
  <si>
    <t>R</t>
    <phoneticPr fontId="2"/>
  </si>
  <si>
    <t>力</t>
    <rPh sb="0" eb="1">
      <t>チカラ</t>
    </rPh>
    <phoneticPr fontId="2"/>
  </si>
  <si>
    <t>金属</t>
    <rPh sb="0" eb="2">
      <t>キンゾク</t>
    </rPh>
    <phoneticPr fontId="2"/>
  </si>
  <si>
    <t>鉄</t>
    <rPh sb="0" eb="1">
      <t>テツ</t>
    </rPh>
    <phoneticPr fontId="2"/>
  </si>
  <si>
    <t>Ironia</t>
    <phoneticPr fontId="2"/>
  </si>
  <si>
    <t>イローニャ</t>
    <phoneticPr fontId="2"/>
  </si>
  <si>
    <t>闇</t>
    <rPh sb="0" eb="1">
      <t>ヤミ</t>
    </rPh>
    <phoneticPr fontId="2"/>
  </si>
  <si>
    <t>水</t>
    <rPh sb="0" eb="1">
      <t>ミズ</t>
    </rPh>
    <phoneticPr fontId="2"/>
  </si>
  <si>
    <t>光</t>
    <rPh sb="0" eb="1">
      <t>ヒカリ</t>
    </rPh>
    <phoneticPr fontId="2"/>
  </si>
  <si>
    <t>風</t>
    <rPh sb="0" eb="1">
      <t>カゼ</t>
    </rPh>
    <phoneticPr fontId="2"/>
  </si>
  <si>
    <t>土</t>
    <rPh sb="0" eb="1">
      <t>ツチ</t>
    </rPh>
    <phoneticPr fontId="2"/>
  </si>
  <si>
    <t>労働属性</t>
    <rPh sb="0" eb="2">
      <t>ロウドウ</t>
    </rPh>
    <rPh sb="2" eb="4">
      <t>ゾクセイ</t>
    </rPh>
    <phoneticPr fontId="2"/>
  </si>
  <si>
    <t>火</t>
    <rPh sb="0" eb="1">
      <t>ヒ</t>
    </rPh>
    <phoneticPr fontId="2"/>
  </si>
  <si>
    <t>鉱物</t>
    <rPh sb="0" eb="2">
      <t>コウブツ</t>
    </rPh>
    <phoneticPr fontId="2"/>
  </si>
  <si>
    <t>レッドストーン</t>
    <phoneticPr fontId="2"/>
  </si>
  <si>
    <t>Redstonia</t>
    <phoneticPr fontId="2"/>
  </si>
  <si>
    <t>光比</t>
    <rPh sb="0" eb="1">
      <t>ヒカリ</t>
    </rPh>
    <phoneticPr fontId="2"/>
  </si>
  <si>
    <t>火比</t>
    <rPh sb="0" eb="1">
      <t>ヒ</t>
    </rPh>
    <phoneticPr fontId="2"/>
  </si>
  <si>
    <t>風比</t>
    <rPh sb="0" eb="1">
      <t>カゼ</t>
    </rPh>
    <rPh sb="1" eb="2">
      <t>ヒ</t>
    </rPh>
    <phoneticPr fontId="2"/>
  </si>
  <si>
    <t>土比</t>
    <rPh sb="0" eb="1">
      <t>ツチ</t>
    </rPh>
    <phoneticPr fontId="2"/>
  </si>
  <si>
    <t>水比</t>
    <rPh sb="0" eb="1">
      <t>ミズ</t>
    </rPh>
    <phoneticPr fontId="2"/>
  </si>
  <si>
    <t>闇比</t>
    <rPh sb="0" eb="1">
      <t>ヤミ</t>
    </rPh>
    <phoneticPr fontId="2"/>
  </si>
  <si>
    <t>液体</t>
    <rPh sb="0" eb="2">
      <t>エキタイ</t>
    </rPh>
    <phoneticPr fontId="2"/>
  </si>
  <si>
    <t>Wateria</t>
    <phoneticPr fontId="2"/>
  </si>
  <si>
    <t>ワテーリャ</t>
    <phoneticPr fontId="2"/>
  </si>
  <si>
    <t>宝石</t>
    <rPh sb="0" eb="2">
      <t>ホウセキ</t>
    </rPh>
    <phoneticPr fontId="2"/>
  </si>
  <si>
    <t>環境</t>
    <rPh sb="0" eb="2">
      <t>カンキョウ</t>
    </rPh>
    <phoneticPr fontId="2"/>
  </si>
  <si>
    <t>ダイヤモンド</t>
    <phoneticPr fontId="2"/>
  </si>
  <si>
    <t>Diamondia</t>
    <phoneticPr fontId="2"/>
  </si>
  <si>
    <t>ディアモンジャ</t>
    <phoneticPr fontId="2"/>
  </si>
  <si>
    <t>月</t>
    <rPh sb="0" eb="1">
      <t>ツキ</t>
    </rPh>
    <phoneticPr fontId="2"/>
  </si>
  <si>
    <t>Moonia</t>
    <phoneticPr fontId="2"/>
  </si>
  <si>
    <t>モーニャ</t>
    <phoneticPr fontId="2"/>
  </si>
  <si>
    <t>集中度</t>
    <rPh sb="0" eb="3">
      <t>シュウチュウド</t>
    </rPh>
    <phoneticPr fontId="2"/>
  </si>
  <si>
    <t>効率</t>
    <rPh sb="0" eb="2">
      <t>コウリツ</t>
    </rPh>
    <phoneticPr fontId="2"/>
  </si>
  <si>
    <t>昼</t>
    <rPh sb="0" eb="1">
      <t>ヒル</t>
    </rPh>
    <phoneticPr fontId="2"/>
  </si>
  <si>
    <t>Noonia</t>
    <phoneticPr fontId="2"/>
  </si>
  <si>
    <t>ノーニャ</t>
    <phoneticPr fontId="2"/>
  </si>
  <si>
    <t>能力値</t>
    <rPh sb="0" eb="3">
      <t>ノウリョクチ</t>
    </rPh>
    <phoneticPr fontId="2"/>
  </si>
  <si>
    <t>光効率</t>
    <rPh sb="0" eb="1">
      <t>ヒカリ</t>
    </rPh>
    <rPh sb="1" eb="3">
      <t>コウリツ</t>
    </rPh>
    <phoneticPr fontId="2"/>
  </si>
  <si>
    <t>コスト</t>
    <phoneticPr fontId="2"/>
  </si>
  <si>
    <t>風効率</t>
    <rPh sb="0" eb="1">
      <t>カゼ</t>
    </rPh>
    <rPh sb="1" eb="3">
      <t>コウリツ</t>
    </rPh>
    <phoneticPr fontId="2"/>
  </si>
  <si>
    <t>水効率</t>
    <rPh sb="0" eb="1">
      <t>ミズ</t>
    </rPh>
    <rPh sb="1" eb="3">
      <t>コウリツ</t>
    </rPh>
    <phoneticPr fontId="2"/>
  </si>
  <si>
    <t>闇効率</t>
    <rPh sb="0" eb="1">
      <t>ヤミ</t>
    </rPh>
    <rPh sb="1" eb="3">
      <t>コウリツ</t>
    </rPh>
    <phoneticPr fontId="2"/>
  </si>
  <si>
    <t>土効率</t>
    <rPh sb="0" eb="1">
      <t>ツチ</t>
    </rPh>
    <rPh sb="1" eb="3">
      <t>コウリツ</t>
    </rPh>
    <phoneticPr fontId="2"/>
  </si>
  <si>
    <t>火効率</t>
    <rPh sb="0" eb="1">
      <t>ヒ</t>
    </rPh>
    <rPh sb="1" eb="3">
      <t>コウリツ</t>
    </rPh>
    <phoneticPr fontId="2"/>
  </si>
  <si>
    <t>金</t>
    <rPh sb="0" eb="1">
      <t>キン</t>
    </rPh>
    <phoneticPr fontId="2"/>
  </si>
  <si>
    <t>エメラルド</t>
    <phoneticPr fontId="2"/>
  </si>
  <si>
    <t>ネザークォーツ</t>
    <phoneticPr fontId="2"/>
  </si>
  <si>
    <t>石炭</t>
    <rPh sb="0" eb="2">
      <t>セキタン</t>
    </rPh>
    <phoneticPr fontId="2"/>
  </si>
  <si>
    <t>ラピスラズリ</t>
    <phoneticPr fontId="2"/>
  </si>
  <si>
    <t>Goldia</t>
    <phoneticPr fontId="2"/>
  </si>
  <si>
    <t>ゴルジャ</t>
    <phoneticPr fontId="2"/>
  </si>
  <si>
    <t>Emeraldia</t>
    <phoneticPr fontId="2"/>
  </si>
  <si>
    <t>エメラルジャ</t>
    <phoneticPr fontId="2"/>
  </si>
  <si>
    <t>Netherquartzia</t>
    <phoneticPr fontId="2"/>
  </si>
  <si>
    <t>ネーテルクアルチャ</t>
    <phoneticPr fontId="2"/>
  </si>
  <si>
    <t>Coalia</t>
    <phoneticPr fontId="2"/>
  </si>
  <si>
    <t>Lapislazulia</t>
  </si>
  <si>
    <t>ラピスラズーリャ</t>
    <phoneticPr fontId="2"/>
  </si>
  <si>
    <t>ツォアーリャ</t>
    <phoneticPr fontId="2"/>
  </si>
  <si>
    <t>レズトーニャ</t>
    <phoneticPr fontId="2"/>
  </si>
  <si>
    <t>丸石</t>
    <rPh sb="0" eb="2">
      <t>マルイシ</t>
    </rPh>
    <phoneticPr fontId="2"/>
  </si>
  <si>
    <t>砂利</t>
    <rPh sb="0" eb="2">
      <t>ジャリ</t>
    </rPh>
    <phoneticPr fontId="2"/>
  </si>
  <si>
    <t>草</t>
    <rPh sb="0" eb="1">
      <t>クサ</t>
    </rPh>
    <phoneticPr fontId="2"/>
  </si>
  <si>
    <t>砂岩</t>
    <rPh sb="0" eb="2">
      <t>サガン</t>
    </rPh>
    <phoneticPr fontId="2"/>
  </si>
  <si>
    <t>Cobblestonia</t>
    <phoneticPr fontId="2"/>
  </si>
  <si>
    <t>Sandstonia</t>
    <phoneticPr fontId="2"/>
  </si>
  <si>
    <t>Gravelia</t>
    <phoneticPr fontId="2"/>
  </si>
  <si>
    <t>Dirtia</t>
    <phoneticPr fontId="2"/>
  </si>
  <si>
    <t>Grassia</t>
    <phoneticPr fontId="2"/>
  </si>
  <si>
    <t>サンズトーニャ</t>
    <phoneticPr fontId="2"/>
  </si>
  <si>
    <t>グラヴェーリャ</t>
    <phoneticPr fontId="2"/>
  </si>
  <si>
    <t>ディルチャ</t>
    <phoneticPr fontId="2"/>
  </si>
  <si>
    <t>グラッシャ</t>
    <phoneticPr fontId="2"/>
  </si>
  <si>
    <t>溶岩</t>
    <rPh sb="0" eb="2">
      <t>ヨウガン</t>
    </rPh>
    <phoneticPr fontId="2"/>
  </si>
  <si>
    <t>Lavia</t>
    <phoneticPr fontId="2"/>
  </si>
  <si>
    <t>ラーヴャ</t>
    <phoneticPr fontId="2"/>
  </si>
  <si>
    <t>太陽</t>
    <rPh sb="0" eb="2">
      <t>タイヨウ</t>
    </rPh>
    <phoneticPr fontId="2"/>
  </si>
  <si>
    <t>空</t>
    <rPh sb="0" eb="1">
      <t>ソラ</t>
    </rPh>
    <phoneticPr fontId="2"/>
  </si>
  <si>
    <t>雲</t>
    <rPh sb="0" eb="1">
      <t>クモ</t>
    </rPh>
    <phoneticPr fontId="2"/>
  </si>
  <si>
    <t>雨</t>
    <rPh sb="0" eb="1">
      <t>アメ</t>
    </rPh>
    <phoneticPr fontId="2"/>
  </si>
  <si>
    <t>雪</t>
    <rPh sb="0" eb="1">
      <t>ユキ</t>
    </rPh>
    <phoneticPr fontId="2"/>
  </si>
  <si>
    <t>晴れ</t>
    <rPh sb="0" eb="1">
      <t>ハ</t>
    </rPh>
    <phoneticPr fontId="2"/>
  </si>
  <si>
    <t>曇り</t>
    <rPh sb="0" eb="1">
      <t>クモ</t>
    </rPh>
    <phoneticPr fontId="2"/>
  </si>
  <si>
    <t>天候</t>
    <rPh sb="0" eb="2">
      <t>テンコウ</t>
    </rPh>
    <phoneticPr fontId="2"/>
  </si>
  <si>
    <t>Skyia</t>
    <phoneticPr fontId="2"/>
  </si>
  <si>
    <t>Cloudia</t>
    <phoneticPr fontId="2"/>
  </si>
  <si>
    <t>Sunnyia</t>
    <phoneticPr fontId="2"/>
  </si>
  <si>
    <t>Cloudyia</t>
    <phoneticPr fontId="2"/>
  </si>
  <si>
    <t>Rainia</t>
    <phoneticPr fontId="2"/>
  </si>
  <si>
    <t>Snowia</t>
    <phoneticPr fontId="2"/>
  </si>
  <si>
    <t>Snowfallia</t>
    <phoneticPr fontId="2"/>
  </si>
  <si>
    <t>スキーヤ</t>
    <phoneticPr fontId="2"/>
  </si>
  <si>
    <t>スーニャ</t>
    <phoneticPr fontId="2"/>
  </si>
  <si>
    <t>クロウジャ</t>
    <phoneticPr fontId="2"/>
  </si>
  <si>
    <t>スンニーヤ</t>
    <phoneticPr fontId="2"/>
  </si>
  <si>
    <t>クロウディーヤ</t>
    <phoneticPr fontId="2"/>
  </si>
  <si>
    <t>ライーニャ</t>
    <phoneticPr fontId="2"/>
  </si>
  <si>
    <t>スノウファーリャ</t>
    <phoneticPr fontId="2"/>
  </si>
  <si>
    <t>スノーヤ</t>
    <phoneticPr fontId="2"/>
  </si>
  <si>
    <t>スケルトン</t>
    <phoneticPr fontId="2"/>
  </si>
  <si>
    <t>蜘蛛</t>
    <rPh sb="0" eb="2">
      <t>クモ</t>
    </rPh>
    <phoneticPr fontId="2"/>
  </si>
  <si>
    <t>クリーパー</t>
    <phoneticPr fontId="2"/>
  </si>
  <si>
    <t>魔女</t>
    <rPh sb="0" eb="2">
      <t>マジョ</t>
    </rPh>
    <phoneticPr fontId="2"/>
  </si>
  <si>
    <t>スライム</t>
    <phoneticPr fontId="2"/>
  </si>
  <si>
    <t>ケイブスパイダー</t>
    <phoneticPr fontId="2"/>
  </si>
  <si>
    <t>シルバーフィッシュ</t>
    <phoneticPr fontId="2"/>
  </si>
  <si>
    <t>ゾンビピッグマン</t>
    <phoneticPr fontId="2"/>
  </si>
  <si>
    <t>ガスト</t>
    <phoneticPr fontId="2"/>
  </si>
  <si>
    <t>マグマキューブ</t>
    <phoneticPr fontId="2"/>
  </si>
  <si>
    <t>ブレイズ</t>
    <phoneticPr fontId="2"/>
  </si>
  <si>
    <t>ウィザースケルトン</t>
    <phoneticPr fontId="2"/>
  </si>
  <si>
    <t>村人</t>
    <rPh sb="0" eb="2">
      <t>ムラビト</t>
    </rPh>
    <phoneticPr fontId="2"/>
  </si>
  <si>
    <t>エンダードラゴン</t>
    <phoneticPr fontId="2"/>
  </si>
  <si>
    <t>豚</t>
    <rPh sb="0" eb="1">
      <t>ブタ</t>
    </rPh>
    <phoneticPr fontId="2"/>
  </si>
  <si>
    <t>牛</t>
    <rPh sb="0" eb="1">
      <t>ウシ</t>
    </rPh>
    <phoneticPr fontId="2"/>
  </si>
  <si>
    <t>ムーシュルーム</t>
    <phoneticPr fontId="2"/>
  </si>
  <si>
    <t>羊</t>
    <rPh sb="0" eb="1">
      <t>ヒツジ</t>
    </rPh>
    <phoneticPr fontId="2"/>
  </si>
  <si>
    <t>鶏</t>
    <rPh sb="0" eb="1">
      <t>ニワトリ</t>
    </rPh>
    <phoneticPr fontId="2"/>
  </si>
  <si>
    <t>ウサギ</t>
    <phoneticPr fontId="2"/>
  </si>
  <si>
    <t>イカ</t>
    <phoneticPr fontId="2"/>
  </si>
  <si>
    <t>コウモリ</t>
    <phoneticPr fontId="2"/>
  </si>
  <si>
    <t>狼</t>
    <rPh sb="0" eb="1">
      <t>オオカミ</t>
    </rPh>
    <phoneticPr fontId="2"/>
  </si>
  <si>
    <t>山猫</t>
    <rPh sb="0" eb="2">
      <t>ヤマネコ</t>
    </rPh>
    <phoneticPr fontId="2"/>
  </si>
  <si>
    <t>馬</t>
    <rPh sb="0" eb="1">
      <t>ウマ</t>
    </rPh>
    <phoneticPr fontId="2"/>
  </si>
  <si>
    <t>白熊</t>
    <rPh sb="0" eb="2">
      <t>シロクマ</t>
    </rPh>
    <phoneticPr fontId="2"/>
  </si>
  <si>
    <t>スノーゴーレム</t>
    <phoneticPr fontId="2"/>
  </si>
  <si>
    <t>アイアンゴーレム</t>
    <phoneticPr fontId="2"/>
  </si>
  <si>
    <t>野生動物</t>
    <rPh sb="0" eb="2">
      <t>ヤセイ</t>
    </rPh>
    <rPh sb="2" eb="4">
      <t>ドウブツ</t>
    </rPh>
    <phoneticPr fontId="2"/>
  </si>
  <si>
    <t>家畜</t>
    <rPh sb="0" eb="2">
      <t>カチク</t>
    </rPh>
    <phoneticPr fontId="2"/>
  </si>
  <si>
    <t>人類</t>
    <rPh sb="0" eb="2">
      <t>ジンルイ</t>
    </rPh>
    <phoneticPr fontId="2"/>
  </si>
  <si>
    <t>魔法生物</t>
    <rPh sb="0" eb="2">
      <t>マホウ</t>
    </rPh>
    <rPh sb="2" eb="4">
      <t>セイブツ</t>
    </rPh>
    <phoneticPr fontId="2"/>
  </si>
  <si>
    <t>モンスター</t>
    <phoneticPr fontId="2"/>
  </si>
  <si>
    <t>ウィザー</t>
    <phoneticPr fontId="2"/>
  </si>
  <si>
    <t>プレイヤー</t>
    <phoneticPr fontId="2"/>
  </si>
  <si>
    <t>大分類</t>
    <rPh sb="0" eb="3">
      <t>ダイブンルイ</t>
    </rPh>
    <phoneticPr fontId="2"/>
  </si>
  <si>
    <t>分類</t>
    <rPh sb="0" eb="2">
      <t>ブンルイ</t>
    </rPh>
    <phoneticPr fontId="2"/>
  </si>
  <si>
    <t>流体</t>
    <rPh sb="0" eb="2">
      <t>リュウタイ</t>
    </rPh>
    <phoneticPr fontId="2"/>
  </si>
  <si>
    <t>無機物</t>
    <rPh sb="0" eb="3">
      <t>ムキブツ</t>
    </rPh>
    <phoneticPr fontId="2"/>
  </si>
  <si>
    <t>Zombiepigmania</t>
    <phoneticPr fontId="2"/>
  </si>
  <si>
    <t>Zombia</t>
    <phoneticPr fontId="2"/>
  </si>
  <si>
    <t>Skeletonia</t>
    <phoneticPr fontId="2"/>
  </si>
  <si>
    <t>Witherskeletonia</t>
    <phoneticPr fontId="2"/>
  </si>
  <si>
    <t>Witheria</t>
    <phoneticPr fontId="2"/>
  </si>
  <si>
    <t>Creeperia</t>
    <phoneticPr fontId="2"/>
  </si>
  <si>
    <t>Slimia</t>
    <phoneticPr fontId="2"/>
  </si>
  <si>
    <t>Magmacubia</t>
    <phoneticPr fontId="2"/>
  </si>
  <si>
    <t>Enderdragonia</t>
    <phoneticPr fontId="2"/>
  </si>
  <si>
    <t>Silverfishia</t>
    <phoneticPr fontId="2"/>
  </si>
  <si>
    <t>Ghastia</t>
    <phoneticPr fontId="2"/>
  </si>
  <si>
    <t>Blazia</t>
    <phoneticPr fontId="2"/>
  </si>
  <si>
    <t>Humania</t>
    <phoneticPr fontId="2"/>
  </si>
  <si>
    <t>Witchia</t>
    <phoneticPr fontId="2"/>
  </si>
  <si>
    <t>Pigia</t>
    <phoneticPr fontId="2"/>
  </si>
  <si>
    <t>Cowia</t>
    <phoneticPr fontId="2"/>
  </si>
  <si>
    <t>Mooshroomia</t>
    <phoneticPr fontId="2"/>
  </si>
  <si>
    <t>Sheepia</t>
    <phoneticPr fontId="2"/>
  </si>
  <si>
    <t>Chickenia</t>
    <phoneticPr fontId="2"/>
  </si>
  <si>
    <t>Horsia</t>
    <phoneticPr fontId="2"/>
  </si>
  <si>
    <t>Spideria</t>
    <phoneticPr fontId="2"/>
  </si>
  <si>
    <t>Cavespideria</t>
    <phoneticPr fontId="2"/>
  </si>
  <si>
    <t>Villageria</t>
    <phoneticPr fontId="2"/>
  </si>
  <si>
    <t>Wolfia</t>
    <phoneticPr fontId="2"/>
  </si>
  <si>
    <t>Ocelotia</t>
    <phoneticPr fontId="2"/>
  </si>
  <si>
    <t>Rabbitia</t>
    <phoneticPr fontId="2"/>
  </si>
  <si>
    <t>Polarbearia</t>
    <phoneticPr fontId="2"/>
  </si>
  <si>
    <t>Batia</t>
    <phoneticPr fontId="2"/>
  </si>
  <si>
    <t>Squidia</t>
    <phoneticPr fontId="2"/>
  </si>
  <si>
    <t>Snowgolemia</t>
    <phoneticPr fontId="2"/>
  </si>
  <si>
    <t>Irongolemia</t>
    <phoneticPr fontId="2"/>
  </si>
  <si>
    <t>ゾンビャ</t>
    <phoneticPr fontId="2"/>
  </si>
  <si>
    <t>ゾンビエピグマーニャ</t>
    <phoneticPr fontId="2"/>
  </si>
  <si>
    <t>スケレトーニャ</t>
    <phoneticPr fontId="2"/>
  </si>
  <si>
    <t>ウィーテルスケレトーニャ</t>
    <phoneticPr fontId="2"/>
  </si>
  <si>
    <t>ウィテーリャ</t>
    <phoneticPr fontId="2"/>
  </si>
  <si>
    <t>スリーミャ</t>
    <phoneticPr fontId="2"/>
  </si>
  <si>
    <t>マグマツービャ</t>
    <phoneticPr fontId="2"/>
  </si>
  <si>
    <t>エンデルドラゴーニャ</t>
    <phoneticPr fontId="2"/>
  </si>
  <si>
    <t>シルヴェルフッシャ</t>
    <phoneticPr fontId="2"/>
  </si>
  <si>
    <t>ギャスチャ</t>
    <phoneticPr fontId="2"/>
  </si>
  <si>
    <t>ブラージャ</t>
    <phoneticPr fontId="2"/>
  </si>
  <si>
    <t>フマーニャ</t>
    <phoneticPr fontId="2"/>
  </si>
  <si>
    <t>ヴィラゲーリャ</t>
    <phoneticPr fontId="2"/>
  </si>
  <si>
    <t>ウィッチャ</t>
    <phoneticPr fontId="2"/>
  </si>
  <si>
    <t>ピーギャ</t>
    <phoneticPr fontId="2"/>
  </si>
  <si>
    <t>モーシュローミャ</t>
    <phoneticPr fontId="2"/>
  </si>
  <si>
    <t>シェーピャ</t>
    <phoneticPr fontId="2"/>
  </si>
  <si>
    <t>キッケーニャ</t>
    <phoneticPr fontId="2"/>
  </si>
  <si>
    <t>ホルシャ</t>
    <phoneticPr fontId="2"/>
  </si>
  <si>
    <t>スピデーリャ</t>
    <phoneticPr fontId="2"/>
  </si>
  <si>
    <t>ツァーヴェスピデーリャ</t>
    <phoneticPr fontId="2"/>
  </si>
  <si>
    <t>ウォルフャ</t>
    <phoneticPr fontId="2"/>
  </si>
  <si>
    <t>オツェローチャ</t>
    <phoneticPr fontId="2"/>
  </si>
  <si>
    <t>ラッビーチャ</t>
    <phoneticPr fontId="2"/>
  </si>
  <si>
    <t>ポラルベアーリャ</t>
    <phoneticPr fontId="2"/>
  </si>
  <si>
    <t>バーチャ</t>
    <phoneticPr fontId="2"/>
  </si>
  <si>
    <t>スクイージャ</t>
    <phoneticPr fontId="2"/>
  </si>
  <si>
    <t>スノウゴレーミャ</t>
    <phoneticPr fontId="2"/>
  </si>
  <si>
    <t>イロンゴレーミャ</t>
    <phoneticPr fontId="2"/>
  </si>
  <si>
    <t>内部名</t>
    <rPh sb="0" eb="2">
      <t>ナイブ</t>
    </rPh>
    <rPh sb="2" eb="3">
      <t>メイ</t>
    </rPh>
    <phoneticPr fontId="2"/>
  </si>
  <si>
    <t>air</t>
    <phoneticPr fontId="2"/>
  </si>
  <si>
    <t>water</t>
    <phoneticPr fontId="2"/>
  </si>
  <si>
    <t>stone</t>
    <phoneticPr fontId="2"/>
  </si>
  <si>
    <t>iron</t>
    <phoneticPr fontId="2"/>
  </si>
  <si>
    <t>diamond</t>
    <phoneticPr fontId="2"/>
  </si>
  <si>
    <t>redstone</t>
    <phoneticPr fontId="2"/>
  </si>
  <si>
    <t>enderman</t>
    <phoneticPr fontId="2"/>
  </si>
  <si>
    <t>lilac</t>
    <phoneticPr fontId="2"/>
  </si>
  <si>
    <t>torch</t>
    <phoneticPr fontId="2"/>
  </si>
  <si>
    <t>moon</t>
    <phoneticPr fontId="2"/>
  </si>
  <si>
    <t>noon</t>
    <phoneticPr fontId="2"/>
  </si>
  <si>
    <t>plains</t>
    <phoneticPr fontId="2"/>
  </si>
  <si>
    <t>英lng</t>
    <rPh sb="0" eb="1">
      <t>エイ</t>
    </rPh>
    <phoneticPr fontId="2"/>
  </si>
  <si>
    <t>和lng</t>
    <rPh sb="0" eb="1">
      <t>ワ</t>
    </rPh>
    <phoneticPr fontId="2"/>
  </si>
  <si>
    <t>入手</t>
    <rPh sb="0" eb="2">
      <t>ニュウシュ</t>
    </rPh>
    <phoneticPr fontId="2"/>
  </si>
  <si>
    <t>エンダーマンS</t>
    <phoneticPr fontId="2"/>
  </si>
  <si>
    <t>水バケツC・水源B・水流B</t>
    <rPh sb="0" eb="1">
      <t>ミズ</t>
    </rPh>
    <rPh sb="6" eb="8">
      <t>スイゲン</t>
    </rPh>
    <rPh sb="10" eb="12">
      <t>スイリュウ</t>
    </rPh>
    <phoneticPr fontId="2"/>
  </si>
  <si>
    <t>石C</t>
    <rPh sb="0" eb="1">
      <t>イシ</t>
    </rPh>
    <phoneticPr fontId="2"/>
  </si>
  <si>
    <t>鉄C</t>
    <rPh sb="0" eb="1">
      <t>テツ</t>
    </rPh>
    <phoneticPr fontId="2"/>
  </si>
  <si>
    <t>ダイヤC</t>
    <phoneticPr fontId="2"/>
  </si>
  <si>
    <t>赤石C</t>
    <rPh sb="0" eb="2">
      <t>アカイシ</t>
    </rPh>
    <phoneticPr fontId="2"/>
  </si>
  <si>
    <t>ライラックC</t>
    <phoneticPr fontId="2"/>
  </si>
  <si>
    <t>松明C</t>
    <rPh sb="0" eb="2">
      <t>タイマツ</t>
    </rPh>
    <phoneticPr fontId="2"/>
  </si>
  <si>
    <t>月S</t>
    <rPh sb="0" eb="1">
      <t>ツキ</t>
    </rPh>
    <phoneticPr fontId="2"/>
  </si>
  <si>
    <t>昼G</t>
    <rPh sb="0" eb="1">
      <t>ヒル</t>
    </rPh>
    <phoneticPr fontId="2"/>
  </si>
  <si>
    <t>G</t>
    <phoneticPr fontId="2"/>
  </si>
  <si>
    <t>平原系バイオームG</t>
    <rPh sb="0" eb="2">
      <t>ヘイゲン</t>
    </rPh>
    <rPh sb="2" eb="3">
      <t>ケイ</t>
    </rPh>
    <phoneticPr fontId="2"/>
  </si>
  <si>
    <t>松</t>
    <rPh sb="0" eb="1">
      <t>マツ</t>
    </rPh>
    <phoneticPr fontId="2"/>
  </si>
  <si>
    <t>白樺</t>
    <rPh sb="0" eb="2">
      <t>シラカバ</t>
    </rPh>
    <phoneticPr fontId="2"/>
  </si>
  <si>
    <t>ジャングルの木</t>
    <rPh sb="6" eb="7">
      <t>キ</t>
    </rPh>
    <phoneticPr fontId="2"/>
  </si>
  <si>
    <t>アカシア</t>
    <phoneticPr fontId="2"/>
  </si>
  <si>
    <t>ダークオーク</t>
    <phoneticPr fontId="2"/>
  </si>
  <si>
    <t>樹木</t>
    <rPh sb="0" eb="2">
      <t>ジュモク</t>
    </rPh>
    <phoneticPr fontId="2"/>
  </si>
  <si>
    <t>Sprucia</t>
    <phoneticPr fontId="2"/>
  </si>
  <si>
    <t>Birchia</t>
    <phoneticPr fontId="2"/>
  </si>
  <si>
    <t>Acacia</t>
    <phoneticPr fontId="2"/>
  </si>
  <si>
    <t>Darkoakia</t>
    <phoneticPr fontId="2"/>
  </si>
  <si>
    <t>オアーキャ</t>
    <phoneticPr fontId="2"/>
  </si>
  <si>
    <t>スプルーチャ</t>
    <phoneticPr fontId="2"/>
  </si>
  <si>
    <t>ビルキャ</t>
    <phoneticPr fontId="2"/>
  </si>
  <si>
    <t>Jungletria</t>
    <phoneticPr fontId="2"/>
  </si>
  <si>
    <t>アツァーチャ</t>
    <phoneticPr fontId="2"/>
  </si>
  <si>
    <t>ダルコアーキャ</t>
    <phoneticPr fontId="2"/>
  </si>
  <si>
    <t>ユングレトーリャ</t>
    <phoneticPr fontId="2"/>
  </si>
  <si>
    <t>サボテン</t>
    <phoneticPr fontId="2"/>
  </si>
  <si>
    <t>サトウキビ</t>
    <phoneticPr fontId="2"/>
  </si>
  <si>
    <t>小麦</t>
    <rPh sb="0" eb="2">
      <t>コムギ</t>
    </rPh>
    <phoneticPr fontId="2"/>
  </si>
  <si>
    <t>じゃがいも</t>
    <phoneticPr fontId="2"/>
  </si>
  <si>
    <t>人参</t>
    <rPh sb="0" eb="2">
      <t>ニンジン</t>
    </rPh>
    <phoneticPr fontId="2"/>
  </si>
  <si>
    <t>キノコ</t>
    <phoneticPr fontId="2"/>
  </si>
  <si>
    <t>カボチャ</t>
    <phoneticPr fontId="2"/>
  </si>
  <si>
    <t>ビートルート</t>
    <phoneticPr fontId="2"/>
  </si>
  <si>
    <t>スイカ</t>
    <phoneticPr fontId="2"/>
  </si>
  <si>
    <t>カカオ</t>
    <phoneticPr fontId="2"/>
  </si>
  <si>
    <t>コーラスプラント</t>
    <phoneticPr fontId="2"/>
  </si>
  <si>
    <t>作物</t>
    <rPh sb="0" eb="2">
      <t>サクモツ</t>
    </rPh>
    <phoneticPr fontId="2"/>
  </si>
  <si>
    <t>トールグラス</t>
    <phoneticPr fontId="2"/>
  </si>
  <si>
    <t>枯れ木</t>
    <rPh sb="0" eb="1">
      <t>カ</t>
    </rPh>
    <rPh sb="2" eb="3">
      <t>キ</t>
    </rPh>
    <phoneticPr fontId="2"/>
  </si>
  <si>
    <t>シダ</t>
    <phoneticPr fontId="2"/>
  </si>
  <si>
    <t>スイレン</t>
    <phoneticPr fontId="2"/>
  </si>
  <si>
    <t>ツタ</t>
    <phoneticPr fontId="2"/>
  </si>
  <si>
    <t>雑草</t>
    <rPh sb="0" eb="2">
      <t>ザッソウ</t>
    </rPh>
    <phoneticPr fontId="2"/>
  </si>
  <si>
    <t>葉</t>
    <rPh sb="0" eb="1">
      <t>ハ</t>
    </rPh>
    <phoneticPr fontId="2"/>
  </si>
  <si>
    <t>ポピー</t>
    <phoneticPr fontId="2"/>
  </si>
  <si>
    <t>タンポポ</t>
    <phoneticPr fontId="2"/>
  </si>
  <si>
    <t>ヒスイラン</t>
    <phoneticPr fontId="2"/>
  </si>
  <si>
    <t>レンゲソウ</t>
    <phoneticPr fontId="2"/>
  </si>
  <si>
    <t>ヒナソウ</t>
    <phoneticPr fontId="2"/>
  </si>
  <si>
    <t>チューリップ</t>
    <phoneticPr fontId="2"/>
  </si>
  <si>
    <t>フランスギク</t>
    <phoneticPr fontId="2"/>
  </si>
  <si>
    <t>ヒマワリ</t>
    <phoneticPr fontId="2"/>
  </si>
  <si>
    <t>バラ</t>
    <phoneticPr fontId="2"/>
  </si>
  <si>
    <t>ボタン</t>
    <phoneticPr fontId="2"/>
  </si>
  <si>
    <t>原木</t>
    <rPh sb="0" eb="2">
      <t>ゲンボク</t>
    </rPh>
    <phoneticPr fontId="2"/>
  </si>
  <si>
    <t>花</t>
    <rPh sb="0" eb="1">
      <t>ハナ</t>
    </rPh>
    <phoneticPr fontId="2"/>
  </si>
  <si>
    <t>Logia</t>
    <phoneticPr fontId="2"/>
  </si>
  <si>
    <t>ローギャ</t>
    <phoneticPr fontId="2"/>
  </si>
  <si>
    <t>Wheatia</t>
    <phoneticPr fontId="2"/>
  </si>
  <si>
    <t>ウェアーチャ</t>
    <phoneticPr fontId="2"/>
  </si>
  <si>
    <t>Potatia</t>
    <phoneticPr fontId="2"/>
  </si>
  <si>
    <t>ポターチャ</t>
    <phoneticPr fontId="2"/>
  </si>
  <si>
    <t>Carrotia</t>
    <phoneticPr fontId="2"/>
  </si>
  <si>
    <t>ツァローチャ</t>
    <phoneticPr fontId="2"/>
  </si>
  <si>
    <t>Beetrootia</t>
    <phoneticPr fontId="2"/>
  </si>
  <si>
    <t>ベートローチャ</t>
    <phoneticPr fontId="2"/>
  </si>
  <si>
    <t>Pumpkinia</t>
    <phoneticPr fontId="2"/>
  </si>
  <si>
    <t>Melonia</t>
    <phoneticPr fontId="2"/>
  </si>
  <si>
    <t>メローニャ</t>
    <phoneticPr fontId="2"/>
  </si>
  <si>
    <t>プンプキーニャ</t>
    <phoneticPr fontId="2"/>
  </si>
  <si>
    <t>Cocia</t>
    <phoneticPr fontId="2"/>
  </si>
  <si>
    <t>ツォーチャ</t>
    <phoneticPr fontId="2"/>
  </si>
  <si>
    <t>ツォウーヤ</t>
    <phoneticPr fontId="2"/>
  </si>
  <si>
    <t>ツレペーリャ</t>
    <phoneticPr fontId="2"/>
  </si>
  <si>
    <t>ツォッブレストーニャ</t>
    <phoneticPr fontId="2"/>
  </si>
  <si>
    <t>Mushroomia</t>
    <phoneticPr fontId="2"/>
  </si>
  <si>
    <t>ムシュローミャ</t>
    <phoneticPr fontId="2"/>
  </si>
  <si>
    <t>Cactusia</t>
    <phoneticPr fontId="2"/>
  </si>
  <si>
    <t>ツァツトゥーシャ</t>
    <phoneticPr fontId="2"/>
  </si>
  <si>
    <t>Sugarcania</t>
    <phoneticPr fontId="2"/>
  </si>
  <si>
    <t>Leavia</t>
    <phoneticPr fontId="2"/>
  </si>
  <si>
    <t>レアーヴャ</t>
    <phoneticPr fontId="2"/>
  </si>
  <si>
    <t>スーガルツァーニャ</t>
    <phoneticPr fontId="2"/>
  </si>
  <si>
    <t>Vinia</t>
    <phoneticPr fontId="2"/>
  </si>
  <si>
    <t>ヴィーニャ</t>
    <phoneticPr fontId="2"/>
  </si>
  <si>
    <t>ネザーウォート</t>
    <phoneticPr fontId="2"/>
  </si>
  <si>
    <t>Netherwartia</t>
    <phoneticPr fontId="2"/>
  </si>
  <si>
    <t>ネーテルワルチャ</t>
    <phoneticPr fontId="2"/>
  </si>
  <si>
    <t>Chorusplantia</t>
    <phoneticPr fontId="2"/>
  </si>
  <si>
    <t>コールスプランチャ</t>
    <phoneticPr fontId="2"/>
  </si>
  <si>
    <t>Fernia</t>
    <phoneticPr fontId="2"/>
  </si>
  <si>
    <t>Poppyia</t>
    <phoneticPr fontId="2"/>
  </si>
  <si>
    <t>ポッピーヤ</t>
    <phoneticPr fontId="2"/>
  </si>
  <si>
    <t>Dandelionia</t>
    <phoneticPr fontId="2"/>
  </si>
  <si>
    <t>ダンデリオーニャ</t>
    <phoneticPr fontId="2"/>
  </si>
  <si>
    <t>Blueorchidia</t>
    <phoneticPr fontId="2"/>
  </si>
  <si>
    <t>ブルエオルキージャ</t>
    <phoneticPr fontId="2"/>
  </si>
  <si>
    <t>Alliumia</t>
    <phoneticPr fontId="2"/>
  </si>
  <si>
    <t>アリウーミャ</t>
    <phoneticPr fontId="2"/>
  </si>
  <si>
    <t>Azurebluetia</t>
    <phoneticPr fontId="2"/>
  </si>
  <si>
    <t>Tulipia</t>
    <phoneticPr fontId="2"/>
  </si>
  <si>
    <t>ツリーピャ</t>
    <phoneticPr fontId="2"/>
  </si>
  <si>
    <t>Oxeyedaisyia</t>
    <phoneticPr fontId="2"/>
  </si>
  <si>
    <t>オシェイェダイシーヤ</t>
    <phoneticPr fontId="2"/>
  </si>
  <si>
    <t>Sunfloweria</t>
    <phoneticPr fontId="2"/>
  </si>
  <si>
    <t>スンフロウェーリャ</t>
    <phoneticPr fontId="2"/>
  </si>
  <si>
    <t>Rosia</t>
    <phoneticPr fontId="2"/>
  </si>
  <si>
    <t>ローシャ</t>
    <phoneticPr fontId="2"/>
  </si>
  <si>
    <t>Peonyia</t>
    <phoneticPr fontId="2"/>
  </si>
  <si>
    <t>ペオニーヤ</t>
    <phoneticPr fontId="2"/>
  </si>
  <si>
    <t>Tallgrassia</t>
    <phoneticPr fontId="2"/>
  </si>
  <si>
    <t>タルグラッシャ</t>
    <phoneticPr fontId="2"/>
  </si>
  <si>
    <t>フェルーニャ</t>
    <phoneticPr fontId="2"/>
  </si>
  <si>
    <t>Deadbushia</t>
    <phoneticPr fontId="2"/>
  </si>
  <si>
    <t>デアドブーシャ</t>
    <phoneticPr fontId="2"/>
  </si>
  <si>
    <t>Lilypadia</t>
    <phoneticPr fontId="2"/>
  </si>
  <si>
    <t>リリパージャ</t>
    <phoneticPr fontId="2"/>
  </si>
  <si>
    <t>アズーレブルエーチャ</t>
    <phoneticPr fontId="2"/>
  </si>
  <si>
    <t>lava</t>
    <phoneticPr fontId="2"/>
  </si>
  <si>
    <t>cobblestone</t>
    <phoneticPr fontId="2"/>
  </si>
  <si>
    <t>sand</t>
    <phoneticPr fontId="2"/>
  </si>
  <si>
    <t>sandstone</t>
    <phoneticPr fontId="2"/>
  </si>
  <si>
    <t>gravel</t>
    <phoneticPr fontId="2"/>
  </si>
  <si>
    <t>dirt</t>
    <phoneticPr fontId="2"/>
  </si>
  <si>
    <t>grass</t>
    <phoneticPr fontId="2"/>
  </si>
  <si>
    <t>snow</t>
    <phoneticPr fontId="2"/>
  </si>
  <si>
    <t>gold</t>
    <phoneticPr fontId="2"/>
  </si>
  <si>
    <t>netherquartz</t>
    <phoneticPr fontId="2"/>
  </si>
  <si>
    <t>emerald</t>
    <phoneticPr fontId="2"/>
  </si>
  <si>
    <t>coal</t>
    <phoneticPr fontId="2"/>
  </si>
  <si>
    <t>lapislazuli</t>
    <phoneticPr fontId="2"/>
  </si>
  <si>
    <t>zombie</t>
    <phoneticPr fontId="2"/>
  </si>
  <si>
    <t>zombiepigman</t>
    <phoneticPr fontId="2"/>
  </si>
  <si>
    <t>skeleton</t>
    <phoneticPr fontId="2"/>
  </si>
  <si>
    <t>witherskeleton</t>
    <phoneticPr fontId="2"/>
  </si>
  <si>
    <t>wither</t>
    <phoneticPr fontId="2"/>
  </si>
  <si>
    <t>creeper</t>
    <phoneticPr fontId="2"/>
  </si>
  <si>
    <t>slime</t>
    <phoneticPr fontId="2"/>
  </si>
  <si>
    <t>magmacube</t>
    <phoneticPr fontId="2"/>
  </si>
  <si>
    <t>enderdragon</t>
    <phoneticPr fontId="2"/>
  </si>
  <si>
    <t>silverfish</t>
    <phoneticPr fontId="2"/>
  </si>
  <si>
    <t>ghast</t>
    <phoneticPr fontId="2"/>
  </si>
  <si>
    <t>blaze</t>
    <phoneticPr fontId="2"/>
  </si>
  <si>
    <t>human</t>
    <phoneticPr fontId="2"/>
  </si>
  <si>
    <t>villager</t>
    <phoneticPr fontId="2"/>
  </si>
  <si>
    <t>witch</t>
    <phoneticPr fontId="2"/>
  </si>
  <si>
    <t>pig</t>
    <phoneticPr fontId="2"/>
  </si>
  <si>
    <t>cow</t>
    <phoneticPr fontId="2"/>
  </si>
  <si>
    <t>mooshroom</t>
    <phoneticPr fontId="2"/>
  </si>
  <si>
    <t>sheep</t>
    <phoneticPr fontId="2"/>
  </si>
  <si>
    <t>chicken</t>
    <phoneticPr fontId="2"/>
  </si>
  <si>
    <t>horse</t>
    <phoneticPr fontId="2"/>
  </si>
  <si>
    <t>spider</t>
    <phoneticPr fontId="2"/>
  </si>
  <si>
    <t>cavespider</t>
    <phoneticPr fontId="2"/>
  </si>
  <si>
    <t>wolf</t>
    <phoneticPr fontId="2"/>
  </si>
  <si>
    <t>ocelot</t>
    <phoneticPr fontId="2"/>
  </si>
  <si>
    <t>rabbit</t>
    <phoneticPr fontId="2"/>
  </si>
  <si>
    <t>polarbear</t>
    <phoneticPr fontId="2"/>
  </si>
  <si>
    <t>bat</t>
    <phoneticPr fontId="2"/>
  </si>
  <si>
    <t>squid</t>
    <phoneticPr fontId="2"/>
  </si>
  <si>
    <t>snowgolem</t>
    <phoneticPr fontId="2"/>
  </si>
  <si>
    <t>irongolem</t>
    <phoneticPr fontId="2"/>
  </si>
  <si>
    <t>oak</t>
    <phoneticPr fontId="2"/>
  </si>
  <si>
    <t>birch</t>
    <phoneticPr fontId="2"/>
  </si>
  <si>
    <t>spruce</t>
    <phoneticPr fontId="2"/>
  </si>
  <si>
    <t>jungletree</t>
    <phoneticPr fontId="2"/>
  </si>
  <si>
    <t>acacia</t>
    <phoneticPr fontId="2"/>
  </si>
  <si>
    <t>darkoak</t>
    <phoneticPr fontId="2"/>
  </si>
  <si>
    <t>log</t>
    <phoneticPr fontId="2"/>
  </si>
  <si>
    <t>leave</t>
    <phoneticPr fontId="2"/>
  </si>
  <si>
    <t>wheat</t>
    <phoneticPr fontId="2"/>
  </si>
  <si>
    <t>potato</t>
    <phoneticPr fontId="2"/>
  </si>
  <si>
    <t>carrot</t>
    <phoneticPr fontId="2"/>
  </si>
  <si>
    <t>beetroot</t>
    <phoneticPr fontId="2"/>
  </si>
  <si>
    <t>sugarcane</t>
    <phoneticPr fontId="2"/>
  </si>
  <si>
    <t>cactus</t>
    <phoneticPr fontId="2"/>
  </si>
  <si>
    <t>pumpkin</t>
    <phoneticPr fontId="2"/>
  </si>
  <si>
    <t>melon</t>
    <phoneticPr fontId="2"/>
  </si>
  <si>
    <t>cocoa</t>
    <phoneticPr fontId="2"/>
  </si>
  <si>
    <t>chorusplant</t>
    <phoneticPr fontId="2"/>
  </si>
  <si>
    <t>mushroom</t>
    <phoneticPr fontId="2"/>
  </si>
  <si>
    <t>netherwart</t>
    <phoneticPr fontId="2"/>
  </si>
  <si>
    <t>poppy</t>
    <phoneticPr fontId="2"/>
  </si>
  <si>
    <t>dandelion</t>
    <phoneticPr fontId="2"/>
  </si>
  <si>
    <t>blueorchid</t>
    <phoneticPr fontId="2"/>
  </si>
  <si>
    <t>allium</t>
    <phoneticPr fontId="2"/>
  </si>
  <si>
    <t>azurebluet</t>
    <phoneticPr fontId="2"/>
  </si>
  <si>
    <t>tulip</t>
    <phoneticPr fontId="2"/>
  </si>
  <si>
    <t>oxeyedaisy</t>
    <phoneticPr fontId="2"/>
  </si>
  <si>
    <t>sunflower</t>
    <phoneticPr fontId="2"/>
  </si>
  <si>
    <t>rose</t>
    <phoneticPr fontId="2"/>
  </si>
  <si>
    <t>peonya</t>
    <phoneticPr fontId="2"/>
  </si>
  <si>
    <t>tallgrass</t>
    <phoneticPr fontId="2"/>
  </si>
  <si>
    <t>fern</t>
    <phoneticPr fontId="2"/>
  </si>
  <si>
    <t>deadbush</t>
    <phoneticPr fontId="2"/>
  </si>
  <si>
    <t>vine</t>
    <phoneticPr fontId="2"/>
  </si>
  <si>
    <t>lilypad</t>
    <phoneticPr fontId="2"/>
  </si>
  <si>
    <t>sky</t>
    <phoneticPr fontId="2"/>
  </si>
  <si>
    <t>sun</t>
    <phoneticPr fontId="2"/>
  </si>
  <si>
    <t>star</t>
    <phoneticPr fontId="2"/>
  </si>
  <si>
    <t>cloud</t>
    <phoneticPr fontId="2"/>
  </si>
  <si>
    <t>sunny</t>
    <phoneticPr fontId="2"/>
  </si>
  <si>
    <t>cloudy</t>
    <phoneticPr fontId="2"/>
  </si>
  <si>
    <t>rain</t>
    <phoneticPr fontId="2"/>
  </si>
  <si>
    <t>snowfall</t>
    <phoneticPr fontId="2"/>
  </si>
  <si>
    <t>ステ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</si>
</sst>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255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0" fontId="0" fillId="5" borderId="0" xfId="0" applyFill="1">
      <alignment vertical="center"/>
    </xf>
    <xf numFmtId="9" fontId="0" fillId="5" borderId="0" xfId="1" applyNumberFormat="1" applyFont="1" applyFill="1">
      <alignment vertical="center"/>
    </xf>
    <xf numFmtId="2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2" fontId="0" fillId="6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39">
    <dxf>
      <numFmt numFmtId="2" formatCode="0.00"/>
      <fill>
        <patternFill patternType="solid">
          <fgColor indexed="64"/>
          <bgColor theme="0" tint="-0.14999847407452621"/>
        </patternFill>
      </fill>
    </dxf>
    <dxf>
      <numFmt numFmtId="2" formatCode="0.00"/>
      <fill>
        <patternFill patternType="solid">
          <fgColor indexed="64"/>
          <bgColor theme="0" tint="-0.14999847407452621"/>
        </patternFill>
      </fill>
    </dxf>
    <dxf>
      <numFmt numFmtId="2" formatCode="0.00"/>
      <fill>
        <patternFill patternType="solid">
          <fgColor indexed="64"/>
          <bgColor theme="0" tint="-0.14999847407452621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13" formatCode="0%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center" vertical="center" textRotation="255" wrapText="0" indent="0" justifyLastLine="0" shrinkToFit="0" readingOrder="0"/>
    </dxf>
    <dxf>
      <font>
        <color theme="0" tint="-0.14996795556505021"/>
      </font>
    </dxf>
  </dxfs>
  <tableStyles count="0" defaultTableStyle="TableStyleMedium2" defaultPivotStyle="PivotStyleLight16"/>
  <colors>
    <mruColors>
      <color rgb="FFCCFF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22AF7-5459-4257-9B0C-79E7B2462720}" name="テーブル1" displayName="テーブル1" ref="A2:AK101" totalsRowShown="0" headerRowDxfId="37">
  <autoFilter ref="A2:AK101" xr:uid="{6F15EF7E-79DB-4E7C-B2C5-C38423C0BD29}"/>
  <sortState ref="A3:AK101">
    <sortCondition ref="A2:A101"/>
  </sortState>
  <tableColumns count="37">
    <tableColumn id="1" xr3:uid="{4D2FAB5E-417B-4D6F-AEB2-D04E558ED69E}" name="No" dataDxfId="36"/>
    <tableColumn id="2" xr3:uid="{75C26164-6A49-4D0F-BFB6-8550018D2EFC}" name="順序" dataDxfId="35"/>
    <tableColumn id="4" xr3:uid="{209C7D2F-B126-4BD2-B56C-B3BBF4D4D6C7}" name="対象" dataDxfId="34"/>
    <tableColumn id="3" xr3:uid="{6879D7E7-5400-4E57-8D7D-65DD0CA32EBA}" name="分類" dataDxfId="33"/>
    <tableColumn id="32" xr3:uid="{97BEFFEF-6EA9-441E-832C-DDC68D87938E}" name="大分類" dataDxfId="32"/>
    <tableColumn id="33" xr3:uid="{4979B0DF-59D6-4E2B-85EC-09976D883565}" name="内部名" dataDxfId="31"/>
    <tableColumn id="5" xr3:uid="{8DAB0269-3F33-4A9C-8A55-3CFA0F37C727}" name="英名" dataDxfId="30"/>
    <tableColumn id="6" xr3:uid="{7BACD492-0D70-465D-83E5-285BD9185E32}" name="和名" dataDxfId="29"/>
    <tableColumn id="7" xr3:uid="{34ADAB02-FA23-4172-B9AD-2D02F817694B}" name="R" dataDxfId="28"/>
    <tableColumn id="8" xr3:uid="{108F948C-E657-4C8E-B4F6-AD0E43EB389B}" name="労働属性" dataDxfId="27"/>
    <tableColumn id="9" xr3:uid="{E560F154-89AB-4F18-A876-D83397C919A6}" name="力" dataDxfId="26"/>
    <tableColumn id="10" xr3:uid="{8421D3F5-24BC-4D5E-BAC7-4067CFEC6E91}" name="光比" dataDxfId="25"/>
    <tableColumn id="11" xr3:uid="{B6C712E3-CAFC-4D7C-BF03-FFE7BC6D2C17}" name="風比" dataDxfId="24"/>
    <tableColumn id="12" xr3:uid="{95566F1E-297E-4CA2-8D87-3055FDCBF44C}" name="水比" dataDxfId="23"/>
    <tableColumn id="13" xr3:uid="{A58EBE69-39B2-47C6-892B-FB9B4E15EF8F}" name="闇比" dataDxfId="22"/>
    <tableColumn id="14" xr3:uid="{D0750731-36A0-460D-B291-CDDFB590E2EC}" name="土比" dataDxfId="21"/>
    <tableColumn id="15" xr3:uid="{451A3A90-49E4-4644-9E05-4DD8A42FDD41}" name="火比" dataDxfId="20"/>
    <tableColumn id="16" xr3:uid="{F7E01936-381D-4BA9-A219-7C219C592999}" name="合計" dataDxfId="19">
      <calculatedColumnFormula>ROUNDDOWN(10*POWER(10,K3/100),0)</calculatedColumnFormula>
    </tableColumn>
    <tableColumn id="17" xr3:uid="{F381846D-E22D-41E3-84FB-B6A85647C304}" name="光" dataDxfId="18">
      <calculatedColumnFormula>ROUNDDOWN(テーブル1[[#This Row],[合計]]*テーブル1[[#This Row],[光比]]/SUM(テーブル1[[#This Row],[光比]:[火比]]),0)</calculatedColumnFormula>
    </tableColumn>
    <tableColumn id="18" xr3:uid="{E51E6FB8-4585-423C-8E24-8B674F4FD5DF}" name="風" dataDxfId="17">
      <calculatedColumnFormula>ROUNDDOWN(テーブル1[[#This Row],[合計]]*テーブル1[[#This Row],[風比]]/SUM(テーブル1[[#This Row],[光比]:[火比]]),0)</calculatedColumnFormula>
    </tableColumn>
    <tableColumn id="19" xr3:uid="{E371DF39-B067-47A2-8494-E5B79099345B}" name="水" dataDxfId="16">
      <calculatedColumnFormula>ROUNDDOWN(テーブル1[[#This Row],[合計]]*テーブル1[[#This Row],[水比]]/SUM(テーブル1[[#This Row],[光比]:[火比]]),0)</calculatedColumnFormula>
    </tableColumn>
    <tableColumn id="20" xr3:uid="{24EC2B9A-8D1E-412A-9C45-EF6C0066E3C1}" name="闇" dataDxfId="15">
      <calculatedColumnFormula>ROUNDDOWN(テーブル1[[#This Row],[合計]]*テーブル1[[#This Row],[闇比]]/SUM(テーブル1[[#This Row],[光比]:[火比]]),0)</calculatedColumnFormula>
    </tableColumn>
    <tableColumn id="21" xr3:uid="{521BFB3F-5C7C-46D7-BA51-1FB15742DFB1}" name="土" dataDxfId="14">
      <calculatedColumnFormula>ROUNDDOWN(テーブル1[[#This Row],[合計]]*テーブル1[[#This Row],[土比]]/SUM(テーブル1[[#This Row],[光比]:[火比]]),0)</calculatedColumnFormula>
    </tableColumn>
    <tableColumn id="22" xr3:uid="{6CB42A69-4F5C-43A4-AA24-19D0EDADD66D}" name="火" dataDxfId="13">
      <calculatedColumnFormula>ROUNDDOWN(テーブル1[[#This Row],[合計]]*テーブル1[[#This Row],[火比]]/SUM(テーブル1[[#This Row],[光比]:[火比]]),0)</calculatedColumnFormula>
    </tableColumn>
    <tableColumn id="23" xr3:uid="{24D4D308-D030-4D11-BC5D-41479E9597C3}" name="集中度" dataDxfId="12" dataCellStyle="パーセント">
      <calculatedColumnFormula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calculatedColumnFormula>
    </tableColumn>
    <tableColumn id="24" xr3:uid="{AC656A26-5E45-48E7-924F-0209BF9EF94C}" name="効率" dataDxfId="11">
      <calculatedColumnFormula>1+テーブル1[[#This Row],[集中度]]*0.5+(テーブル1[[#This Row],[R]]-1)*0.05</calculatedColumnFormula>
    </tableColumn>
    <tableColumn id="26" xr3:uid="{1C1001AD-6ED6-4AAF-B047-5F9C8D69B7ED}" name="コスト" dataDxfId="10">
      <calculatedColumnFormula>ROUNDDOWN(テーブル1[[#This Row],[合計]]/テーブル1[[#This Row],[効率]],0)</calculatedColumnFormula>
    </tableColumn>
    <tableColumn id="25" xr3:uid="{6D7CA094-E2C4-4FB0-9EEB-2C0F81131157}" name="光効率" dataDxfId="9">
      <calculatedColumnFormula>テーブル1[[#This Row],[光]]/テーブル1[[#This Row],[コスト]]</calculatedColumnFormula>
    </tableColumn>
    <tableColumn id="27" xr3:uid="{BC652D2E-11D0-4926-B1DF-494B5584E43F}" name="風効率" dataDxfId="8">
      <calculatedColumnFormula>テーブル1[[#This Row],[風]]/テーブル1[[#This Row],[コスト]]</calculatedColumnFormula>
    </tableColumn>
    <tableColumn id="28" xr3:uid="{7F133ED1-2AD6-480C-B76C-16101A1C3A20}" name="水効率" dataDxfId="7">
      <calculatedColumnFormula>テーブル1[[#This Row],[水]]/テーブル1[[#This Row],[コスト]]</calculatedColumnFormula>
    </tableColumn>
    <tableColumn id="29" xr3:uid="{E3B1FC93-B9A4-4256-88D8-7A0F7E555F6A}" name="闇効率" dataDxfId="6">
      <calculatedColumnFormula>テーブル1[[#This Row],[闇]]/テーブル1[[#This Row],[コスト]]</calculatedColumnFormula>
    </tableColumn>
    <tableColumn id="30" xr3:uid="{545C93C3-5C28-4412-8F1F-D1D3980B2132}" name="土効率" dataDxfId="5">
      <calculatedColumnFormula>テーブル1[[#This Row],[土]]/テーブル1[[#This Row],[コスト]]</calculatedColumnFormula>
    </tableColumn>
    <tableColumn id="31" xr3:uid="{634D9BBC-2B0D-4012-9314-98906769B5B0}" name="火効率" dataDxfId="4">
      <calculatedColumnFormula>テーブル1[[#This Row],[火]]/テーブル1[[#This Row],[コスト]]</calculatedColumnFormula>
    </tableColumn>
    <tableColumn id="36" xr3:uid="{084AD003-F1F6-4A25-B3A5-3F71034CFB24}" name="入手" dataDxfId="3"/>
    <tableColumn id="34" xr3:uid="{9984B26C-D5B9-488C-BDBC-454B084EB18C}" name="英lng" dataDxfId="2">
      <calculatedColumnFormula>"item."&amp;テーブル1[[#This Row],[内部名]]&amp;"_mirage_fairy.name="&amp;テーブル1[[#This Row],[英名]]</calculatedColumnFormula>
    </tableColumn>
    <tableColumn id="35" xr3:uid="{8ED75CDA-3DE8-40C9-85F6-950B8BA3189D}" name="和lng" dataDxfId="1">
      <calculatedColumnFormula>"item."&amp;テーブル1[[#This Row],[内部名]]&amp;"_mirage_fairy.name="&amp;テーブル1[[#This Row],[和名]]</calculatedColumnFormula>
    </tableColumn>
    <tableColumn id="37" xr3:uid="{4AA3DD37-76CD-406D-AFC3-264F7B0B79BD}" name="ステ" dataDxfId="0">
      <calculatedColumnFormula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15DC-2DC7-4511-8565-2A307DEE465B}">
  <dimension ref="A1:AK1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11" sqref="N11"/>
    </sheetView>
  </sheetViews>
  <sheetFormatPr defaultRowHeight="13.5"/>
  <cols>
    <col min="1" max="2" width="3.625" customWidth="1"/>
    <col min="3" max="3" width="17.125" bestFit="1" customWidth="1"/>
    <col min="4" max="4" width="9.625" bestFit="1" customWidth="1"/>
    <col min="5" max="5" width="11.125" bestFit="1" customWidth="1"/>
    <col min="6" max="6" width="13.5" bestFit="1" customWidth="1"/>
    <col min="7" max="7" width="15" bestFit="1" customWidth="1"/>
    <col min="8" max="8" width="22.25" bestFit="1" customWidth="1"/>
    <col min="9" max="10" width="2.25" customWidth="1"/>
    <col min="11" max="24" width="2.625" customWidth="1"/>
    <col min="25" max="25" width="3.625" customWidth="1"/>
    <col min="26" max="26" width="4" customWidth="1"/>
    <col min="27" max="27" width="2.625" customWidth="1"/>
    <col min="28" max="33" width="4" customWidth="1"/>
    <col min="34" max="34" width="25.75" customWidth="1"/>
    <col min="35" max="36" width="2.25" customWidth="1"/>
  </cols>
  <sheetData>
    <row r="1" spans="1:37" s="1" customFormat="1">
      <c r="C1" s="16" t="s">
        <v>3</v>
      </c>
      <c r="D1" s="16"/>
      <c r="E1" s="16"/>
      <c r="F1" s="16" t="s">
        <v>41</v>
      </c>
      <c r="G1" s="16"/>
      <c r="H1" s="16"/>
      <c r="I1" s="2"/>
      <c r="J1" s="16" t="s">
        <v>43</v>
      </c>
      <c r="K1" s="16"/>
      <c r="L1" s="16"/>
      <c r="M1" s="16"/>
      <c r="N1" s="16"/>
      <c r="O1" s="16"/>
      <c r="P1" s="16"/>
      <c r="Q1" s="16"/>
      <c r="R1" s="16" t="s">
        <v>82</v>
      </c>
      <c r="S1" s="16"/>
      <c r="T1" s="16"/>
      <c r="U1" s="16"/>
      <c r="V1" s="16"/>
      <c r="W1" s="16"/>
      <c r="X1" s="16"/>
      <c r="Y1" s="16" t="s">
        <v>78</v>
      </c>
      <c r="Z1" s="16"/>
      <c r="AA1" s="16"/>
      <c r="AB1" s="16"/>
      <c r="AC1" s="16"/>
      <c r="AD1" s="16"/>
      <c r="AE1" s="16"/>
      <c r="AF1" s="16"/>
      <c r="AG1" s="16"/>
    </row>
    <row r="2" spans="1:37" s="3" customFormat="1" ht="81" customHeight="1">
      <c r="A2" s="1" t="s">
        <v>7</v>
      </c>
      <c r="B2" s="3" t="s">
        <v>39</v>
      </c>
      <c r="C2" s="1" t="s">
        <v>42</v>
      </c>
      <c r="D2" s="1" t="s">
        <v>181</v>
      </c>
      <c r="E2" s="1" t="s">
        <v>180</v>
      </c>
      <c r="F2" s="1" t="s">
        <v>244</v>
      </c>
      <c r="G2" s="1" t="s">
        <v>4</v>
      </c>
      <c r="H2" s="1" t="s">
        <v>5</v>
      </c>
      <c r="I2" s="3" t="s">
        <v>44</v>
      </c>
      <c r="J2" s="3" t="s">
        <v>55</v>
      </c>
      <c r="K2" s="3" t="s">
        <v>45</v>
      </c>
      <c r="L2" s="3" t="s">
        <v>60</v>
      </c>
      <c r="M2" s="3" t="s">
        <v>62</v>
      </c>
      <c r="N2" s="3" t="s">
        <v>64</v>
      </c>
      <c r="O2" s="3" t="s">
        <v>65</v>
      </c>
      <c r="P2" s="3" t="s">
        <v>63</v>
      </c>
      <c r="Q2" s="3" t="s">
        <v>61</v>
      </c>
      <c r="R2" s="3" t="s">
        <v>40</v>
      </c>
      <c r="S2" s="3" t="s">
        <v>52</v>
      </c>
      <c r="T2" s="3" t="s">
        <v>53</v>
      </c>
      <c r="U2" s="3" t="s">
        <v>51</v>
      </c>
      <c r="V2" s="3" t="s">
        <v>50</v>
      </c>
      <c r="W2" s="3" t="s">
        <v>54</v>
      </c>
      <c r="X2" s="3" t="s">
        <v>56</v>
      </c>
      <c r="Y2" s="3" t="s">
        <v>77</v>
      </c>
      <c r="Z2" s="3" t="s">
        <v>78</v>
      </c>
      <c r="AA2" s="3" t="s">
        <v>84</v>
      </c>
      <c r="AB2" s="3" t="s">
        <v>83</v>
      </c>
      <c r="AC2" s="3" t="s">
        <v>85</v>
      </c>
      <c r="AD2" s="3" t="s">
        <v>86</v>
      </c>
      <c r="AE2" s="3" t="s">
        <v>87</v>
      </c>
      <c r="AF2" s="3" t="s">
        <v>88</v>
      </c>
      <c r="AG2" s="3" t="s">
        <v>89</v>
      </c>
      <c r="AH2" s="1" t="s">
        <v>259</v>
      </c>
      <c r="AI2" s="3" t="s">
        <v>257</v>
      </c>
      <c r="AJ2" s="3" t="s">
        <v>258</v>
      </c>
      <c r="AK2" s="3" t="s">
        <v>469</v>
      </c>
    </row>
    <row r="3" spans="1:37">
      <c r="A3" s="12">
        <v>0</v>
      </c>
      <c r="B3" s="12">
        <v>0</v>
      </c>
      <c r="C3" s="13" t="s">
        <v>9</v>
      </c>
      <c r="D3" s="13" t="s">
        <v>8</v>
      </c>
      <c r="E3" s="13" t="s">
        <v>182</v>
      </c>
      <c r="F3" s="14" t="s">
        <v>245</v>
      </c>
      <c r="G3" s="14" t="s">
        <v>10</v>
      </c>
      <c r="H3" s="14" t="s">
        <v>11</v>
      </c>
      <c r="I3" s="4">
        <v>1</v>
      </c>
      <c r="J3" s="4" t="s">
        <v>53</v>
      </c>
      <c r="K3" s="4">
        <v>0</v>
      </c>
      <c r="L3" s="6"/>
      <c r="M3" s="6">
        <v>10</v>
      </c>
      <c r="N3" s="6">
        <v>3</v>
      </c>
      <c r="O3" s="6">
        <v>2</v>
      </c>
      <c r="P3" s="6"/>
      <c r="Q3" s="6"/>
      <c r="R3" s="9">
        <f>ROUNDDOWN(10*POWER(10,K3/100),0)</f>
        <v>10</v>
      </c>
      <c r="S3" s="5">
        <f>ROUNDDOWN(テーブル1[[#This Row],[合計]]*テーブル1[[#This Row],[光比]]/SUM(テーブル1[[#This Row],[光比]:[火比]]),0)</f>
        <v>0</v>
      </c>
      <c r="T3" s="5">
        <f>ROUNDDOWN(テーブル1[[#This Row],[合計]]*テーブル1[[#This Row],[風比]]/SUM(テーブル1[[#This Row],[光比]:[火比]]),0)</f>
        <v>6</v>
      </c>
      <c r="U3" s="5">
        <f>ROUNDDOWN(テーブル1[[#This Row],[合計]]*テーブル1[[#This Row],[水比]]/SUM(テーブル1[[#This Row],[光比]:[火比]]),0)</f>
        <v>2</v>
      </c>
      <c r="V3" s="5">
        <f>ROUNDDOWN(テーブル1[[#This Row],[合計]]*テーブル1[[#This Row],[闇比]]/SUM(テーブル1[[#This Row],[光比]:[火比]]),0)</f>
        <v>1</v>
      </c>
      <c r="W3" s="5">
        <f>ROUNDDOWN(テーブル1[[#This Row],[合計]]*テーブル1[[#This Row],[土比]]/SUM(テーブル1[[#This Row],[光比]:[火比]]),0)</f>
        <v>0</v>
      </c>
      <c r="X3" s="5">
        <f>ROUNDDOWN(テーブル1[[#This Row],[合計]]*テーブル1[[#This Row],[火比]]/SUM(テーブル1[[#This Row],[光比]:[火比]]),0)</f>
        <v>0</v>
      </c>
      <c r="Y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</v>
      </c>
      <c r="Z3" s="11">
        <f>1+テーブル1[[#This Row],[集中度]]*0.5+(テーブル1[[#This Row],[R]]-1)*0.05</f>
        <v>1.2050000000000001</v>
      </c>
      <c r="AA3" s="7">
        <f>ROUNDDOWN(テーブル1[[#This Row],[合計]]/テーブル1[[#This Row],[効率]],0)</f>
        <v>8</v>
      </c>
      <c r="AB3" s="8">
        <f>テーブル1[[#This Row],[光]]/テーブル1[[#This Row],[コスト]]</f>
        <v>0</v>
      </c>
      <c r="AC3" s="8">
        <f>テーブル1[[#This Row],[風]]/テーブル1[[#This Row],[コスト]]</f>
        <v>0.75</v>
      </c>
      <c r="AD3" s="8">
        <f>テーブル1[[#This Row],[水]]/テーブル1[[#This Row],[コスト]]</f>
        <v>0.25</v>
      </c>
      <c r="AE3" s="8">
        <f>テーブル1[[#This Row],[闇]]/テーブル1[[#This Row],[コスト]]</f>
        <v>0.125</v>
      </c>
      <c r="AF3" s="8">
        <f>テーブル1[[#This Row],[土]]/テーブル1[[#This Row],[コスト]]</f>
        <v>0</v>
      </c>
      <c r="AG3" s="8">
        <f>テーブル1[[#This Row],[火]]/テーブル1[[#This Row],[コスト]]</f>
        <v>0</v>
      </c>
      <c r="AH3" s="8" t="s">
        <v>270</v>
      </c>
      <c r="AI3" s="15" t="str">
        <f>"item."&amp;テーブル1[[#This Row],[内部名]]&amp;"_mirage_fairy.name="&amp;テーブル1[[#This Row],[英名]]</f>
        <v>item.air_mirage_fairy.name=Airia</v>
      </c>
      <c r="AJ3" s="15" t="str">
        <f>"item."&amp;テーブル1[[#This Row],[内部名]]&amp;"_mirage_fairy.name="&amp;テーブル1[[#This Row],[和名]]</f>
        <v>item.air_mirage_fairy.name=アイリャ</v>
      </c>
      <c r="AK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air.setStatus(1, 0, 0, 10, 3, 2, 0, 0);</v>
      </c>
    </row>
    <row r="4" spans="1:37">
      <c r="A4" s="12">
        <v>1</v>
      </c>
      <c r="B4" s="12">
        <v>1</v>
      </c>
      <c r="C4" s="13" t="s">
        <v>51</v>
      </c>
      <c r="D4" s="13" t="s">
        <v>66</v>
      </c>
      <c r="E4" s="13" t="s">
        <v>182</v>
      </c>
      <c r="F4" s="14" t="s">
        <v>246</v>
      </c>
      <c r="G4" s="14" t="s">
        <v>67</v>
      </c>
      <c r="H4" s="14" t="s">
        <v>68</v>
      </c>
      <c r="I4" s="4">
        <v>1</v>
      </c>
      <c r="J4" s="4" t="s">
        <v>51</v>
      </c>
      <c r="K4" s="4">
        <v>10</v>
      </c>
      <c r="L4" s="6"/>
      <c r="M4" s="6"/>
      <c r="N4" s="6">
        <v>10</v>
      </c>
      <c r="O4" s="6">
        <v>3</v>
      </c>
      <c r="P4" s="6">
        <v>2</v>
      </c>
      <c r="Q4" s="6"/>
      <c r="R4" s="9">
        <f>ROUNDDOWN(10*POWER(10,K4/100),0)</f>
        <v>12</v>
      </c>
      <c r="S4" s="5">
        <f>ROUNDDOWN(テーブル1[[#This Row],[合計]]*テーブル1[[#This Row],[光比]]/SUM(テーブル1[[#This Row],[光比]:[火比]]),0)</f>
        <v>0</v>
      </c>
      <c r="T4" s="5">
        <f>ROUNDDOWN(テーブル1[[#This Row],[合計]]*テーブル1[[#This Row],[風比]]/SUM(テーブル1[[#This Row],[光比]:[火比]]),0)</f>
        <v>0</v>
      </c>
      <c r="U4" s="5">
        <f>ROUNDDOWN(テーブル1[[#This Row],[合計]]*テーブル1[[#This Row],[水比]]/SUM(テーブル1[[#This Row],[光比]:[火比]]),0)</f>
        <v>8</v>
      </c>
      <c r="V4" s="5">
        <f>ROUNDDOWN(テーブル1[[#This Row],[合計]]*テーブル1[[#This Row],[闇比]]/SUM(テーブル1[[#This Row],[光比]:[火比]]),0)</f>
        <v>2</v>
      </c>
      <c r="W4" s="5">
        <f>ROUNDDOWN(テーブル1[[#This Row],[合計]]*テーブル1[[#This Row],[土比]]/SUM(テーブル1[[#This Row],[光比]:[火比]]),0)</f>
        <v>1</v>
      </c>
      <c r="X4" s="5">
        <f>ROUNDDOWN(テーブル1[[#This Row],[合計]]*テーブル1[[#This Row],[火比]]/SUM(テーブル1[[#This Row],[光比]:[火比]]),0)</f>
        <v>0</v>
      </c>
      <c r="Y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0.47916666666666669</v>
      </c>
      <c r="Z4" s="11">
        <f>1+テーブル1[[#This Row],[集中度]]*0.5+(テーブル1[[#This Row],[R]]-1)*0.05</f>
        <v>1.2395833333333333</v>
      </c>
      <c r="AA4" s="7">
        <f>ROUNDDOWN(テーブル1[[#This Row],[合計]]/テーブル1[[#This Row],[効率]],0)</f>
        <v>9</v>
      </c>
      <c r="AB4" s="8">
        <f>テーブル1[[#This Row],[光]]/テーブル1[[#This Row],[コスト]]</f>
        <v>0</v>
      </c>
      <c r="AC4" s="8">
        <f>テーブル1[[#This Row],[風]]/テーブル1[[#This Row],[コスト]]</f>
        <v>0</v>
      </c>
      <c r="AD4" s="8">
        <f>テーブル1[[#This Row],[水]]/テーブル1[[#This Row],[コスト]]</f>
        <v>0.88888888888888884</v>
      </c>
      <c r="AE4" s="8">
        <f>テーブル1[[#This Row],[闇]]/テーブル1[[#This Row],[コスト]]</f>
        <v>0.22222222222222221</v>
      </c>
      <c r="AF4" s="8">
        <f>テーブル1[[#This Row],[土]]/テーブル1[[#This Row],[コスト]]</f>
        <v>0.1111111111111111</v>
      </c>
      <c r="AG4" s="8">
        <f>テーブル1[[#This Row],[火]]/テーブル1[[#This Row],[コスト]]</f>
        <v>0</v>
      </c>
      <c r="AH4" s="8" t="s">
        <v>261</v>
      </c>
      <c r="AI4" s="15" t="str">
        <f>"item."&amp;テーブル1[[#This Row],[内部名]]&amp;"_mirage_fairy.name="&amp;テーブル1[[#This Row],[英名]]</f>
        <v>item.water_mirage_fairy.name=Wateria</v>
      </c>
      <c r="AJ4" s="15" t="str">
        <f>"item."&amp;テーブル1[[#This Row],[内部名]]&amp;"_mirage_fairy.name="&amp;テーブル1[[#This Row],[和名]]</f>
        <v>item.water_mirage_fairy.name=ワテーリャ</v>
      </c>
      <c r="AK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water.setStatus(1, 10, 0, 0, 10, 3, 2, 0);</v>
      </c>
    </row>
    <row r="5" spans="1:37">
      <c r="A5" s="12">
        <v>2</v>
      </c>
      <c r="B5" s="12">
        <v>3</v>
      </c>
      <c r="C5" s="13" t="s">
        <v>15</v>
      </c>
      <c r="D5" s="13" t="s">
        <v>14</v>
      </c>
      <c r="E5" s="13" t="s">
        <v>183</v>
      </c>
      <c r="F5" s="14" t="s">
        <v>247</v>
      </c>
      <c r="G5" s="14" t="s">
        <v>22</v>
      </c>
      <c r="H5" s="14" t="s">
        <v>23</v>
      </c>
      <c r="I5" s="4">
        <v>1</v>
      </c>
      <c r="J5" s="4" t="s">
        <v>50</v>
      </c>
      <c r="K5" s="4">
        <v>40</v>
      </c>
      <c r="L5" s="6"/>
      <c r="M5" s="6"/>
      <c r="N5" s="6"/>
      <c r="O5" s="6">
        <v>10</v>
      </c>
      <c r="P5" s="6">
        <v>8</v>
      </c>
      <c r="Q5" s="6"/>
      <c r="R5" s="9">
        <f>ROUNDDOWN(10*POWER(10,K5/100),0)</f>
        <v>25</v>
      </c>
      <c r="S5" s="5">
        <f>ROUNDDOWN(テーブル1[[#This Row],[合計]]*テーブル1[[#This Row],[光比]]/SUM(テーブル1[[#This Row],[光比]:[火比]]),0)</f>
        <v>0</v>
      </c>
      <c r="T5" s="5">
        <f>ROUNDDOWN(テーブル1[[#This Row],[合計]]*テーブル1[[#This Row],[風比]]/SUM(テーブル1[[#This Row],[光比]:[火比]]),0)</f>
        <v>0</v>
      </c>
      <c r="U5" s="5">
        <f>ROUNDDOWN(テーブル1[[#This Row],[合計]]*テーブル1[[#This Row],[水比]]/SUM(テーブル1[[#This Row],[光比]:[火比]]),0)</f>
        <v>0</v>
      </c>
      <c r="V5" s="5">
        <f>ROUNDDOWN(テーブル1[[#This Row],[合計]]*テーブル1[[#This Row],[闇比]]/SUM(テーブル1[[#This Row],[光比]:[火比]]),0)</f>
        <v>13</v>
      </c>
      <c r="W5" s="5">
        <f>ROUNDDOWN(テーブル1[[#This Row],[合計]]*テーブル1[[#This Row],[土比]]/SUM(テーブル1[[#This Row],[光比]:[火比]]),0)</f>
        <v>11</v>
      </c>
      <c r="X5" s="5">
        <f>ROUNDDOWN(テーブル1[[#This Row],[合計]]*テーブル1[[#This Row],[火比]]/SUM(テーブル1[[#This Row],[光比]:[火比]]),0)</f>
        <v>0</v>
      </c>
      <c r="Y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0.46400000000000002</v>
      </c>
      <c r="Z5" s="11">
        <f>1+テーブル1[[#This Row],[集中度]]*0.5+(テーブル1[[#This Row],[R]]-1)*0.05</f>
        <v>1.232</v>
      </c>
      <c r="AA5" s="7">
        <f>ROUNDDOWN(テーブル1[[#This Row],[合計]]/テーブル1[[#This Row],[効率]],0)</f>
        <v>20</v>
      </c>
      <c r="AB5" s="8">
        <f>テーブル1[[#This Row],[光]]/テーブル1[[#This Row],[コスト]]</f>
        <v>0</v>
      </c>
      <c r="AC5" s="8">
        <f>テーブル1[[#This Row],[風]]/テーブル1[[#This Row],[コスト]]</f>
        <v>0</v>
      </c>
      <c r="AD5" s="8">
        <f>テーブル1[[#This Row],[水]]/テーブル1[[#This Row],[コスト]]</f>
        <v>0</v>
      </c>
      <c r="AE5" s="8">
        <f>テーブル1[[#This Row],[闇]]/テーブル1[[#This Row],[コスト]]</f>
        <v>0.65</v>
      </c>
      <c r="AF5" s="8">
        <f>テーブル1[[#This Row],[土]]/テーブル1[[#This Row],[コスト]]</f>
        <v>0.55000000000000004</v>
      </c>
      <c r="AG5" s="8">
        <f>テーブル1[[#This Row],[火]]/テーブル1[[#This Row],[コスト]]</f>
        <v>0</v>
      </c>
      <c r="AH5" s="8" t="s">
        <v>262</v>
      </c>
      <c r="AI5" s="15" t="str">
        <f>"item."&amp;テーブル1[[#This Row],[内部名]]&amp;"_mirage_fairy.name="&amp;テーブル1[[#This Row],[英名]]</f>
        <v>item.stone_mirage_fairy.name=Stonia</v>
      </c>
      <c r="AJ5" s="15" t="str">
        <f>"item."&amp;テーブル1[[#This Row],[内部名]]&amp;"_mirage_fairy.name="&amp;テーブル1[[#This Row],[和名]]</f>
        <v>item.stone_mirage_fairy.name=ストーニャ</v>
      </c>
      <c r="AK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stone.setStatus(1, 40, 0, 0, 0, 10, 8, 0);</v>
      </c>
    </row>
    <row r="6" spans="1:37">
      <c r="A6" s="12">
        <v>3</v>
      </c>
      <c r="B6" s="12">
        <v>11</v>
      </c>
      <c r="C6" s="13" t="s">
        <v>47</v>
      </c>
      <c r="D6" s="13" t="s">
        <v>46</v>
      </c>
      <c r="E6" s="13" t="s">
        <v>183</v>
      </c>
      <c r="F6" s="14" t="s">
        <v>248</v>
      </c>
      <c r="G6" s="14" t="s">
        <v>48</v>
      </c>
      <c r="H6" s="14" t="s">
        <v>49</v>
      </c>
      <c r="I6" s="4">
        <v>2</v>
      </c>
      <c r="J6" s="4" t="s">
        <v>54</v>
      </c>
      <c r="K6" s="4">
        <v>70</v>
      </c>
      <c r="L6" s="6"/>
      <c r="M6" s="6"/>
      <c r="N6" s="6">
        <v>1</v>
      </c>
      <c r="O6" s="6">
        <v>4</v>
      </c>
      <c r="P6" s="6">
        <v>10</v>
      </c>
      <c r="Q6" s="6">
        <v>1</v>
      </c>
      <c r="R6" s="9">
        <f>ROUNDDOWN(10*POWER(10,K6/100),0)</f>
        <v>50</v>
      </c>
      <c r="S6" s="5">
        <f>ROUNDDOWN(テーブル1[[#This Row],[合計]]*テーブル1[[#This Row],[光比]]/SUM(テーブル1[[#This Row],[光比]:[火比]]),0)</f>
        <v>0</v>
      </c>
      <c r="T6" s="5">
        <f>ROUNDDOWN(テーブル1[[#This Row],[合計]]*テーブル1[[#This Row],[風比]]/SUM(テーブル1[[#This Row],[光比]:[火比]]),0)</f>
        <v>0</v>
      </c>
      <c r="U6" s="5">
        <f>ROUNDDOWN(テーブル1[[#This Row],[合計]]*テーブル1[[#This Row],[水比]]/SUM(テーブル1[[#This Row],[光比]:[火比]]),0)</f>
        <v>3</v>
      </c>
      <c r="V6" s="5">
        <f>ROUNDDOWN(テーブル1[[#This Row],[合計]]*テーブル1[[#This Row],[闇比]]/SUM(テーブル1[[#This Row],[光比]:[火比]]),0)</f>
        <v>12</v>
      </c>
      <c r="W6" s="5">
        <f>ROUNDDOWN(テーブル1[[#This Row],[合計]]*テーブル1[[#This Row],[土比]]/SUM(テーブル1[[#This Row],[光比]:[火比]]),0)</f>
        <v>31</v>
      </c>
      <c r="X6" s="5">
        <f>ROUNDDOWN(テーブル1[[#This Row],[合計]]*テーブル1[[#This Row],[火比]]/SUM(テーブル1[[#This Row],[光比]:[火比]]),0)</f>
        <v>3</v>
      </c>
      <c r="Y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0.44919999999999999</v>
      </c>
      <c r="Z6" s="11">
        <f>1+テーブル1[[#This Row],[集中度]]*0.5+(テーブル1[[#This Row],[R]]-1)*0.05</f>
        <v>1.2746</v>
      </c>
      <c r="AA6" s="7">
        <f>ROUNDDOWN(テーブル1[[#This Row],[合計]]/テーブル1[[#This Row],[効率]],0)</f>
        <v>39</v>
      </c>
      <c r="AB6" s="8">
        <f>テーブル1[[#This Row],[光]]/テーブル1[[#This Row],[コスト]]</f>
        <v>0</v>
      </c>
      <c r="AC6" s="8">
        <f>テーブル1[[#This Row],[風]]/テーブル1[[#This Row],[コスト]]</f>
        <v>0</v>
      </c>
      <c r="AD6" s="8">
        <f>テーブル1[[#This Row],[水]]/テーブル1[[#This Row],[コスト]]</f>
        <v>7.6923076923076927E-2</v>
      </c>
      <c r="AE6" s="8">
        <f>テーブル1[[#This Row],[闇]]/テーブル1[[#This Row],[コスト]]</f>
        <v>0.30769230769230771</v>
      </c>
      <c r="AF6" s="8">
        <f>テーブル1[[#This Row],[土]]/テーブル1[[#This Row],[コスト]]</f>
        <v>0.79487179487179482</v>
      </c>
      <c r="AG6" s="8">
        <f>テーブル1[[#This Row],[火]]/テーブル1[[#This Row],[コスト]]</f>
        <v>7.6923076923076927E-2</v>
      </c>
      <c r="AH6" s="8" t="s">
        <v>263</v>
      </c>
      <c r="AI6" s="15" t="str">
        <f>"item."&amp;テーブル1[[#This Row],[内部名]]&amp;"_mirage_fairy.name="&amp;テーブル1[[#This Row],[英名]]</f>
        <v>item.iron_mirage_fairy.name=Ironia</v>
      </c>
      <c r="AJ6" s="15" t="str">
        <f>"item."&amp;テーブル1[[#This Row],[内部名]]&amp;"_mirage_fairy.name="&amp;テーブル1[[#This Row],[和名]]</f>
        <v>item.iron_mirage_fairy.name=イローニャ</v>
      </c>
      <c r="AK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iron.setStatus(2, 70, 0, 0, 1, 4, 10, 1);</v>
      </c>
    </row>
    <row r="7" spans="1:37">
      <c r="A7" s="12">
        <v>4</v>
      </c>
      <c r="B7" s="12">
        <v>15</v>
      </c>
      <c r="C7" s="13" t="s">
        <v>71</v>
      </c>
      <c r="D7" s="13" t="s">
        <v>69</v>
      </c>
      <c r="E7" s="13" t="s">
        <v>183</v>
      </c>
      <c r="F7" s="14" t="s">
        <v>249</v>
      </c>
      <c r="G7" s="14" t="s">
        <v>72</v>
      </c>
      <c r="H7" s="14" t="s">
        <v>73</v>
      </c>
      <c r="I7" s="4">
        <v>4</v>
      </c>
      <c r="J7" s="4" t="s">
        <v>52</v>
      </c>
      <c r="K7" s="4">
        <v>90</v>
      </c>
      <c r="L7" s="6">
        <v>10</v>
      </c>
      <c r="M7" s="6">
        <v>8</v>
      </c>
      <c r="N7" s="6"/>
      <c r="O7" s="6">
        <v>4</v>
      </c>
      <c r="P7" s="6">
        <v>8</v>
      </c>
      <c r="Q7" s="6">
        <v>4</v>
      </c>
      <c r="R7" s="9">
        <f>ROUNDDOWN(10*POWER(10,K7/100),0)</f>
        <v>79</v>
      </c>
      <c r="S7" s="5">
        <f>ROUNDDOWN(テーブル1[[#This Row],[合計]]*テーブル1[[#This Row],[光比]]/SUM(テーブル1[[#This Row],[光比]:[火比]]),0)</f>
        <v>23</v>
      </c>
      <c r="T7" s="5">
        <f>ROUNDDOWN(テーブル1[[#This Row],[合計]]*テーブル1[[#This Row],[風比]]/SUM(テーブル1[[#This Row],[光比]:[火比]]),0)</f>
        <v>18</v>
      </c>
      <c r="U7" s="5">
        <f>ROUNDDOWN(テーブル1[[#This Row],[合計]]*テーブル1[[#This Row],[水比]]/SUM(テーブル1[[#This Row],[光比]:[火比]]),0)</f>
        <v>0</v>
      </c>
      <c r="V7" s="5">
        <f>ROUNDDOWN(テーブル1[[#This Row],[合計]]*テーブル1[[#This Row],[闇比]]/SUM(テーブル1[[#This Row],[光比]:[火比]]),0)</f>
        <v>9</v>
      </c>
      <c r="W7" s="5">
        <f>ROUNDDOWN(テーブル1[[#This Row],[合計]]*テーブル1[[#This Row],[土比]]/SUM(テーブル1[[#This Row],[光比]:[火比]]),0)</f>
        <v>18</v>
      </c>
      <c r="X7" s="5">
        <f>ROUNDDOWN(テーブル1[[#This Row],[合計]]*テーブル1[[#This Row],[火比]]/SUM(テーブル1[[#This Row],[光比]:[火比]]),0)</f>
        <v>9</v>
      </c>
      <c r="Y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0.21454895048870373</v>
      </c>
      <c r="Z7" s="11">
        <f>1+テーブル1[[#This Row],[集中度]]*0.5+(テーブル1[[#This Row],[R]]-1)*0.05</f>
        <v>1.2572744752443521</v>
      </c>
      <c r="AA7" s="7">
        <f>ROUNDDOWN(テーブル1[[#This Row],[合計]]/テーブル1[[#This Row],[効率]],0)</f>
        <v>62</v>
      </c>
      <c r="AB7" s="8">
        <f>テーブル1[[#This Row],[光]]/テーブル1[[#This Row],[コスト]]</f>
        <v>0.37096774193548387</v>
      </c>
      <c r="AC7" s="8">
        <f>テーブル1[[#This Row],[風]]/テーブル1[[#This Row],[コスト]]</f>
        <v>0.29032258064516131</v>
      </c>
      <c r="AD7" s="8">
        <f>テーブル1[[#This Row],[水]]/テーブル1[[#This Row],[コスト]]</f>
        <v>0</v>
      </c>
      <c r="AE7" s="8">
        <f>テーブル1[[#This Row],[闇]]/テーブル1[[#This Row],[コスト]]</f>
        <v>0.14516129032258066</v>
      </c>
      <c r="AF7" s="8">
        <f>テーブル1[[#This Row],[土]]/テーブル1[[#This Row],[コスト]]</f>
        <v>0.29032258064516131</v>
      </c>
      <c r="AG7" s="8">
        <f>テーブル1[[#This Row],[火]]/テーブル1[[#This Row],[コスト]]</f>
        <v>0.14516129032258066</v>
      </c>
      <c r="AH7" s="8" t="s">
        <v>264</v>
      </c>
      <c r="AI7" s="15" t="str">
        <f>"item."&amp;テーブル1[[#This Row],[内部名]]&amp;"_mirage_fairy.name="&amp;テーブル1[[#This Row],[英名]]</f>
        <v>item.diamond_mirage_fairy.name=Diamondia</v>
      </c>
      <c r="AJ7" s="15" t="str">
        <f>"item."&amp;テーブル1[[#This Row],[内部名]]&amp;"_mirage_fairy.name="&amp;テーブル1[[#This Row],[和名]]</f>
        <v>item.diamond_mirage_fairy.name=ディアモンジャ</v>
      </c>
      <c r="AK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diamond.setStatus(4, 90, 10, 8, 0, 4, 8, 4);</v>
      </c>
    </row>
    <row r="8" spans="1:37">
      <c r="A8" s="12">
        <v>5</v>
      </c>
      <c r="B8" s="12">
        <v>17</v>
      </c>
      <c r="C8" s="13" t="s">
        <v>58</v>
      </c>
      <c r="D8" s="13" t="s">
        <v>57</v>
      </c>
      <c r="E8" s="13" t="s">
        <v>183</v>
      </c>
      <c r="F8" s="14" t="s">
        <v>250</v>
      </c>
      <c r="G8" s="14" t="s">
        <v>59</v>
      </c>
      <c r="H8" s="14" t="s">
        <v>105</v>
      </c>
      <c r="I8" s="4">
        <v>2</v>
      </c>
      <c r="J8" s="4" t="s">
        <v>56</v>
      </c>
      <c r="K8" s="4">
        <v>60</v>
      </c>
      <c r="L8" s="6"/>
      <c r="M8" s="6">
        <v>8</v>
      </c>
      <c r="N8" s="6"/>
      <c r="O8" s="6"/>
      <c r="P8" s="6">
        <v>10</v>
      </c>
      <c r="Q8" s="6">
        <v>16</v>
      </c>
      <c r="R8" s="9">
        <f>ROUNDDOWN(10*POWER(10,K8/100),0)</f>
        <v>39</v>
      </c>
      <c r="S8" s="5">
        <f>ROUNDDOWN(テーブル1[[#This Row],[合計]]*テーブル1[[#This Row],[光比]]/SUM(テーブル1[[#This Row],[光比]:[火比]]),0)</f>
        <v>0</v>
      </c>
      <c r="T8" s="5">
        <f>ROUNDDOWN(テーブル1[[#This Row],[合計]]*テーブル1[[#This Row],[風比]]/SUM(テーブル1[[#This Row],[光比]:[火比]]),0)</f>
        <v>9</v>
      </c>
      <c r="U8" s="5">
        <f>ROUNDDOWN(テーブル1[[#This Row],[合計]]*テーブル1[[#This Row],[水比]]/SUM(テーブル1[[#This Row],[光比]:[火比]]),0)</f>
        <v>0</v>
      </c>
      <c r="V8" s="5">
        <f>ROUNDDOWN(テーブル1[[#This Row],[合計]]*テーブル1[[#This Row],[闇比]]/SUM(テーブル1[[#This Row],[光比]:[火比]]),0)</f>
        <v>0</v>
      </c>
      <c r="W8" s="5">
        <f>ROUNDDOWN(テーブル1[[#This Row],[合計]]*テーブル1[[#This Row],[土比]]/SUM(テーブル1[[#This Row],[光比]:[火比]]),0)</f>
        <v>11</v>
      </c>
      <c r="X8" s="5">
        <f>ROUNDDOWN(テーブル1[[#This Row],[合計]]*テーブル1[[#This Row],[火比]]/SUM(テーブル1[[#This Row],[光比]:[火比]]),0)</f>
        <v>18</v>
      </c>
      <c r="Y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0.34582511505588431</v>
      </c>
      <c r="Z8" s="11">
        <f>1+テーブル1[[#This Row],[集中度]]*0.5+(テーブル1[[#This Row],[R]]-1)*0.05</f>
        <v>1.2229125575279423</v>
      </c>
      <c r="AA8" s="7">
        <f>ROUNDDOWN(テーブル1[[#This Row],[合計]]/テーブル1[[#This Row],[効率]],0)</f>
        <v>31</v>
      </c>
      <c r="AB8" s="8">
        <f>テーブル1[[#This Row],[光]]/テーブル1[[#This Row],[コスト]]</f>
        <v>0</v>
      </c>
      <c r="AC8" s="8">
        <f>テーブル1[[#This Row],[風]]/テーブル1[[#This Row],[コスト]]</f>
        <v>0.29032258064516131</v>
      </c>
      <c r="AD8" s="8">
        <f>テーブル1[[#This Row],[水]]/テーブル1[[#This Row],[コスト]]</f>
        <v>0</v>
      </c>
      <c r="AE8" s="8">
        <f>テーブル1[[#This Row],[闇]]/テーブル1[[#This Row],[コスト]]</f>
        <v>0</v>
      </c>
      <c r="AF8" s="8">
        <f>テーブル1[[#This Row],[土]]/テーブル1[[#This Row],[コスト]]</f>
        <v>0.35483870967741937</v>
      </c>
      <c r="AG8" s="8">
        <f>テーブル1[[#This Row],[火]]/テーブル1[[#This Row],[コスト]]</f>
        <v>0.58064516129032262</v>
      </c>
      <c r="AH8" s="8" t="s">
        <v>265</v>
      </c>
      <c r="AI8" s="15" t="str">
        <f>"item."&amp;テーブル1[[#This Row],[内部名]]&amp;"_mirage_fairy.name="&amp;テーブル1[[#This Row],[英名]]</f>
        <v>item.redstone_mirage_fairy.name=Redstonia</v>
      </c>
      <c r="AJ8" s="15" t="str">
        <f>"item."&amp;テーブル1[[#This Row],[内部名]]&amp;"_mirage_fairy.name="&amp;テーブル1[[#This Row],[和名]]</f>
        <v>item.redstone_mirage_fairy.name=レズトーニャ</v>
      </c>
      <c r="AK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redstone.setStatus(2, 60, 0, 8, 0, 0, 10, 16);</v>
      </c>
    </row>
    <row r="9" spans="1:37">
      <c r="A9" s="12">
        <v>6</v>
      </c>
      <c r="B9" s="12">
        <v>27</v>
      </c>
      <c r="C9" s="13" t="s">
        <v>19</v>
      </c>
      <c r="D9" s="13" t="s">
        <v>177</v>
      </c>
      <c r="E9" s="13" t="s">
        <v>13</v>
      </c>
      <c r="F9" s="14" t="s">
        <v>251</v>
      </c>
      <c r="G9" s="14" t="s">
        <v>20</v>
      </c>
      <c r="H9" s="14" t="s">
        <v>21</v>
      </c>
      <c r="I9" s="4">
        <v>3</v>
      </c>
      <c r="J9" s="4" t="s">
        <v>53</v>
      </c>
      <c r="K9" s="4">
        <v>85</v>
      </c>
      <c r="L9" s="6">
        <v>4</v>
      </c>
      <c r="M9" s="6">
        <v>14</v>
      </c>
      <c r="N9" s="6">
        <v>10</v>
      </c>
      <c r="O9" s="6"/>
      <c r="P9" s="6">
        <v>5</v>
      </c>
      <c r="Q9" s="6">
        <v>11</v>
      </c>
      <c r="R9" s="9">
        <f>ROUNDDOWN(10*POWER(10,K9/100),0)</f>
        <v>70</v>
      </c>
      <c r="S9" s="5">
        <f>ROUNDDOWN(テーブル1[[#This Row],[合計]]*テーブル1[[#This Row],[光比]]/SUM(テーブル1[[#This Row],[光比]:[火比]]),0)</f>
        <v>6</v>
      </c>
      <c r="T9" s="5">
        <f>ROUNDDOWN(テーブル1[[#This Row],[合計]]*テーブル1[[#This Row],[風比]]/SUM(テーブル1[[#This Row],[光比]:[火比]]),0)</f>
        <v>22</v>
      </c>
      <c r="U9" s="5">
        <f>ROUNDDOWN(テーブル1[[#This Row],[合計]]*テーブル1[[#This Row],[水比]]/SUM(テーブル1[[#This Row],[光比]:[火比]]),0)</f>
        <v>15</v>
      </c>
      <c r="V9" s="5">
        <f>ROUNDDOWN(テーブル1[[#This Row],[合計]]*テーブル1[[#This Row],[闇比]]/SUM(テーブル1[[#This Row],[光比]:[火比]]),0)</f>
        <v>0</v>
      </c>
      <c r="W9" s="5">
        <f>ROUNDDOWN(テーブル1[[#This Row],[合計]]*テーブル1[[#This Row],[土比]]/SUM(テーブル1[[#This Row],[光比]:[火比]]),0)</f>
        <v>7</v>
      </c>
      <c r="X9" s="5">
        <f>ROUNDDOWN(テーブル1[[#This Row],[合計]]*テーブル1[[#This Row],[火比]]/SUM(テーブル1[[#This Row],[光比]:[火比]]),0)</f>
        <v>17</v>
      </c>
      <c r="Y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0.22102040816326532</v>
      </c>
      <c r="Z9" s="11">
        <f>1+テーブル1[[#This Row],[集中度]]*0.5+(テーブル1[[#This Row],[R]]-1)*0.05</f>
        <v>1.2105102040816327</v>
      </c>
      <c r="AA9" s="7">
        <f>ROUNDDOWN(テーブル1[[#This Row],[合計]]/テーブル1[[#This Row],[効率]],0)</f>
        <v>57</v>
      </c>
      <c r="AB9" s="8">
        <f>テーブル1[[#This Row],[光]]/テーブル1[[#This Row],[コスト]]</f>
        <v>0.10526315789473684</v>
      </c>
      <c r="AC9" s="8">
        <f>テーブル1[[#This Row],[風]]/テーブル1[[#This Row],[コスト]]</f>
        <v>0.38596491228070173</v>
      </c>
      <c r="AD9" s="8">
        <f>テーブル1[[#This Row],[水]]/テーブル1[[#This Row],[コスト]]</f>
        <v>0.26315789473684209</v>
      </c>
      <c r="AE9" s="8">
        <f>テーブル1[[#This Row],[闇]]/テーブル1[[#This Row],[コスト]]</f>
        <v>0</v>
      </c>
      <c r="AF9" s="8">
        <f>テーブル1[[#This Row],[土]]/テーブル1[[#This Row],[コスト]]</f>
        <v>0.12280701754385964</v>
      </c>
      <c r="AG9" s="8">
        <f>テーブル1[[#This Row],[火]]/テーブル1[[#This Row],[コスト]]</f>
        <v>0.2982456140350877</v>
      </c>
      <c r="AH9" s="8" t="s">
        <v>260</v>
      </c>
      <c r="AI9" s="15" t="str">
        <f>"item."&amp;テーブル1[[#This Row],[内部名]]&amp;"_mirage_fairy.name="&amp;テーブル1[[#This Row],[英名]]</f>
        <v>item.enderman_mirage_fairy.name=Endermania</v>
      </c>
      <c r="AJ9" s="15" t="str">
        <f>"item."&amp;テーブル1[[#This Row],[内部名]]&amp;"_mirage_fairy.name="&amp;テーブル1[[#This Row],[和名]]</f>
        <v>item.enderman_mirage_fairy.name=エンデルマーニャ</v>
      </c>
      <c r="AK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enderman.setStatus(3, 85, 4, 14, 10, 0, 5, 11);</v>
      </c>
    </row>
    <row r="10" spans="1:37">
      <c r="A10" s="12">
        <v>7</v>
      </c>
      <c r="B10" s="12">
        <v>79</v>
      </c>
      <c r="C10" s="13" t="s">
        <v>17</v>
      </c>
      <c r="D10" s="13" t="s">
        <v>319</v>
      </c>
      <c r="E10" s="13" t="s">
        <v>12</v>
      </c>
      <c r="F10" s="14" t="s">
        <v>252</v>
      </c>
      <c r="G10" s="14" t="s">
        <v>18</v>
      </c>
      <c r="H10" s="14" t="s">
        <v>26</v>
      </c>
      <c r="I10" s="4">
        <v>3</v>
      </c>
      <c r="J10" s="4" t="s">
        <v>51</v>
      </c>
      <c r="K10" s="4">
        <v>50</v>
      </c>
      <c r="L10" s="6">
        <v>1</v>
      </c>
      <c r="M10" s="6"/>
      <c r="N10" s="6">
        <v>10</v>
      </c>
      <c r="O10" s="6">
        <v>1</v>
      </c>
      <c r="P10" s="6"/>
      <c r="Q10" s="6"/>
      <c r="R10" s="9">
        <f>ROUNDDOWN(10*POWER(10,K10/100),0)</f>
        <v>31</v>
      </c>
      <c r="S10" s="5">
        <f>ROUNDDOWN(テーブル1[[#This Row],[合計]]*テーブル1[[#This Row],[光比]]/SUM(テーブル1[[#This Row],[光比]:[火比]]),0)</f>
        <v>2</v>
      </c>
      <c r="T10" s="5">
        <f>ROUNDDOWN(テーブル1[[#This Row],[合計]]*テーブル1[[#This Row],[風比]]/SUM(テーブル1[[#This Row],[光比]:[火比]]),0)</f>
        <v>0</v>
      </c>
      <c r="U10" s="5">
        <f>ROUNDDOWN(テーブル1[[#This Row],[合計]]*テーブル1[[#This Row],[水比]]/SUM(テーブル1[[#This Row],[光比]:[火比]]),0)</f>
        <v>25</v>
      </c>
      <c r="V10" s="5">
        <f>ROUNDDOWN(テーブル1[[#This Row],[合計]]*テーブル1[[#This Row],[闇比]]/SUM(テーブル1[[#This Row],[光比]:[火比]]),0)</f>
        <v>2</v>
      </c>
      <c r="W10" s="5">
        <f>ROUNDDOWN(テーブル1[[#This Row],[合計]]*テーブル1[[#This Row],[土比]]/SUM(テーブル1[[#This Row],[光比]:[火比]]),0)</f>
        <v>0</v>
      </c>
      <c r="X10" s="5">
        <f>ROUNDDOWN(テーブル1[[#This Row],[合計]]*テーブル1[[#This Row],[火比]]/SUM(テーブル1[[#This Row],[光比]:[火比]]),0)</f>
        <v>0</v>
      </c>
      <c r="Y1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0.65868886576482832</v>
      </c>
      <c r="Z10" s="11">
        <f>1+テーブル1[[#This Row],[集中度]]*0.5+(テーブル1[[#This Row],[R]]-1)*0.05</f>
        <v>1.4293444328824143</v>
      </c>
      <c r="AA10" s="7">
        <f>ROUNDDOWN(テーブル1[[#This Row],[合計]]/テーブル1[[#This Row],[効率]],0)</f>
        <v>21</v>
      </c>
      <c r="AB10" s="8">
        <f>テーブル1[[#This Row],[光]]/テーブル1[[#This Row],[コスト]]</f>
        <v>9.5238095238095233E-2</v>
      </c>
      <c r="AC10" s="8">
        <f>テーブル1[[#This Row],[風]]/テーブル1[[#This Row],[コスト]]</f>
        <v>0</v>
      </c>
      <c r="AD10" s="8">
        <f>テーブル1[[#This Row],[水]]/テーブル1[[#This Row],[コスト]]</f>
        <v>1.1904761904761905</v>
      </c>
      <c r="AE10" s="8">
        <f>テーブル1[[#This Row],[闇]]/テーブル1[[#This Row],[コスト]]</f>
        <v>9.5238095238095233E-2</v>
      </c>
      <c r="AF10" s="8">
        <f>テーブル1[[#This Row],[土]]/テーブル1[[#This Row],[コスト]]</f>
        <v>0</v>
      </c>
      <c r="AG10" s="8">
        <f>テーブル1[[#This Row],[火]]/テーブル1[[#This Row],[コスト]]</f>
        <v>0</v>
      </c>
      <c r="AH10" s="8" t="s">
        <v>266</v>
      </c>
      <c r="AI10" s="15" t="str">
        <f>"item."&amp;テーブル1[[#This Row],[内部名]]&amp;"_mirage_fairy.name="&amp;テーブル1[[#This Row],[英名]]</f>
        <v>item.lilac_mirage_fairy.name=Lilacia</v>
      </c>
      <c r="AJ10" s="15" t="str">
        <f>"item."&amp;テーブル1[[#This Row],[内部名]]&amp;"_mirage_fairy.name="&amp;テーブル1[[#This Row],[和名]]</f>
        <v>item.lilac_mirage_fairy.name=リラーチャ</v>
      </c>
      <c r="AK1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lilac.setStatus(3, 50, 1, 0, 10, 1, 0, 0);</v>
      </c>
    </row>
    <row r="11" spans="1:37">
      <c r="A11" s="12">
        <v>8</v>
      </c>
      <c r="B11" s="12">
        <v>87</v>
      </c>
      <c r="C11" s="13" t="s">
        <v>0</v>
      </c>
      <c r="D11" s="13" t="s">
        <v>6</v>
      </c>
      <c r="E11" s="13" t="s">
        <v>6</v>
      </c>
      <c r="F11" s="14" t="s">
        <v>253</v>
      </c>
      <c r="G11" s="14" t="s">
        <v>1</v>
      </c>
      <c r="H11" s="14" t="s">
        <v>2</v>
      </c>
      <c r="I11" s="4">
        <v>2</v>
      </c>
      <c r="J11" s="4" t="s">
        <v>54</v>
      </c>
      <c r="K11" s="4">
        <v>30</v>
      </c>
      <c r="L11" s="6"/>
      <c r="M11" s="6">
        <v>1</v>
      </c>
      <c r="N11" s="6"/>
      <c r="O11" s="6">
        <v>4</v>
      </c>
      <c r="P11" s="6">
        <v>10</v>
      </c>
      <c r="Q11" s="6">
        <v>1</v>
      </c>
      <c r="R11" s="9">
        <f>ROUNDDOWN(10*POWER(10,K11/100),0)</f>
        <v>19</v>
      </c>
      <c r="S11" s="5">
        <f>ROUNDDOWN(テーブル1[[#This Row],[合計]]*テーブル1[[#This Row],[光比]]/SUM(テーブル1[[#This Row],[光比]:[火比]]),0)</f>
        <v>0</v>
      </c>
      <c r="T11" s="5">
        <f>ROUNDDOWN(テーブル1[[#This Row],[合計]]*テーブル1[[#This Row],[風比]]/SUM(テーブル1[[#This Row],[光比]:[火比]]),0)</f>
        <v>1</v>
      </c>
      <c r="U11" s="5">
        <f>ROUNDDOWN(テーブル1[[#This Row],[合計]]*テーブル1[[#This Row],[水比]]/SUM(テーブル1[[#This Row],[光比]:[火比]]),0)</f>
        <v>0</v>
      </c>
      <c r="V11" s="5">
        <f>ROUNDDOWN(テーブル1[[#This Row],[合計]]*テーブル1[[#This Row],[闇比]]/SUM(テーブル1[[#This Row],[光比]:[火比]]),0)</f>
        <v>4</v>
      </c>
      <c r="W11" s="5">
        <f>ROUNDDOWN(テーブル1[[#This Row],[合計]]*テーブル1[[#This Row],[土比]]/SUM(テーブル1[[#This Row],[光比]:[火比]]),0)</f>
        <v>11</v>
      </c>
      <c r="X11" s="5">
        <f>ROUNDDOWN(テーブル1[[#This Row],[合計]]*テーブル1[[#This Row],[火比]]/SUM(テーブル1[[#This Row],[光比]:[火比]]),0)</f>
        <v>1</v>
      </c>
      <c r="Y1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0.38504155124653738</v>
      </c>
      <c r="Z11" s="11">
        <f>1+テーブル1[[#This Row],[集中度]]*0.5+(テーブル1[[#This Row],[R]]-1)*0.05</f>
        <v>1.2425207756232688</v>
      </c>
      <c r="AA11" s="7">
        <f>ROUNDDOWN(テーブル1[[#This Row],[合計]]/テーブル1[[#This Row],[効率]],0)</f>
        <v>15</v>
      </c>
      <c r="AB11" s="8">
        <f>テーブル1[[#This Row],[光]]/テーブル1[[#This Row],[コスト]]</f>
        <v>0</v>
      </c>
      <c r="AC11" s="8">
        <f>テーブル1[[#This Row],[風]]/テーブル1[[#This Row],[コスト]]</f>
        <v>6.6666666666666666E-2</v>
      </c>
      <c r="AD11" s="8">
        <f>テーブル1[[#This Row],[水]]/テーブル1[[#This Row],[コスト]]</f>
        <v>0</v>
      </c>
      <c r="AE11" s="8">
        <f>テーブル1[[#This Row],[闇]]/テーブル1[[#This Row],[コスト]]</f>
        <v>0.26666666666666666</v>
      </c>
      <c r="AF11" s="8">
        <f>テーブル1[[#This Row],[土]]/テーブル1[[#This Row],[コスト]]</f>
        <v>0.73333333333333328</v>
      </c>
      <c r="AG11" s="8">
        <f>テーブル1[[#This Row],[火]]/テーブル1[[#This Row],[コスト]]</f>
        <v>6.6666666666666666E-2</v>
      </c>
      <c r="AH11" s="8" t="s">
        <v>267</v>
      </c>
      <c r="AI11" s="15" t="str">
        <f>"item."&amp;テーブル1[[#This Row],[内部名]]&amp;"_mirage_fairy.name="&amp;テーブル1[[#This Row],[英名]]</f>
        <v>item.torch_mirage_fairy.name=Torchia</v>
      </c>
      <c r="AJ11" s="15" t="str">
        <f>"item."&amp;テーブル1[[#This Row],[内部名]]&amp;"_mirage_fairy.name="&amp;テーブル1[[#This Row],[和名]]</f>
        <v>item.torch_mirage_fairy.name=トルキャ</v>
      </c>
      <c r="AK1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torch.setStatus(2, 30, 0, 1, 0, 4, 10, 1);</v>
      </c>
    </row>
    <row r="12" spans="1:37">
      <c r="A12" s="12">
        <v>9</v>
      </c>
      <c r="B12" s="12">
        <v>90</v>
      </c>
      <c r="C12" s="13" t="s">
        <v>74</v>
      </c>
      <c r="D12" s="13" t="s">
        <v>33</v>
      </c>
      <c r="E12" s="13" t="s">
        <v>70</v>
      </c>
      <c r="F12" s="14" t="s">
        <v>254</v>
      </c>
      <c r="G12" s="14" t="s">
        <v>75</v>
      </c>
      <c r="H12" s="14" t="s">
        <v>76</v>
      </c>
      <c r="I12" s="4">
        <v>5</v>
      </c>
      <c r="J12" s="4" t="s">
        <v>56</v>
      </c>
      <c r="K12" s="4">
        <v>95</v>
      </c>
      <c r="L12" s="6">
        <v>10</v>
      </c>
      <c r="M12" s="6">
        <v>18</v>
      </c>
      <c r="N12" s="6">
        <v>4</v>
      </c>
      <c r="O12" s="6"/>
      <c r="P12" s="6"/>
      <c r="Q12" s="6">
        <v>25</v>
      </c>
      <c r="R12" s="9">
        <f>ROUNDDOWN(10*POWER(10,K12/100),0)</f>
        <v>89</v>
      </c>
      <c r="S12" s="5">
        <f>ROUNDDOWN(テーブル1[[#This Row],[合計]]*テーブル1[[#This Row],[光比]]/SUM(テーブル1[[#This Row],[光比]:[火比]]),0)</f>
        <v>15</v>
      </c>
      <c r="T12" s="5">
        <f>ROUNDDOWN(テーブル1[[#This Row],[合計]]*テーブル1[[#This Row],[風比]]/SUM(テーブル1[[#This Row],[光比]:[火比]]),0)</f>
        <v>28</v>
      </c>
      <c r="U12" s="5">
        <f>ROUNDDOWN(テーブル1[[#This Row],[合計]]*テーブル1[[#This Row],[水比]]/SUM(テーブル1[[#This Row],[光比]:[火比]]),0)</f>
        <v>6</v>
      </c>
      <c r="V12" s="5">
        <f>ROUNDDOWN(テーブル1[[#This Row],[合計]]*テーブル1[[#This Row],[闇比]]/SUM(テーブル1[[#This Row],[光比]:[火比]]),0)</f>
        <v>0</v>
      </c>
      <c r="W12" s="5">
        <f>ROUNDDOWN(テーブル1[[#This Row],[合計]]*テーブル1[[#This Row],[土比]]/SUM(テーブル1[[#This Row],[光比]:[火比]]),0)</f>
        <v>0</v>
      </c>
      <c r="X12" s="5">
        <f>ROUNDDOWN(テーブル1[[#This Row],[合計]]*テーブル1[[#This Row],[火比]]/SUM(テーブル1[[#This Row],[光比]:[火比]]),0)</f>
        <v>39</v>
      </c>
      <c r="Y1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0.32394899633884611</v>
      </c>
      <c r="Z12" s="11">
        <f>1+テーブル1[[#This Row],[集中度]]*0.5+(テーブル1[[#This Row],[R]]-1)*0.05</f>
        <v>1.3619744981694231</v>
      </c>
      <c r="AA12" s="7">
        <f>ROUNDDOWN(テーブル1[[#This Row],[合計]]/テーブル1[[#This Row],[効率]],0)</f>
        <v>65</v>
      </c>
      <c r="AB12" s="8">
        <f>テーブル1[[#This Row],[光]]/テーブル1[[#This Row],[コスト]]</f>
        <v>0.23076923076923078</v>
      </c>
      <c r="AC12" s="8">
        <f>テーブル1[[#This Row],[風]]/テーブル1[[#This Row],[コスト]]</f>
        <v>0.43076923076923079</v>
      </c>
      <c r="AD12" s="8">
        <f>テーブル1[[#This Row],[水]]/テーブル1[[#This Row],[コスト]]</f>
        <v>9.2307692307692313E-2</v>
      </c>
      <c r="AE12" s="8">
        <f>テーブル1[[#This Row],[闇]]/テーブル1[[#This Row],[コスト]]</f>
        <v>0</v>
      </c>
      <c r="AF12" s="8">
        <f>テーブル1[[#This Row],[土]]/テーブル1[[#This Row],[コスト]]</f>
        <v>0</v>
      </c>
      <c r="AG12" s="8">
        <f>テーブル1[[#This Row],[火]]/テーブル1[[#This Row],[コスト]]</f>
        <v>0.6</v>
      </c>
      <c r="AH12" s="8" t="s">
        <v>268</v>
      </c>
      <c r="AI12" s="15" t="str">
        <f>"item."&amp;テーブル1[[#This Row],[内部名]]&amp;"_mirage_fairy.name="&amp;テーブル1[[#This Row],[英名]]</f>
        <v>item.moon_mirage_fairy.name=Moonia</v>
      </c>
      <c r="AJ12" s="15" t="str">
        <f>"item."&amp;テーブル1[[#This Row],[内部名]]&amp;"_mirage_fairy.name="&amp;テーブル1[[#This Row],[和名]]</f>
        <v>item.moon_mirage_fairy.name=モーニャ</v>
      </c>
      <c r="AK1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moon.setStatus(5, 95, 10, 18, 4, 0, 0, 25);</v>
      </c>
    </row>
    <row r="13" spans="1:37">
      <c r="A13" s="12">
        <v>10</v>
      </c>
      <c r="B13" s="12">
        <v>97</v>
      </c>
      <c r="C13" s="13" t="s">
        <v>79</v>
      </c>
      <c r="D13" s="13" t="s">
        <v>38</v>
      </c>
      <c r="E13" s="13" t="s">
        <v>70</v>
      </c>
      <c r="F13" s="14" t="s">
        <v>255</v>
      </c>
      <c r="G13" s="14" t="s">
        <v>80</v>
      </c>
      <c r="H13" s="14" t="s">
        <v>81</v>
      </c>
      <c r="I13" s="4">
        <v>1</v>
      </c>
      <c r="J13" s="4" t="s">
        <v>52</v>
      </c>
      <c r="K13" s="4">
        <v>80</v>
      </c>
      <c r="L13" s="6">
        <v>10</v>
      </c>
      <c r="M13" s="6">
        <v>4</v>
      </c>
      <c r="N13" s="6">
        <v>7</v>
      </c>
      <c r="O13" s="6">
        <v>9</v>
      </c>
      <c r="P13" s="6">
        <v>4</v>
      </c>
      <c r="Q13" s="6"/>
      <c r="R13" s="9">
        <f>ROUNDDOWN(10*POWER(10,K13/100),0)</f>
        <v>63</v>
      </c>
      <c r="S13" s="5">
        <f>ROUNDDOWN(テーブル1[[#This Row],[合計]]*テーブル1[[#This Row],[光比]]/SUM(テーブル1[[#This Row],[光比]:[火比]]),0)</f>
        <v>18</v>
      </c>
      <c r="T13" s="5">
        <f>ROUNDDOWN(テーブル1[[#This Row],[合計]]*テーブル1[[#This Row],[風比]]/SUM(テーブル1[[#This Row],[光比]:[火比]]),0)</f>
        <v>7</v>
      </c>
      <c r="U13" s="5">
        <f>ROUNDDOWN(テーブル1[[#This Row],[合計]]*テーブル1[[#This Row],[水比]]/SUM(テーブル1[[#This Row],[光比]:[火比]]),0)</f>
        <v>12</v>
      </c>
      <c r="V13" s="5">
        <f>ROUNDDOWN(テーブル1[[#This Row],[合計]]*テーブル1[[#This Row],[闇比]]/SUM(テーブル1[[#This Row],[光比]:[火比]]),0)</f>
        <v>16</v>
      </c>
      <c r="W13" s="5">
        <f>ROUNDDOWN(テーブル1[[#This Row],[合計]]*テーブル1[[#This Row],[土比]]/SUM(テーブル1[[#This Row],[光比]:[火比]]),0)</f>
        <v>7</v>
      </c>
      <c r="X13" s="5">
        <f>ROUNDDOWN(テーブル1[[#This Row],[合計]]*テーブル1[[#This Row],[火比]]/SUM(テーブル1[[#This Row],[光比]:[火比]]),0)</f>
        <v>0</v>
      </c>
      <c r="Y1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0.20710506424792138</v>
      </c>
      <c r="Z13" s="11">
        <f>1+テーブル1[[#This Row],[集中度]]*0.5+(テーブル1[[#This Row],[R]]-1)*0.05</f>
        <v>1.1035525321239608</v>
      </c>
      <c r="AA13" s="7">
        <f>ROUNDDOWN(テーブル1[[#This Row],[合計]]/テーブル1[[#This Row],[効率]],0)</f>
        <v>57</v>
      </c>
      <c r="AB13" s="8">
        <f>テーブル1[[#This Row],[光]]/テーブル1[[#This Row],[コスト]]</f>
        <v>0.31578947368421051</v>
      </c>
      <c r="AC13" s="8">
        <f>テーブル1[[#This Row],[風]]/テーブル1[[#This Row],[コスト]]</f>
        <v>0.12280701754385964</v>
      </c>
      <c r="AD13" s="8">
        <f>テーブル1[[#This Row],[水]]/テーブル1[[#This Row],[コスト]]</f>
        <v>0.21052631578947367</v>
      </c>
      <c r="AE13" s="8">
        <f>テーブル1[[#This Row],[闇]]/テーブル1[[#This Row],[コスト]]</f>
        <v>0.2807017543859649</v>
      </c>
      <c r="AF13" s="8">
        <f>テーブル1[[#This Row],[土]]/テーブル1[[#This Row],[コスト]]</f>
        <v>0.12280701754385964</v>
      </c>
      <c r="AG13" s="8">
        <f>テーブル1[[#This Row],[火]]/テーブル1[[#This Row],[コスト]]</f>
        <v>0</v>
      </c>
      <c r="AH13" s="8" t="s">
        <v>269</v>
      </c>
      <c r="AI13" s="15" t="str">
        <f>"item."&amp;テーブル1[[#This Row],[内部名]]&amp;"_mirage_fairy.name="&amp;テーブル1[[#This Row],[英名]]</f>
        <v>item.noon_mirage_fairy.name=Noonia</v>
      </c>
      <c r="AJ13" s="15" t="str">
        <f>"item."&amp;テーブル1[[#This Row],[内部名]]&amp;"_mirage_fairy.name="&amp;テーブル1[[#This Row],[和名]]</f>
        <v>item.noon_mirage_fairy.name=ノーニャ</v>
      </c>
      <c r="AK1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noon.setStatus(1, 80, 10, 4, 7, 9, 4, 0);</v>
      </c>
    </row>
    <row r="14" spans="1:37">
      <c r="A14" s="12">
        <v>11</v>
      </c>
      <c r="B14" s="12">
        <v>98</v>
      </c>
      <c r="C14" s="13" t="s">
        <v>30</v>
      </c>
      <c r="D14" s="13" t="s">
        <v>70</v>
      </c>
      <c r="E14" s="13" t="s">
        <v>70</v>
      </c>
      <c r="F14" s="14" t="s">
        <v>256</v>
      </c>
      <c r="G14" s="14" t="s">
        <v>31</v>
      </c>
      <c r="H14" s="14" t="s">
        <v>32</v>
      </c>
      <c r="I14" s="4">
        <v>2</v>
      </c>
      <c r="J14" s="4" t="s">
        <v>50</v>
      </c>
      <c r="K14" s="4">
        <v>20</v>
      </c>
      <c r="L14" s="6"/>
      <c r="M14" s="6"/>
      <c r="N14" s="6">
        <v>10</v>
      </c>
      <c r="O14" s="6">
        <v>14</v>
      </c>
      <c r="P14" s="6">
        <v>2</v>
      </c>
      <c r="Q14" s="6"/>
      <c r="R14" s="9">
        <f>ROUNDDOWN(10*POWER(10,K14/100),0)</f>
        <v>15</v>
      </c>
      <c r="S14" s="5">
        <f>ROUNDDOWN(テーブル1[[#This Row],[合計]]*テーブル1[[#This Row],[光比]]/SUM(テーブル1[[#This Row],[光比]:[火比]]),0)</f>
        <v>0</v>
      </c>
      <c r="T14" s="5">
        <f>ROUNDDOWN(テーブル1[[#This Row],[合計]]*テーブル1[[#This Row],[風比]]/SUM(テーブル1[[#This Row],[光比]:[火比]]),0)</f>
        <v>0</v>
      </c>
      <c r="U14" s="5">
        <f>ROUNDDOWN(テーブル1[[#This Row],[合計]]*テーブル1[[#This Row],[水比]]/SUM(テーブル1[[#This Row],[光比]:[火比]]),0)</f>
        <v>5</v>
      </c>
      <c r="V14" s="5">
        <f>ROUNDDOWN(テーブル1[[#This Row],[合計]]*テーブル1[[#This Row],[闇比]]/SUM(テーブル1[[#This Row],[光比]:[火比]]),0)</f>
        <v>8</v>
      </c>
      <c r="W14" s="5">
        <f>ROUNDDOWN(テーブル1[[#This Row],[合計]]*テーブル1[[#This Row],[土比]]/SUM(テーブル1[[#This Row],[光比]:[火比]]),0)</f>
        <v>1</v>
      </c>
      <c r="X14" s="5">
        <f>ROUNDDOWN(テーブル1[[#This Row],[合計]]*テーブル1[[#This Row],[火比]]/SUM(テーブル1[[#This Row],[光比]:[火比]]),0)</f>
        <v>0</v>
      </c>
      <c r="Y1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</v>
      </c>
      <c r="Z14" s="11">
        <f>1+テーブル1[[#This Row],[集中度]]*0.5+(テーブル1[[#This Row],[R]]-1)*0.05</f>
        <v>1.25</v>
      </c>
      <c r="AA14" s="7">
        <f>ROUNDDOWN(テーブル1[[#This Row],[合計]]/テーブル1[[#This Row],[効率]],0)</f>
        <v>12</v>
      </c>
      <c r="AB14" s="8">
        <f>テーブル1[[#This Row],[光]]/テーブル1[[#This Row],[コスト]]</f>
        <v>0</v>
      </c>
      <c r="AC14" s="8">
        <f>テーブル1[[#This Row],[風]]/テーブル1[[#This Row],[コスト]]</f>
        <v>0</v>
      </c>
      <c r="AD14" s="8">
        <f>テーブル1[[#This Row],[水]]/テーブル1[[#This Row],[コスト]]</f>
        <v>0.41666666666666669</v>
      </c>
      <c r="AE14" s="8">
        <f>テーブル1[[#This Row],[闇]]/テーブル1[[#This Row],[コスト]]</f>
        <v>0.66666666666666663</v>
      </c>
      <c r="AF14" s="8">
        <f>テーブル1[[#This Row],[土]]/テーブル1[[#This Row],[コスト]]</f>
        <v>8.3333333333333329E-2</v>
      </c>
      <c r="AG14" s="8">
        <f>テーブル1[[#This Row],[火]]/テーブル1[[#This Row],[コスト]]</f>
        <v>0</v>
      </c>
      <c r="AH14" s="8" t="s">
        <v>271</v>
      </c>
      <c r="AI14" s="15" t="str">
        <f>"item."&amp;テーブル1[[#This Row],[内部名]]&amp;"_mirage_fairy.name="&amp;テーブル1[[#This Row],[英名]]</f>
        <v>item.plains_mirage_fairy.name=Plainsia</v>
      </c>
      <c r="AJ14" s="15" t="str">
        <f>"item."&amp;テーブル1[[#This Row],[内部名]]&amp;"_mirage_fairy.name="&amp;テーブル1[[#This Row],[和名]]</f>
        <v>item.plains_mirage_fairy.name=プラインシャ</v>
      </c>
      <c r="AK1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plains.setStatus(2, 20, 0, 0, 10, 14, 2, 0);</v>
      </c>
    </row>
    <row r="15" spans="1:37">
      <c r="A15" s="12"/>
      <c r="B15" s="12">
        <v>21</v>
      </c>
      <c r="C15" s="13" t="s">
        <v>145</v>
      </c>
      <c r="D15" s="13" t="s">
        <v>177</v>
      </c>
      <c r="E15" s="13" t="s">
        <v>13</v>
      </c>
      <c r="F15" s="14" t="s">
        <v>397</v>
      </c>
      <c r="G15" s="14" t="s">
        <v>186</v>
      </c>
      <c r="H15" s="14" t="s">
        <v>217</v>
      </c>
      <c r="I15" s="4">
        <v>2</v>
      </c>
      <c r="J15" s="4" t="s">
        <v>51</v>
      </c>
      <c r="K15" s="4">
        <v>72</v>
      </c>
      <c r="L15" s="6"/>
      <c r="M15" s="6">
        <v>8</v>
      </c>
      <c r="N15" s="6">
        <v>10</v>
      </c>
      <c r="O15" s="6">
        <v>4</v>
      </c>
      <c r="P15" s="6">
        <v>6</v>
      </c>
      <c r="Q15" s="6">
        <v>6</v>
      </c>
      <c r="R15" s="9">
        <f>ROUNDDOWN(10*POWER(10,K15/100),0)</f>
        <v>52</v>
      </c>
      <c r="S15" s="5">
        <f>ROUNDDOWN(テーブル1[[#This Row],[合計]]*テーブル1[[#This Row],[光比]]/SUM(テーブル1[[#This Row],[光比]:[火比]]),0)</f>
        <v>0</v>
      </c>
      <c r="T15" s="5">
        <f>ROUNDDOWN(テーブル1[[#This Row],[合計]]*テーブル1[[#This Row],[風比]]/SUM(テーブル1[[#This Row],[光比]:[火比]]),0)</f>
        <v>12</v>
      </c>
      <c r="U15" s="5">
        <f>ROUNDDOWN(テーブル1[[#This Row],[合計]]*テーブル1[[#This Row],[水比]]/SUM(テーブル1[[#This Row],[光比]:[火比]]),0)</f>
        <v>15</v>
      </c>
      <c r="V15" s="5">
        <f>ROUNDDOWN(テーブル1[[#This Row],[合計]]*テーブル1[[#This Row],[闇比]]/SUM(テーブル1[[#This Row],[光比]:[火比]]),0)</f>
        <v>6</v>
      </c>
      <c r="W15" s="5">
        <f>ROUNDDOWN(テーブル1[[#This Row],[合計]]*テーブル1[[#This Row],[土比]]/SUM(テーブル1[[#This Row],[光比]:[火比]]),0)</f>
        <v>9</v>
      </c>
      <c r="X15" s="5">
        <f>ROUNDDOWN(テーブル1[[#This Row],[合計]]*テーブル1[[#This Row],[火比]]/SUM(テーブル1[[#This Row],[光比]:[火比]]),0)</f>
        <v>9</v>
      </c>
      <c r="Y1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0.20968934911242604</v>
      </c>
      <c r="Z15" s="11">
        <f>1+テーブル1[[#This Row],[集中度]]*0.5+(テーブル1[[#This Row],[R]]-1)*0.05</f>
        <v>1.1548446745562131</v>
      </c>
      <c r="AA15" s="7">
        <f>ROUNDDOWN(テーブル1[[#This Row],[合計]]/テーブル1[[#This Row],[効率]],0)</f>
        <v>45</v>
      </c>
      <c r="AB15" s="8">
        <f>テーブル1[[#This Row],[光]]/テーブル1[[#This Row],[コスト]]</f>
        <v>0</v>
      </c>
      <c r="AC15" s="8">
        <f>テーブル1[[#This Row],[風]]/テーブル1[[#This Row],[コスト]]</f>
        <v>0.26666666666666666</v>
      </c>
      <c r="AD15" s="8">
        <f>テーブル1[[#This Row],[水]]/テーブル1[[#This Row],[コスト]]</f>
        <v>0.33333333333333331</v>
      </c>
      <c r="AE15" s="8">
        <f>テーブル1[[#This Row],[闇]]/テーブル1[[#This Row],[コスト]]</f>
        <v>0.13333333333333333</v>
      </c>
      <c r="AF15" s="8">
        <f>テーブル1[[#This Row],[土]]/テーブル1[[#This Row],[コスト]]</f>
        <v>0.2</v>
      </c>
      <c r="AG15" s="8">
        <f>テーブル1[[#This Row],[火]]/テーブル1[[#This Row],[コスト]]</f>
        <v>0.2</v>
      </c>
      <c r="AH15" s="8"/>
      <c r="AI15" s="15" t="str">
        <f>"item."&amp;テーブル1[[#This Row],[内部名]]&amp;"_mirage_fairy.name="&amp;テーブル1[[#This Row],[英名]]</f>
        <v>item.skeleton_mirage_fairy.name=Skeletonia</v>
      </c>
      <c r="AJ15" s="15" t="str">
        <f>"item."&amp;テーブル1[[#This Row],[内部名]]&amp;"_mirage_fairy.name="&amp;テーブル1[[#This Row],[和名]]</f>
        <v>item.skeleton_mirage_fairy.name=スケレトーニャ</v>
      </c>
      <c r="AK1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skeleton.setStatus(2, 72, 0, 8, 10, 4, 6, 6);</v>
      </c>
    </row>
    <row r="16" spans="1:37">
      <c r="A16" s="12"/>
      <c r="B16" s="12">
        <v>69</v>
      </c>
      <c r="C16" s="13" t="s">
        <v>294</v>
      </c>
      <c r="D16" s="13" t="s">
        <v>300</v>
      </c>
      <c r="E16" s="13" t="s">
        <v>12</v>
      </c>
      <c r="F16" s="14" t="s">
        <v>444</v>
      </c>
      <c r="G16" s="14" t="s">
        <v>339</v>
      </c>
      <c r="H16" s="14" t="s">
        <v>340</v>
      </c>
      <c r="I16" s="4">
        <v>2</v>
      </c>
      <c r="J16" s="4" t="s">
        <v>50</v>
      </c>
      <c r="K16" s="4">
        <v>43</v>
      </c>
      <c r="L16" s="6"/>
      <c r="M16" s="6">
        <v>6</v>
      </c>
      <c r="N16" s="6">
        <v>10</v>
      </c>
      <c r="O16" s="6">
        <v>12</v>
      </c>
      <c r="P16" s="6">
        <v>3</v>
      </c>
      <c r="Q16" s="6">
        <v>2</v>
      </c>
      <c r="R16" s="9">
        <f>ROUNDDOWN(10*POWER(10,K16/100),0)</f>
        <v>26</v>
      </c>
      <c r="S16" s="7">
        <f>ROUNDDOWN(テーブル1[[#This Row],[合計]]*テーブル1[[#This Row],[光比]]/SUM(テーブル1[[#This Row],[光比]:[火比]]),0)</f>
        <v>0</v>
      </c>
      <c r="T16" s="7">
        <f>ROUNDDOWN(テーブル1[[#This Row],[合計]]*テーブル1[[#This Row],[風比]]/SUM(テーブル1[[#This Row],[光比]:[火比]]),0)</f>
        <v>4</v>
      </c>
      <c r="U16" s="7">
        <f>ROUNDDOWN(テーブル1[[#This Row],[合計]]*テーブル1[[#This Row],[水比]]/SUM(テーブル1[[#This Row],[光比]:[火比]]),0)</f>
        <v>7</v>
      </c>
      <c r="V16" s="7">
        <f>ROUNDDOWN(テーブル1[[#This Row],[合計]]*テーブル1[[#This Row],[闇比]]/SUM(テーブル1[[#This Row],[光比]:[火比]]),0)</f>
        <v>9</v>
      </c>
      <c r="W16" s="7">
        <f>ROUNDDOWN(テーブル1[[#This Row],[合計]]*テーブル1[[#This Row],[土比]]/SUM(テーブル1[[#This Row],[光比]:[火比]]),0)</f>
        <v>2</v>
      </c>
      <c r="X16" s="7">
        <f>ROUNDDOWN(テーブル1[[#This Row],[合計]]*テーブル1[[#This Row],[火比]]/SUM(テーブル1[[#This Row],[光比]:[火比]]),0)</f>
        <v>1</v>
      </c>
      <c r="Y1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0.22337278106508876</v>
      </c>
      <c r="Z16" s="11">
        <f>1+テーブル1[[#This Row],[集中度]]*0.5+(テーブル1[[#This Row],[R]]-1)*0.05</f>
        <v>1.1616863905325445</v>
      </c>
      <c r="AA16" s="7">
        <f>ROUNDDOWN(テーブル1[[#This Row],[合計]]/テーブル1[[#This Row],[効率]],0)</f>
        <v>22</v>
      </c>
      <c r="AB16" s="8">
        <f>テーブル1[[#This Row],[光]]/テーブル1[[#This Row],[コスト]]</f>
        <v>0</v>
      </c>
      <c r="AC16" s="8">
        <f>テーブル1[[#This Row],[風]]/テーブル1[[#This Row],[コスト]]</f>
        <v>0.18181818181818182</v>
      </c>
      <c r="AD16" s="8">
        <f>テーブル1[[#This Row],[水]]/テーブル1[[#This Row],[コスト]]</f>
        <v>0.31818181818181818</v>
      </c>
      <c r="AE16" s="8">
        <f>テーブル1[[#This Row],[闇]]/テーブル1[[#This Row],[コスト]]</f>
        <v>0.40909090909090912</v>
      </c>
      <c r="AF16" s="8">
        <f>テーブル1[[#This Row],[土]]/テーブル1[[#This Row],[コスト]]</f>
        <v>9.0909090909090912E-2</v>
      </c>
      <c r="AG16" s="8">
        <f>テーブル1[[#This Row],[火]]/テーブル1[[#This Row],[コスト]]</f>
        <v>4.5454545454545456E-2</v>
      </c>
      <c r="AH16" s="8"/>
      <c r="AI16" s="15" t="str">
        <f>"item."&amp;テーブル1[[#This Row],[内部名]]&amp;"_mirage_fairy.name="&amp;テーブル1[[#This Row],[英名]]</f>
        <v>item.mushroom_mirage_fairy.name=Mushroomia</v>
      </c>
      <c r="AJ16" s="15" t="str">
        <f>"item."&amp;テーブル1[[#This Row],[内部名]]&amp;"_mirage_fairy.name="&amp;テーブル1[[#This Row],[和名]]</f>
        <v>item.mushroom_mirage_fairy.name=ムシュローミャ</v>
      </c>
      <c r="AK1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mushroom.setStatus(2, 43, 0, 6, 10, 12, 3, 2);</v>
      </c>
    </row>
    <row r="17" spans="1:37">
      <c r="A17" s="12"/>
      <c r="B17" s="12">
        <v>63</v>
      </c>
      <c r="C17" s="13" t="s">
        <v>290</v>
      </c>
      <c r="D17" s="13" t="s">
        <v>300</v>
      </c>
      <c r="E17" s="13" t="s">
        <v>12</v>
      </c>
      <c r="F17" s="14" t="s">
        <v>438</v>
      </c>
      <c r="G17" s="14" t="s">
        <v>343</v>
      </c>
      <c r="H17" s="14" t="s">
        <v>346</v>
      </c>
      <c r="I17" s="4">
        <v>1</v>
      </c>
      <c r="J17" s="4" t="s">
        <v>51</v>
      </c>
      <c r="K17" s="4">
        <v>25</v>
      </c>
      <c r="L17" s="6"/>
      <c r="M17" s="6"/>
      <c r="N17" s="6">
        <v>10</v>
      </c>
      <c r="O17" s="6">
        <v>6</v>
      </c>
      <c r="P17" s="6">
        <v>5</v>
      </c>
      <c r="Q17" s="6"/>
      <c r="R17" s="9">
        <f>ROUNDDOWN(10*POWER(10,K17/100),0)</f>
        <v>17</v>
      </c>
      <c r="S17" s="7">
        <f>ROUNDDOWN(テーブル1[[#This Row],[合計]]*テーブル1[[#This Row],[光比]]/SUM(テーブル1[[#This Row],[光比]:[火比]]),0)</f>
        <v>0</v>
      </c>
      <c r="T17" s="7">
        <f>ROUNDDOWN(テーブル1[[#This Row],[合計]]*テーブル1[[#This Row],[風比]]/SUM(テーブル1[[#This Row],[光比]:[火比]]),0)</f>
        <v>0</v>
      </c>
      <c r="U17" s="7">
        <f>ROUNDDOWN(テーブル1[[#This Row],[合計]]*テーブル1[[#This Row],[水比]]/SUM(テーブル1[[#This Row],[光比]:[火比]]),0)</f>
        <v>8</v>
      </c>
      <c r="V17" s="7">
        <f>ROUNDDOWN(テーブル1[[#This Row],[合計]]*テーブル1[[#This Row],[闇比]]/SUM(テーブル1[[#This Row],[光比]:[火比]]),0)</f>
        <v>4</v>
      </c>
      <c r="W17" s="7">
        <f>ROUNDDOWN(テーブル1[[#This Row],[合計]]*テーブル1[[#This Row],[土比]]/SUM(テーブル1[[#This Row],[光比]:[火比]]),0)</f>
        <v>4</v>
      </c>
      <c r="X17" s="7">
        <f>ROUNDDOWN(テーブル1[[#This Row],[合計]]*テーブル1[[#This Row],[火比]]/SUM(テーブル1[[#This Row],[光比]:[火比]]),0)</f>
        <v>0</v>
      </c>
      <c r="Y1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0.33217993079584773</v>
      </c>
      <c r="Z17" s="11">
        <f>1+テーブル1[[#This Row],[集中度]]*0.5+(テーブル1[[#This Row],[R]]-1)*0.05</f>
        <v>1.1660899653979238</v>
      </c>
      <c r="AA17" s="7">
        <f>ROUNDDOWN(テーブル1[[#This Row],[合計]]/テーブル1[[#This Row],[効率]],0)</f>
        <v>14</v>
      </c>
      <c r="AB17" s="8">
        <f>テーブル1[[#This Row],[光]]/テーブル1[[#This Row],[コスト]]</f>
        <v>0</v>
      </c>
      <c r="AC17" s="8">
        <f>テーブル1[[#This Row],[風]]/テーブル1[[#This Row],[コスト]]</f>
        <v>0</v>
      </c>
      <c r="AD17" s="8">
        <f>テーブル1[[#This Row],[水]]/テーブル1[[#This Row],[コスト]]</f>
        <v>0.5714285714285714</v>
      </c>
      <c r="AE17" s="8">
        <f>テーブル1[[#This Row],[闇]]/テーブル1[[#This Row],[コスト]]</f>
        <v>0.2857142857142857</v>
      </c>
      <c r="AF17" s="8">
        <f>テーブル1[[#This Row],[土]]/テーブル1[[#This Row],[コスト]]</f>
        <v>0.2857142857142857</v>
      </c>
      <c r="AG17" s="8">
        <f>テーブル1[[#This Row],[火]]/テーブル1[[#This Row],[コスト]]</f>
        <v>0</v>
      </c>
      <c r="AH17" s="8"/>
      <c r="AI17" s="15" t="str">
        <f>"item."&amp;テーブル1[[#This Row],[内部名]]&amp;"_mirage_fairy.name="&amp;テーブル1[[#This Row],[英名]]</f>
        <v>item.sugarcane_mirage_fairy.name=Sugarcania</v>
      </c>
      <c r="AJ17" s="15" t="str">
        <f>"item."&amp;テーブル1[[#This Row],[内部名]]&amp;"_mirage_fairy.name="&amp;テーブル1[[#This Row],[和名]]</f>
        <v>item.sugarcane_mirage_fairy.name=スーガルツァーニャ</v>
      </c>
      <c r="AK1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sugarcane.setStatus(1, 25, 0, 0, 10, 6, 5, 0);</v>
      </c>
    </row>
    <row r="18" spans="1:37">
      <c r="A18" s="12"/>
      <c r="B18" s="12">
        <v>19</v>
      </c>
      <c r="C18" s="13" t="s">
        <v>16</v>
      </c>
      <c r="D18" s="13" t="s">
        <v>177</v>
      </c>
      <c r="E18" s="13" t="s">
        <v>13</v>
      </c>
      <c r="F18" s="14" t="s">
        <v>395</v>
      </c>
      <c r="G18" s="14" t="s">
        <v>185</v>
      </c>
      <c r="H18" s="14" t="s">
        <v>215</v>
      </c>
      <c r="I18" s="4">
        <v>2</v>
      </c>
      <c r="J18" s="4" t="s">
        <v>51</v>
      </c>
      <c r="K18" s="4">
        <v>71</v>
      </c>
      <c r="L18" s="6"/>
      <c r="M18" s="6">
        <v>6</v>
      </c>
      <c r="N18" s="6">
        <v>10</v>
      </c>
      <c r="O18" s="6">
        <v>8</v>
      </c>
      <c r="P18" s="6"/>
      <c r="Q18" s="6">
        <v>4</v>
      </c>
      <c r="R18" s="9">
        <f>ROUNDDOWN(10*POWER(10,K18/100),0)</f>
        <v>51</v>
      </c>
      <c r="S18" s="5">
        <f>ROUNDDOWN(テーブル1[[#This Row],[合計]]*テーブル1[[#This Row],[光比]]/SUM(テーブル1[[#This Row],[光比]:[火比]]),0)</f>
        <v>0</v>
      </c>
      <c r="T18" s="5">
        <f>ROUNDDOWN(テーブル1[[#This Row],[合計]]*テーブル1[[#This Row],[風比]]/SUM(テーブル1[[#This Row],[光比]:[火比]]),0)</f>
        <v>10</v>
      </c>
      <c r="U18" s="5">
        <f>ROUNDDOWN(テーブル1[[#This Row],[合計]]*テーブル1[[#This Row],[水比]]/SUM(テーブル1[[#This Row],[光比]:[火比]]),0)</f>
        <v>18</v>
      </c>
      <c r="V18" s="5">
        <f>ROUNDDOWN(テーブル1[[#This Row],[合計]]*テーブル1[[#This Row],[闇比]]/SUM(テーブル1[[#This Row],[光比]:[火比]]),0)</f>
        <v>14</v>
      </c>
      <c r="W18" s="5">
        <f>ROUNDDOWN(テーブル1[[#This Row],[合計]]*テーブル1[[#This Row],[土比]]/SUM(テーブル1[[#This Row],[光比]:[火比]]),0)</f>
        <v>0</v>
      </c>
      <c r="X18" s="5">
        <f>ROUNDDOWN(テーブル1[[#This Row],[合計]]*テーブル1[[#This Row],[火比]]/SUM(テーブル1[[#This Row],[光比]:[火比]]),0)</f>
        <v>7</v>
      </c>
      <c r="Y1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0.25720876585928487</v>
      </c>
      <c r="Z18" s="11">
        <f>1+テーブル1[[#This Row],[集中度]]*0.5+(テーブル1[[#This Row],[R]]-1)*0.05</f>
        <v>1.1786043829296424</v>
      </c>
      <c r="AA18" s="7">
        <f>ROUNDDOWN(テーブル1[[#This Row],[合計]]/テーブル1[[#This Row],[効率]],0)</f>
        <v>43</v>
      </c>
      <c r="AB18" s="8">
        <f>テーブル1[[#This Row],[光]]/テーブル1[[#This Row],[コスト]]</f>
        <v>0</v>
      </c>
      <c r="AC18" s="8">
        <f>テーブル1[[#This Row],[風]]/テーブル1[[#This Row],[コスト]]</f>
        <v>0.23255813953488372</v>
      </c>
      <c r="AD18" s="8">
        <f>テーブル1[[#This Row],[水]]/テーブル1[[#This Row],[コスト]]</f>
        <v>0.41860465116279072</v>
      </c>
      <c r="AE18" s="8">
        <f>テーブル1[[#This Row],[闇]]/テーブル1[[#This Row],[コスト]]</f>
        <v>0.32558139534883723</v>
      </c>
      <c r="AF18" s="8">
        <f>テーブル1[[#This Row],[土]]/テーブル1[[#This Row],[コスト]]</f>
        <v>0</v>
      </c>
      <c r="AG18" s="8">
        <f>テーブル1[[#This Row],[火]]/テーブル1[[#This Row],[コスト]]</f>
        <v>0.16279069767441862</v>
      </c>
      <c r="AH18" s="8"/>
      <c r="AI18" s="15" t="str">
        <f>"item."&amp;テーブル1[[#This Row],[内部名]]&amp;"_mirage_fairy.name="&amp;テーブル1[[#This Row],[英名]]</f>
        <v>item.zombie_mirage_fairy.name=Zombia</v>
      </c>
      <c r="AJ18" s="15" t="str">
        <f>"item."&amp;テーブル1[[#This Row],[内部名]]&amp;"_mirage_fairy.name="&amp;テーブル1[[#This Row],[和名]]</f>
        <v>item.zombie_mirage_fairy.name=ゾンビャ</v>
      </c>
      <c r="AK1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zombie.setStatus(2, 71, 0, 6, 10, 8, 0, 4);</v>
      </c>
    </row>
    <row r="19" spans="1:37">
      <c r="A19" s="12"/>
      <c r="B19" s="12">
        <v>51</v>
      </c>
      <c r="C19" s="13" t="s">
        <v>24</v>
      </c>
      <c r="D19" s="13" t="s">
        <v>277</v>
      </c>
      <c r="E19" s="13" t="s">
        <v>12</v>
      </c>
      <c r="F19" s="14" t="s">
        <v>426</v>
      </c>
      <c r="G19" s="14" t="s">
        <v>25</v>
      </c>
      <c r="H19" s="14" t="s">
        <v>282</v>
      </c>
      <c r="I19" s="4">
        <v>1</v>
      </c>
      <c r="J19" s="4" t="s">
        <v>51</v>
      </c>
      <c r="K19" s="4">
        <v>67</v>
      </c>
      <c r="L19" s="6"/>
      <c r="M19" s="6"/>
      <c r="N19" s="6">
        <v>10</v>
      </c>
      <c r="O19" s="6">
        <v>2</v>
      </c>
      <c r="P19" s="6">
        <v>9</v>
      </c>
      <c r="Q19" s="6"/>
      <c r="R19" s="9">
        <f>ROUNDDOWN(10*POWER(10,K19/100),0)</f>
        <v>46</v>
      </c>
      <c r="S19" s="7">
        <f>ROUNDDOWN(テーブル1[[#This Row],[合計]]*テーブル1[[#This Row],[光比]]/SUM(テーブル1[[#This Row],[光比]:[火比]]),0)</f>
        <v>0</v>
      </c>
      <c r="T19" s="7">
        <f>ROUNDDOWN(テーブル1[[#This Row],[合計]]*テーブル1[[#This Row],[風比]]/SUM(テーブル1[[#This Row],[光比]:[火比]]),0)</f>
        <v>0</v>
      </c>
      <c r="U19" s="7">
        <f>ROUNDDOWN(テーブル1[[#This Row],[合計]]*テーブル1[[#This Row],[水比]]/SUM(テーブル1[[#This Row],[光比]:[火比]]),0)</f>
        <v>21</v>
      </c>
      <c r="V19" s="7">
        <f>ROUNDDOWN(テーブル1[[#This Row],[合計]]*テーブル1[[#This Row],[闇比]]/SUM(テーブル1[[#This Row],[光比]:[火比]]),0)</f>
        <v>4</v>
      </c>
      <c r="W19" s="7">
        <f>ROUNDDOWN(テーブル1[[#This Row],[合計]]*テーブル1[[#This Row],[土比]]/SUM(テーブル1[[#This Row],[光比]:[火比]]),0)</f>
        <v>19</v>
      </c>
      <c r="X19" s="7">
        <f>ROUNDDOWN(テーブル1[[#This Row],[合計]]*テーブル1[[#This Row],[火比]]/SUM(テーブル1[[#This Row],[光比]:[火比]]),0)</f>
        <v>0</v>
      </c>
      <c r="Y1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0.38657844990548207</v>
      </c>
      <c r="Z19" s="11">
        <f>1+テーブル1[[#This Row],[集中度]]*0.5+(テーブル1[[#This Row],[R]]-1)*0.05</f>
        <v>1.1932892249527409</v>
      </c>
      <c r="AA19" s="7">
        <f>ROUNDDOWN(テーブル1[[#This Row],[合計]]/テーブル1[[#This Row],[効率]],0)</f>
        <v>38</v>
      </c>
      <c r="AB19" s="8">
        <f>テーブル1[[#This Row],[光]]/テーブル1[[#This Row],[コスト]]</f>
        <v>0</v>
      </c>
      <c r="AC19" s="8">
        <f>テーブル1[[#This Row],[風]]/テーブル1[[#This Row],[コスト]]</f>
        <v>0</v>
      </c>
      <c r="AD19" s="8">
        <f>テーブル1[[#This Row],[水]]/テーブル1[[#This Row],[コスト]]</f>
        <v>0.55263157894736847</v>
      </c>
      <c r="AE19" s="8">
        <f>テーブル1[[#This Row],[闇]]/テーブル1[[#This Row],[コスト]]</f>
        <v>0.10526315789473684</v>
      </c>
      <c r="AF19" s="8">
        <f>テーブル1[[#This Row],[土]]/テーブル1[[#This Row],[コスト]]</f>
        <v>0.5</v>
      </c>
      <c r="AG19" s="8">
        <f>テーブル1[[#This Row],[火]]/テーブル1[[#This Row],[コスト]]</f>
        <v>0</v>
      </c>
      <c r="AH19" s="8"/>
      <c r="AI19" s="15" t="str">
        <f>"item."&amp;テーブル1[[#This Row],[内部名]]&amp;"_mirage_fairy.name="&amp;テーブル1[[#This Row],[英名]]</f>
        <v>item.oak_mirage_fairy.name=Oakia</v>
      </c>
      <c r="AJ19" s="15" t="str">
        <f>"item."&amp;テーブル1[[#This Row],[内部名]]&amp;"_mirage_fairy.name="&amp;テーブル1[[#This Row],[和名]]</f>
        <v>item.oak_mirage_fairy.name=オアーキャ</v>
      </c>
      <c r="AK1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oak.setStatus(1, 67, 0, 0, 10, 2, 9, 0);</v>
      </c>
    </row>
    <row r="20" spans="1:37">
      <c r="A20" s="12"/>
      <c r="B20" s="12">
        <v>64</v>
      </c>
      <c r="C20" s="13" t="s">
        <v>289</v>
      </c>
      <c r="D20" s="13" t="s">
        <v>300</v>
      </c>
      <c r="E20" s="13" t="s">
        <v>12</v>
      </c>
      <c r="F20" s="14" t="s">
        <v>439</v>
      </c>
      <c r="G20" s="14" t="s">
        <v>341</v>
      </c>
      <c r="H20" s="14" t="s">
        <v>342</v>
      </c>
      <c r="I20" s="4">
        <v>2</v>
      </c>
      <c r="J20" s="4" t="s">
        <v>51</v>
      </c>
      <c r="K20" s="4">
        <v>47</v>
      </c>
      <c r="L20" s="6"/>
      <c r="M20" s="6"/>
      <c r="N20" s="6">
        <v>10</v>
      </c>
      <c r="O20" s="6">
        <v>2</v>
      </c>
      <c r="P20" s="6">
        <v>5</v>
      </c>
      <c r="Q20" s="6">
        <v>5</v>
      </c>
      <c r="R20" s="9">
        <f>ROUNDDOWN(10*POWER(10,K20/100),0)</f>
        <v>29</v>
      </c>
      <c r="S20" s="7">
        <f>ROUNDDOWN(テーブル1[[#This Row],[合計]]*テーブル1[[#This Row],[光比]]/SUM(テーブル1[[#This Row],[光比]:[火比]]),0)</f>
        <v>0</v>
      </c>
      <c r="T20" s="7">
        <f>ROUNDDOWN(テーブル1[[#This Row],[合計]]*テーブル1[[#This Row],[風比]]/SUM(テーブル1[[#This Row],[光比]:[火比]]),0)</f>
        <v>0</v>
      </c>
      <c r="U20" s="7">
        <f>ROUNDDOWN(テーブル1[[#This Row],[合計]]*テーブル1[[#This Row],[水比]]/SUM(テーブル1[[#This Row],[光比]:[火比]]),0)</f>
        <v>13</v>
      </c>
      <c r="V20" s="7">
        <f>ROUNDDOWN(テーブル1[[#This Row],[合計]]*テーブル1[[#This Row],[闇比]]/SUM(テーブル1[[#This Row],[光比]:[火比]]),0)</f>
        <v>2</v>
      </c>
      <c r="W20" s="7">
        <f>ROUNDDOWN(テーブル1[[#This Row],[合計]]*テーブル1[[#This Row],[土比]]/SUM(テーブル1[[#This Row],[光比]:[火比]]),0)</f>
        <v>6</v>
      </c>
      <c r="X20" s="7">
        <f>ROUNDDOWN(テーブル1[[#This Row],[合計]]*テーブル1[[#This Row],[火比]]/SUM(テーブル1[[#This Row],[光比]:[火比]]),0)</f>
        <v>6</v>
      </c>
      <c r="Y2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0.29131985731272297</v>
      </c>
      <c r="Z20" s="11">
        <f>1+テーブル1[[#This Row],[集中度]]*0.5+(テーブル1[[#This Row],[R]]-1)*0.05</f>
        <v>1.1956599286563616</v>
      </c>
      <c r="AA20" s="7">
        <f>ROUNDDOWN(テーブル1[[#This Row],[合計]]/テーブル1[[#This Row],[効率]],0)</f>
        <v>24</v>
      </c>
      <c r="AB20" s="8">
        <f>テーブル1[[#This Row],[光]]/テーブル1[[#This Row],[コスト]]</f>
        <v>0</v>
      </c>
      <c r="AC20" s="8">
        <f>テーブル1[[#This Row],[風]]/テーブル1[[#This Row],[コスト]]</f>
        <v>0</v>
      </c>
      <c r="AD20" s="8">
        <f>テーブル1[[#This Row],[水]]/テーブル1[[#This Row],[コスト]]</f>
        <v>0.54166666666666663</v>
      </c>
      <c r="AE20" s="8">
        <f>テーブル1[[#This Row],[闇]]/テーブル1[[#This Row],[コスト]]</f>
        <v>8.3333333333333329E-2</v>
      </c>
      <c r="AF20" s="8">
        <f>テーブル1[[#This Row],[土]]/テーブル1[[#This Row],[コスト]]</f>
        <v>0.25</v>
      </c>
      <c r="AG20" s="8">
        <f>テーブル1[[#This Row],[火]]/テーブル1[[#This Row],[コスト]]</f>
        <v>0.25</v>
      </c>
      <c r="AH20" s="8"/>
      <c r="AI20" s="15" t="str">
        <f>"item."&amp;テーブル1[[#This Row],[内部名]]&amp;"_mirage_fairy.name="&amp;テーブル1[[#This Row],[英名]]</f>
        <v>item.cactus_mirage_fairy.name=Cactusia</v>
      </c>
      <c r="AJ20" s="15" t="str">
        <f>"item."&amp;テーブル1[[#This Row],[内部名]]&amp;"_mirage_fairy.name="&amp;テーブル1[[#This Row],[和名]]</f>
        <v>item.cactus_mirage_fairy.name=ツァツトゥーシャ</v>
      </c>
      <c r="AK2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cactus.setStatus(2, 47, 0, 0, 10, 2, 5, 5);</v>
      </c>
    </row>
    <row r="21" spans="1:37">
      <c r="A21" s="12"/>
      <c r="B21" s="12">
        <v>59</v>
      </c>
      <c r="C21" s="13" t="s">
        <v>291</v>
      </c>
      <c r="D21" s="13" t="s">
        <v>300</v>
      </c>
      <c r="E21" s="13" t="s">
        <v>12</v>
      </c>
      <c r="F21" s="14" t="s">
        <v>434</v>
      </c>
      <c r="G21" s="14" t="s">
        <v>322</v>
      </c>
      <c r="H21" s="14" t="s">
        <v>323</v>
      </c>
      <c r="I21" s="4">
        <v>1</v>
      </c>
      <c r="J21" s="4" t="s">
        <v>51</v>
      </c>
      <c r="K21" s="4">
        <v>27</v>
      </c>
      <c r="L21" s="6"/>
      <c r="M21" s="6"/>
      <c r="N21" s="6">
        <v>10</v>
      </c>
      <c r="O21" s="6">
        <v>4</v>
      </c>
      <c r="P21" s="6">
        <v>4</v>
      </c>
      <c r="Q21" s="6"/>
      <c r="R21" s="9">
        <f>ROUNDDOWN(10*POWER(10,K21/100),0)</f>
        <v>18</v>
      </c>
      <c r="S21" s="7">
        <f>ROUNDDOWN(テーブル1[[#This Row],[合計]]*テーブル1[[#This Row],[光比]]/SUM(テーブル1[[#This Row],[光比]:[火比]]),0)</f>
        <v>0</v>
      </c>
      <c r="T21" s="7">
        <f>ROUNDDOWN(テーブル1[[#This Row],[合計]]*テーブル1[[#This Row],[風比]]/SUM(テーブル1[[#This Row],[光比]:[火比]]),0)</f>
        <v>0</v>
      </c>
      <c r="U21" s="7">
        <f>ROUNDDOWN(テーブル1[[#This Row],[合計]]*テーブル1[[#This Row],[水比]]/SUM(テーブル1[[#This Row],[光比]:[火比]]),0)</f>
        <v>10</v>
      </c>
      <c r="V21" s="7">
        <f>ROUNDDOWN(テーブル1[[#This Row],[合計]]*テーブル1[[#This Row],[闇比]]/SUM(テーブル1[[#This Row],[光比]:[火比]]),0)</f>
        <v>4</v>
      </c>
      <c r="W21" s="7">
        <f>ROUNDDOWN(テーブル1[[#This Row],[合計]]*テーブル1[[#This Row],[土比]]/SUM(テーブル1[[#This Row],[光比]:[火比]]),0)</f>
        <v>4</v>
      </c>
      <c r="X21" s="7">
        <f>ROUNDDOWN(テーブル1[[#This Row],[合計]]*テーブル1[[#This Row],[火比]]/SUM(テーブル1[[#This Row],[光比]:[火比]]),0)</f>
        <v>0</v>
      </c>
      <c r="Y2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0.40740740740740738</v>
      </c>
      <c r="Z21" s="11">
        <f>1+テーブル1[[#This Row],[集中度]]*0.5+(テーブル1[[#This Row],[R]]-1)*0.05</f>
        <v>1.2037037037037037</v>
      </c>
      <c r="AA21" s="7">
        <f>ROUNDDOWN(テーブル1[[#This Row],[合計]]/テーブル1[[#This Row],[効率]],0)</f>
        <v>14</v>
      </c>
      <c r="AB21" s="8">
        <f>テーブル1[[#This Row],[光]]/テーブル1[[#This Row],[コスト]]</f>
        <v>0</v>
      </c>
      <c r="AC21" s="8">
        <f>テーブル1[[#This Row],[風]]/テーブル1[[#This Row],[コスト]]</f>
        <v>0</v>
      </c>
      <c r="AD21" s="8">
        <f>テーブル1[[#This Row],[水]]/テーブル1[[#This Row],[コスト]]</f>
        <v>0.7142857142857143</v>
      </c>
      <c r="AE21" s="8">
        <f>テーブル1[[#This Row],[闇]]/テーブル1[[#This Row],[コスト]]</f>
        <v>0.2857142857142857</v>
      </c>
      <c r="AF21" s="8">
        <f>テーブル1[[#This Row],[土]]/テーブル1[[#This Row],[コスト]]</f>
        <v>0.2857142857142857</v>
      </c>
      <c r="AG21" s="8">
        <f>テーブル1[[#This Row],[火]]/テーブル1[[#This Row],[コスト]]</f>
        <v>0</v>
      </c>
      <c r="AH21" s="8"/>
      <c r="AI21" s="15" t="str">
        <f>"item."&amp;テーブル1[[#This Row],[内部名]]&amp;"_mirage_fairy.name="&amp;テーブル1[[#This Row],[英名]]</f>
        <v>item.wheat_mirage_fairy.name=Wheatia</v>
      </c>
      <c r="AJ21" s="15" t="str">
        <f>"item."&amp;テーブル1[[#This Row],[内部名]]&amp;"_mirage_fairy.name="&amp;テーブル1[[#This Row],[和名]]</f>
        <v>item.wheat_mirage_fairy.name=ウェアーチャ</v>
      </c>
      <c r="AK2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wheat.setStatus(1, 27, 0, 0, 10, 4, 4, 0);</v>
      </c>
    </row>
    <row r="22" spans="1:37">
      <c r="A22" s="12"/>
      <c r="B22" s="12">
        <v>12</v>
      </c>
      <c r="C22" s="13" t="s">
        <v>90</v>
      </c>
      <c r="D22" s="13" t="s">
        <v>46</v>
      </c>
      <c r="E22" s="13" t="s">
        <v>183</v>
      </c>
      <c r="F22" s="14" t="s">
        <v>390</v>
      </c>
      <c r="G22" s="14" t="s">
        <v>95</v>
      </c>
      <c r="H22" s="14" t="s">
        <v>96</v>
      </c>
      <c r="I22" s="4">
        <v>3</v>
      </c>
      <c r="J22" s="4" t="s">
        <v>53</v>
      </c>
      <c r="K22" s="4">
        <v>83</v>
      </c>
      <c r="L22" s="6">
        <v>3</v>
      </c>
      <c r="M22" s="6">
        <v>14</v>
      </c>
      <c r="N22" s="6">
        <v>2</v>
      </c>
      <c r="O22" s="6">
        <v>8</v>
      </c>
      <c r="P22" s="6">
        <v>10</v>
      </c>
      <c r="Q22" s="6">
        <v>7</v>
      </c>
      <c r="R22" s="9">
        <f>ROUNDDOWN(10*POWER(10,K22/100),0)</f>
        <v>67</v>
      </c>
      <c r="S22" s="7">
        <f>ROUNDDOWN(テーブル1[[#This Row],[合計]]*テーブル1[[#This Row],[光比]]/SUM(テーブル1[[#This Row],[光比]:[火比]]),0)</f>
        <v>4</v>
      </c>
      <c r="T22" s="7">
        <f>ROUNDDOWN(テーブル1[[#This Row],[合計]]*テーブル1[[#This Row],[風比]]/SUM(テーブル1[[#This Row],[光比]:[火比]]),0)</f>
        <v>21</v>
      </c>
      <c r="U22" s="7">
        <f>ROUNDDOWN(テーブル1[[#This Row],[合計]]*テーブル1[[#This Row],[水比]]/SUM(テーブル1[[#This Row],[光比]:[火比]]),0)</f>
        <v>3</v>
      </c>
      <c r="V22" s="7">
        <f>ROUNDDOWN(テーブル1[[#This Row],[合計]]*テーブル1[[#This Row],[闇比]]/SUM(テーブル1[[#This Row],[光比]:[火比]]),0)</f>
        <v>12</v>
      </c>
      <c r="W22" s="7">
        <f>ROUNDDOWN(テーブル1[[#This Row],[合計]]*テーブル1[[#This Row],[土比]]/SUM(テーブル1[[#This Row],[光比]:[火比]]),0)</f>
        <v>15</v>
      </c>
      <c r="X22" s="7">
        <f>ROUNDDOWN(テーブル1[[#This Row],[合計]]*テーブル1[[#This Row],[火比]]/SUM(テーブル1[[#This Row],[光比]:[火比]]),0)</f>
        <v>10</v>
      </c>
      <c r="Y2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0.20828692359100023</v>
      </c>
      <c r="Z22" s="11">
        <f>1+テーブル1[[#This Row],[集中度]]*0.5+(テーブル1[[#This Row],[R]]-1)*0.05</f>
        <v>1.2041434617955002</v>
      </c>
      <c r="AA22" s="7">
        <f>ROUNDDOWN(テーブル1[[#This Row],[合計]]/テーブル1[[#This Row],[効率]],0)</f>
        <v>55</v>
      </c>
      <c r="AB22" s="8">
        <f>テーブル1[[#This Row],[光]]/テーブル1[[#This Row],[コスト]]</f>
        <v>7.2727272727272724E-2</v>
      </c>
      <c r="AC22" s="8">
        <f>テーブル1[[#This Row],[風]]/テーブル1[[#This Row],[コスト]]</f>
        <v>0.38181818181818183</v>
      </c>
      <c r="AD22" s="8">
        <f>テーブル1[[#This Row],[水]]/テーブル1[[#This Row],[コスト]]</f>
        <v>5.4545454545454543E-2</v>
      </c>
      <c r="AE22" s="8">
        <f>テーブル1[[#This Row],[闇]]/テーブル1[[#This Row],[コスト]]</f>
        <v>0.21818181818181817</v>
      </c>
      <c r="AF22" s="8">
        <f>テーブル1[[#This Row],[土]]/テーブル1[[#This Row],[コスト]]</f>
        <v>0.27272727272727271</v>
      </c>
      <c r="AG22" s="8">
        <f>テーブル1[[#This Row],[火]]/テーブル1[[#This Row],[コスト]]</f>
        <v>0.18181818181818182</v>
      </c>
      <c r="AH22" s="8"/>
      <c r="AI22" s="15" t="str">
        <f>"item."&amp;テーブル1[[#This Row],[内部名]]&amp;"_mirage_fairy.name="&amp;テーブル1[[#This Row],[英名]]</f>
        <v>item.gold_mirage_fairy.name=Goldia</v>
      </c>
      <c r="AJ22" s="15" t="str">
        <f>"item."&amp;テーブル1[[#This Row],[内部名]]&amp;"_mirage_fairy.name="&amp;テーブル1[[#This Row],[和名]]</f>
        <v>item.gold_mirage_fairy.name=ゴルジャ</v>
      </c>
      <c r="AK2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gold.setStatus(3, 83, 3, 14, 2, 8, 10, 7);</v>
      </c>
    </row>
    <row r="23" spans="1:37">
      <c r="A23" s="12"/>
      <c r="B23" s="12">
        <v>62</v>
      </c>
      <c r="C23" s="13" t="s">
        <v>296</v>
      </c>
      <c r="D23" s="13" t="s">
        <v>300</v>
      </c>
      <c r="E23" s="13" t="s">
        <v>12</v>
      </c>
      <c r="F23" s="14" t="s">
        <v>437</v>
      </c>
      <c r="G23" s="14" t="s">
        <v>328</v>
      </c>
      <c r="H23" s="14" t="s">
        <v>329</v>
      </c>
      <c r="I23" s="4">
        <v>2</v>
      </c>
      <c r="J23" s="4" t="s">
        <v>51</v>
      </c>
      <c r="K23" s="4">
        <v>46</v>
      </c>
      <c r="L23" s="6"/>
      <c r="M23" s="6">
        <v>2</v>
      </c>
      <c r="N23" s="6">
        <v>10</v>
      </c>
      <c r="O23" s="6"/>
      <c r="P23" s="6">
        <v>3</v>
      </c>
      <c r="Q23" s="6">
        <v>6</v>
      </c>
      <c r="R23" s="9">
        <f>ROUNDDOWN(10*POWER(10,K23/100),0)</f>
        <v>28</v>
      </c>
      <c r="S23" s="7">
        <f>ROUNDDOWN(テーブル1[[#This Row],[合計]]*テーブル1[[#This Row],[光比]]/SUM(テーブル1[[#This Row],[光比]:[火比]]),0)</f>
        <v>0</v>
      </c>
      <c r="T23" s="7">
        <f>ROUNDDOWN(テーブル1[[#This Row],[合計]]*テーブル1[[#This Row],[風比]]/SUM(テーブル1[[#This Row],[光比]:[火比]]),0)</f>
        <v>2</v>
      </c>
      <c r="U23" s="7">
        <f>ROUNDDOWN(テーブル1[[#This Row],[合計]]*テーブル1[[#This Row],[水比]]/SUM(テーブル1[[#This Row],[光比]:[火比]]),0)</f>
        <v>13</v>
      </c>
      <c r="V23" s="7">
        <f>ROUNDDOWN(テーブル1[[#This Row],[合計]]*テーブル1[[#This Row],[闇比]]/SUM(テーブル1[[#This Row],[光比]:[火比]]),0)</f>
        <v>0</v>
      </c>
      <c r="W23" s="7">
        <f>ROUNDDOWN(テーブル1[[#This Row],[合計]]*テーブル1[[#This Row],[土比]]/SUM(テーブル1[[#This Row],[光比]:[火比]]),0)</f>
        <v>4</v>
      </c>
      <c r="X23" s="7">
        <f>ROUNDDOWN(テーブル1[[#This Row],[合計]]*テーブル1[[#This Row],[火比]]/SUM(テーブル1[[#This Row],[光比]:[火比]]),0)</f>
        <v>8</v>
      </c>
      <c r="Y2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0.32270408163265307</v>
      </c>
      <c r="Z23" s="11">
        <f>1+テーブル1[[#This Row],[集中度]]*0.5+(テーブル1[[#This Row],[R]]-1)*0.05</f>
        <v>1.2113520408163265</v>
      </c>
      <c r="AA23" s="7">
        <f>ROUNDDOWN(テーブル1[[#This Row],[合計]]/テーブル1[[#This Row],[効率]],0)</f>
        <v>23</v>
      </c>
      <c r="AB23" s="8">
        <f>テーブル1[[#This Row],[光]]/テーブル1[[#This Row],[コスト]]</f>
        <v>0</v>
      </c>
      <c r="AC23" s="8">
        <f>テーブル1[[#This Row],[風]]/テーブル1[[#This Row],[コスト]]</f>
        <v>8.6956521739130432E-2</v>
      </c>
      <c r="AD23" s="8">
        <f>テーブル1[[#This Row],[水]]/テーブル1[[#This Row],[コスト]]</f>
        <v>0.56521739130434778</v>
      </c>
      <c r="AE23" s="8">
        <f>テーブル1[[#This Row],[闇]]/テーブル1[[#This Row],[コスト]]</f>
        <v>0</v>
      </c>
      <c r="AF23" s="8">
        <f>テーブル1[[#This Row],[土]]/テーブル1[[#This Row],[コスト]]</f>
        <v>0.17391304347826086</v>
      </c>
      <c r="AG23" s="8">
        <f>テーブル1[[#This Row],[火]]/テーブル1[[#This Row],[コスト]]</f>
        <v>0.34782608695652173</v>
      </c>
      <c r="AH23" s="8"/>
      <c r="AI23" s="15" t="str">
        <f>"item."&amp;テーブル1[[#This Row],[内部名]]&amp;"_mirage_fairy.name="&amp;テーブル1[[#This Row],[英名]]</f>
        <v>item.beetroot_mirage_fairy.name=Beetrootia</v>
      </c>
      <c r="AJ23" s="15" t="str">
        <f>"item."&amp;テーブル1[[#This Row],[内部名]]&amp;"_mirage_fairy.name="&amp;テーブル1[[#This Row],[和名]]</f>
        <v>item.beetroot_mirage_fairy.name=ベートローチャ</v>
      </c>
      <c r="AK2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beetroot.setStatus(2, 46, 0, 2, 10, 0, 3, 6);</v>
      </c>
    </row>
    <row r="24" spans="1:37">
      <c r="A24" s="12"/>
      <c r="B24" s="12">
        <v>58</v>
      </c>
      <c r="C24" s="13" t="s">
        <v>307</v>
      </c>
      <c r="D24" s="13" t="s">
        <v>277</v>
      </c>
      <c r="E24" s="13" t="s">
        <v>12</v>
      </c>
      <c r="F24" s="14" t="s">
        <v>433</v>
      </c>
      <c r="G24" s="14" t="s">
        <v>344</v>
      </c>
      <c r="H24" s="14" t="s">
        <v>345</v>
      </c>
      <c r="I24" s="4">
        <v>1</v>
      </c>
      <c r="J24" s="4" t="s">
        <v>51</v>
      </c>
      <c r="K24" s="4">
        <v>37</v>
      </c>
      <c r="L24" s="6"/>
      <c r="M24" s="6"/>
      <c r="N24" s="6">
        <v>10</v>
      </c>
      <c r="O24" s="6">
        <v>4</v>
      </c>
      <c r="P24" s="6">
        <v>2</v>
      </c>
      <c r="Q24" s="6"/>
      <c r="R24" s="9">
        <f>ROUNDDOWN(10*POWER(10,K24/100),0)</f>
        <v>23</v>
      </c>
      <c r="S24" s="7">
        <f>ROUNDDOWN(テーブル1[[#This Row],[合計]]*テーブル1[[#This Row],[光比]]/SUM(テーブル1[[#This Row],[光比]:[火比]]),0)</f>
        <v>0</v>
      </c>
      <c r="T24" s="7">
        <f>ROUNDDOWN(テーブル1[[#This Row],[合計]]*テーブル1[[#This Row],[風比]]/SUM(テーブル1[[#This Row],[光比]:[火比]]),0)</f>
        <v>0</v>
      </c>
      <c r="U24" s="7">
        <f>ROUNDDOWN(テーブル1[[#This Row],[合計]]*テーブル1[[#This Row],[水比]]/SUM(テーブル1[[#This Row],[光比]:[火比]]),0)</f>
        <v>14</v>
      </c>
      <c r="V24" s="7">
        <f>ROUNDDOWN(テーブル1[[#This Row],[合計]]*テーブル1[[#This Row],[闇比]]/SUM(テーブル1[[#This Row],[光比]:[火比]]),0)</f>
        <v>5</v>
      </c>
      <c r="W24" s="7">
        <f>ROUNDDOWN(テーブル1[[#This Row],[合計]]*テーブル1[[#This Row],[土比]]/SUM(テーブル1[[#This Row],[光比]:[火比]]),0)</f>
        <v>2</v>
      </c>
      <c r="X24" s="7">
        <f>ROUNDDOWN(テーブル1[[#This Row],[合計]]*テーブル1[[#This Row],[火比]]/SUM(テーブル1[[#This Row],[光比]:[火比]]),0)</f>
        <v>0</v>
      </c>
      <c r="Y2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0.42533081285444235</v>
      </c>
      <c r="Z24" s="11">
        <f>1+テーブル1[[#This Row],[集中度]]*0.5+(テーブル1[[#This Row],[R]]-1)*0.05</f>
        <v>1.2126654064272211</v>
      </c>
      <c r="AA24" s="7">
        <f>ROUNDDOWN(テーブル1[[#This Row],[合計]]/テーブル1[[#This Row],[効率]],0)</f>
        <v>18</v>
      </c>
      <c r="AB24" s="8">
        <f>テーブル1[[#This Row],[光]]/テーブル1[[#This Row],[コスト]]</f>
        <v>0</v>
      </c>
      <c r="AC24" s="8">
        <f>テーブル1[[#This Row],[風]]/テーブル1[[#This Row],[コスト]]</f>
        <v>0</v>
      </c>
      <c r="AD24" s="8">
        <f>テーブル1[[#This Row],[水]]/テーブル1[[#This Row],[コスト]]</f>
        <v>0.77777777777777779</v>
      </c>
      <c r="AE24" s="8">
        <f>テーブル1[[#This Row],[闇]]/テーブル1[[#This Row],[コスト]]</f>
        <v>0.27777777777777779</v>
      </c>
      <c r="AF24" s="8">
        <f>テーブル1[[#This Row],[土]]/テーブル1[[#This Row],[コスト]]</f>
        <v>0.1111111111111111</v>
      </c>
      <c r="AG24" s="8">
        <f>テーブル1[[#This Row],[火]]/テーブル1[[#This Row],[コスト]]</f>
        <v>0</v>
      </c>
      <c r="AH24" s="8"/>
      <c r="AI24" s="15" t="str">
        <f>"item."&amp;テーブル1[[#This Row],[内部名]]&amp;"_mirage_fairy.name="&amp;テーブル1[[#This Row],[英名]]</f>
        <v>item.leave_mirage_fairy.name=Leavia</v>
      </c>
      <c r="AJ24" s="15" t="str">
        <f>"item."&amp;テーブル1[[#This Row],[内部名]]&amp;"_mirage_fairy.name="&amp;テーブル1[[#This Row],[和名]]</f>
        <v>item.leave_mirage_fairy.name=レアーヴャ</v>
      </c>
      <c r="AK2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leave.setStatus(1, 37, 0, 0, 10, 4, 2, 0);</v>
      </c>
    </row>
    <row r="25" spans="1:37">
      <c r="A25" s="12"/>
      <c r="B25" s="12">
        <v>33</v>
      </c>
      <c r="C25" s="13" t="s">
        <v>157</v>
      </c>
      <c r="D25" s="13" t="s">
        <v>175</v>
      </c>
      <c r="E25" s="13" t="s">
        <v>13</v>
      </c>
      <c r="F25" s="14" t="s">
        <v>408</v>
      </c>
      <c r="G25" s="14" t="s">
        <v>206</v>
      </c>
      <c r="H25" s="14" t="s">
        <v>227</v>
      </c>
      <c r="I25" s="4">
        <v>3</v>
      </c>
      <c r="J25" s="4" t="s">
        <v>50</v>
      </c>
      <c r="K25" s="4">
        <v>47</v>
      </c>
      <c r="L25" s="6"/>
      <c r="M25" s="6"/>
      <c r="N25" s="6">
        <v>10</v>
      </c>
      <c r="O25" s="6">
        <v>16</v>
      </c>
      <c r="P25" s="6">
        <v>6</v>
      </c>
      <c r="Q25" s="6">
        <v>11</v>
      </c>
      <c r="R25" s="9">
        <f>ROUNDDOWN(10*POWER(10,K25/100),0)</f>
        <v>29</v>
      </c>
      <c r="S25" s="5">
        <f>ROUNDDOWN(テーブル1[[#This Row],[合計]]*テーブル1[[#This Row],[光比]]/SUM(テーブル1[[#This Row],[光比]:[火比]]),0)</f>
        <v>0</v>
      </c>
      <c r="T25" s="5">
        <f>ROUNDDOWN(テーブル1[[#This Row],[合計]]*テーブル1[[#This Row],[風比]]/SUM(テーブル1[[#This Row],[光比]:[火比]]),0)</f>
        <v>0</v>
      </c>
      <c r="U25" s="5">
        <f>ROUNDDOWN(テーブル1[[#This Row],[合計]]*テーブル1[[#This Row],[水比]]/SUM(テーブル1[[#This Row],[光比]:[火比]]),0)</f>
        <v>6</v>
      </c>
      <c r="V25" s="5">
        <f>ROUNDDOWN(テーブル1[[#This Row],[合計]]*テーブル1[[#This Row],[闇比]]/SUM(テーブル1[[#This Row],[光比]:[火比]]),0)</f>
        <v>10</v>
      </c>
      <c r="W25" s="5">
        <f>ROUNDDOWN(テーブル1[[#This Row],[合計]]*テーブル1[[#This Row],[土比]]/SUM(テーブル1[[#This Row],[光比]:[火比]]),0)</f>
        <v>4</v>
      </c>
      <c r="X25" s="5">
        <f>ROUNDDOWN(テーブル1[[#This Row],[合計]]*テーブル1[[#This Row],[火比]]/SUM(テーブル1[[#This Row],[光比]:[火比]]),0)</f>
        <v>7</v>
      </c>
      <c r="Y2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0.23900118906064211</v>
      </c>
      <c r="Z25" s="11">
        <f>1+テーブル1[[#This Row],[集中度]]*0.5+(テーブル1[[#This Row],[R]]-1)*0.05</f>
        <v>1.2195005945303212</v>
      </c>
      <c r="AA25" s="7">
        <f>ROUNDDOWN(テーブル1[[#This Row],[合計]]/テーブル1[[#This Row],[効率]],0)</f>
        <v>23</v>
      </c>
      <c r="AB25" s="8">
        <f>テーブル1[[#This Row],[光]]/テーブル1[[#This Row],[コスト]]</f>
        <v>0</v>
      </c>
      <c r="AC25" s="8">
        <f>テーブル1[[#This Row],[風]]/テーブル1[[#This Row],[コスト]]</f>
        <v>0</v>
      </c>
      <c r="AD25" s="8">
        <f>テーブル1[[#This Row],[水]]/テーブル1[[#This Row],[コスト]]</f>
        <v>0.2608695652173913</v>
      </c>
      <c r="AE25" s="8">
        <f>テーブル1[[#This Row],[闇]]/テーブル1[[#This Row],[コスト]]</f>
        <v>0.43478260869565216</v>
      </c>
      <c r="AF25" s="8">
        <f>テーブル1[[#This Row],[土]]/テーブル1[[#This Row],[コスト]]</f>
        <v>0.17391304347826086</v>
      </c>
      <c r="AG25" s="8">
        <f>テーブル1[[#This Row],[火]]/テーブル1[[#This Row],[コスト]]</f>
        <v>0.30434782608695654</v>
      </c>
      <c r="AH25" s="8"/>
      <c r="AI25" s="15" t="str">
        <f>"item."&amp;テーブル1[[#This Row],[内部名]]&amp;"_mirage_fairy.name="&amp;テーブル1[[#This Row],[英名]]</f>
        <v>item.villager_mirage_fairy.name=Villageria</v>
      </c>
      <c r="AJ25" s="15" t="str">
        <f>"item."&amp;テーブル1[[#This Row],[内部名]]&amp;"_mirage_fairy.name="&amp;テーブル1[[#This Row],[和名]]</f>
        <v>item.villager_mirage_fairy.name=ヴィラゲーリャ</v>
      </c>
      <c r="AK2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villager.setStatus(3, 47, 0, 0, 10, 16, 6, 11);</v>
      </c>
    </row>
    <row r="26" spans="1:37">
      <c r="A26" s="12"/>
      <c r="B26" s="12">
        <v>93</v>
      </c>
      <c r="C26" s="13" t="s">
        <v>127</v>
      </c>
      <c r="D26" s="13" t="s">
        <v>129</v>
      </c>
      <c r="E26" s="13" t="s">
        <v>70</v>
      </c>
      <c r="F26" s="14" t="s">
        <v>465</v>
      </c>
      <c r="G26" s="14" t="s">
        <v>132</v>
      </c>
      <c r="H26" s="14" t="s">
        <v>140</v>
      </c>
      <c r="I26" s="4">
        <v>2</v>
      </c>
      <c r="J26" s="4" t="s">
        <v>51</v>
      </c>
      <c r="K26" s="4">
        <v>45</v>
      </c>
      <c r="L26" s="6">
        <v>10</v>
      </c>
      <c r="M26" s="6"/>
      <c r="N26" s="6">
        <v>41</v>
      </c>
      <c r="O26" s="6">
        <v>11</v>
      </c>
      <c r="P26" s="6">
        <v>12</v>
      </c>
      <c r="Q26" s="6"/>
      <c r="R26" s="9">
        <f>ROUNDDOWN(10*POWER(10,K26/100),0)</f>
        <v>28</v>
      </c>
      <c r="S26" s="5">
        <f>ROUNDDOWN(テーブル1[[#This Row],[合計]]*テーブル1[[#This Row],[光比]]/SUM(テーブル1[[#This Row],[光比]:[火比]]),0)</f>
        <v>3</v>
      </c>
      <c r="T26" s="5">
        <f>ROUNDDOWN(テーブル1[[#This Row],[合計]]*テーブル1[[#This Row],[風比]]/SUM(テーブル1[[#This Row],[光比]:[火比]]),0)</f>
        <v>0</v>
      </c>
      <c r="U26" s="5">
        <f>ROUNDDOWN(テーブル1[[#This Row],[合計]]*テーブル1[[#This Row],[水比]]/SUM(テーブル1[[#This Row],[光比]:[火比]]),0)</f>
        <v>15</v>
      </c>
      <c r="V26" s="5">
        <f>ROUNDDOWN(テーブル1[[#This Row],[合計]]*テーブル1[[#This Row],[闇比]]/SUM(テーブル1[[#This Row],[光比]:[火比]]),0)</f>
        <v>4</v>
      </c>
      <c r="W26" s="5">
        <f>ROUNDDOWN(テーブル1[[#This Row],[合計]]*テーブル1[[#This Row],[土比]]/SUM(テーブル1[[#This Row],[光比]:[火比]]),0)</f>
        <v>4</v>
      </c>
      <c r="X26" s="5">
        <f>ROUNDDOWN(テーブル1[[#This Row],[合計]]*テーブル1[[#This Row],[火比]]/SUM(テーブル1[[#This Row],[光比]:[火比]]),0)</f>
        <v>0</v>
      </c>
      <c r="Y2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0.3392857142857143</v>
      </c>
      <c r="Z26" s="11">
        <f>1+テーブル1[[#This Row],[集中度]]*0.5+(テーブル1[[#This Row],[R]]-1)*0.05</f>
        <v>1.2196428571428573</v>
      </c>
      <c r="AA26" s="7">
        <f>ROUNDDOWN(テーブル1[[#This Row],[合計]]/テーブル1[[#This Row],[効率]],0)</f>
        <v>22</v>
      </c>
      <c r="AB26" s="8">
        <f>テーブル1[[#This Row],[光]]/テーブル1[[#This Row],[コスト]]</f>
        <v>0.13636363636363635</v>
      </c>
      <c r="AC26" s="8">
        <f>テーブル1[[#This Row],[風]]/テーブル1[[#This Row],[コスト]]</f>
        <v>0</v>
      </c>
      <c r="AD26" s="8">
        <f>テーブル1[[#This Row],[水]]/テーブル1[[#This Row],[コスト]]</f>
        <v>0.68181818181818177</v>
      </c>
      <c r="AE26" s="8">
        <f>テーブル1[[#This Row],[闇]]/テーブル1[[#This Row],[コスト]]</f>
        <v>0.18181818181818182</v>
      </c>
      <c r="AF26" s="8">
        <f>テーブル1[[#This Row],[土]]/テーブル1[[#This Row],[コスト]]</f>
        <v>0.18181818181818182</v>
      </c>
      <c r="AG26" s="8">
        <f>テーブル1[[#This Row],[火]]/テーブル1[[#This Row],[コスト]]</f>
        <v>0</v>
      </c>
      <c r="AH26" s="8"/>
      <c r="AI26" s="15" t="str">
        <f>"item."&amp;テーブル1[[#This Row],[内部名]]&amp;"_mirage_fairy.name="&amp;テーブル1[[#This Row],[英名]]</f>
        <v>item.sunny_mirage_fairy.name=Sunnyia</v>
      </c>
      <c r="AJ26" s="15" t="str">
        <f>"item."&amp;テーブル1[[#This Row],[内部名]]&amp;"_mirage_fairy.name="&amp;テーブル1[[#This Row],[和名]]</f>
        <v>item.sunny_mirage_fairy.name=スンニーヤ</v>
      </c>
      <c r="AK2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sunny.setStatus(2, 45, 10, 0, 41, 11, 12, 0);</v>
      </c>
    </row>
    <row r="27" spans="1:37">
      <c r="A27" s="12"/>
      <c r="B27" s="12">
        <v>8</v>
      </c>
      <c r="C27" s="13" t="s">
        <v>54</v>
      </c>
      <c r="D27" s="13" t="s">
        <v>14</v>
      </c>
      <c r="E27" s="13" t="s">
        <v>183</v>
      </c>
      <c r="F27" s="14" t="s">
        <v>387</v>
      </c>
      <c r="G27" s="14" t="s">
        <v>113</v>
      </c>
      <c r="H27" s="14" t="s">
        <v>117</v>
      </c>
      <c r="I27" s="4">
        <v>1</v>
      </c>
      <c r="J27" s="4" t="s">
        <v>51</v>
      </c>
      <c r="K27" s="4">
        <v>27</v>
      </c>
      <c r="L27" s="6"/>
      <c r="M27" s="6"/>
      <c r="N27" s="6">
        <v>11</v>
      </c>
      <c r="O27" s="6">
        <v>10</v>
      </c>
      <c r="P27" s="6"/>
      <c r="Q27" s="6"/>
      <c r="R27" s="9">
        <f>ROUNDDOWN(10*POWER(10,K27/100),0)</f>
        <v>18</v>
      </c>
      <c r="S27" s="7">
        <f>ROUNDDOWN(テーブル1[[#This Row],[合計]]*テーブル1[[#This Row],[光比]]/SUM(テーブル1[[#This Row],[光比]:[火比]]),0)</f>
        <v>0</v>
      </c>
      <c r="T27" s="7">
        <f>ROUNDDOWN(テーブル1[[#This Row],[合計]]*テーブル1[[#This Row],[風比]]/SUM(テーブル1[[#This Row],[光比]:[火比]]),0)</f>
        <v>0</v>
      </c>
      <c r="U27" s="7">
        <f>ROUNDDOWN(テーブル1[[#This Row],[合計]]*テーブル1[[#This Row],[水比]]/SUM(テーブル1[[#This Row],[光比]:[火比]]),0)</f>
        <v>9</v>
      </c>
      <c r="V27" s="7">
        <f>ROUNDDOWN(テーブル1[[#This Row],[合計]]*テーブル1[[#This Row],[闇比]]/SUM(テーブル1[[#This Row],[光比]:[火比]]),0)</f>
        <v>8</v>
      </c>
      <c r="W27" s="7">
        <f>ROUNDDOWN(テーブル1[[#This Row],[合計]]*テーブル1[[#This Row],[土比]]/SUM(テーブル1[[#This Row],[光比]:[火比]]),0)</f>
        <v>0</v>
      </c>
      <c r="X27" s="7">
        <f>ROUNDDOWN(テーブル1[[#This Row],[合計]]*テーブル1[[#This Row],[火比]]/SUM(テーブル1[[#This Row],[光比]:[火比]]),0)</f>
        <v>0</v>
      </c>
      <c r="Y2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0.44753086419753085</v>
      </c>
      <c r="Z27" s="11">
        <f>1+テーブル1[[#This Row],[集中度]]*0.5+(テーブル1[[#This Row],[R]]-1)*0.05</f>
        <v>1.2237654320987654</v>
      </c>
      <c r="AA27" s="7">
        <f>ROUNDDOWN(テーブル1[[#This Row],[合計]]/テーブル1[[#This Row],[効率]],0)</f>
        <v>14</v>
      </c>
      <c r="AB27" s="8">
        <f>テーブル1[[#This Row],[光]]/テーブル1[[#This Row],[コスト]]</f>
        <v>0</v>
      </c>
      <c r="AC27" s="8">
        <f>テーブル1[[#This Row],[風]]/テーブル1[[#This Row],[コスト]]</f>
        <v>0</v>
      </c>
      <c r="AD27" s="8">
        <f>テーブル1[[#This Row],[水]]/テーブル1[[#This Row],[コスト]]</f>
        <v>0.6428571428571429</v>
      </c>
      <c r="AE27" s="8">
        <f>テーブル1[[#This Row],[闇]]/テーブル1[[#This Row],[コスト]]</f>
        <v>0.5714285714285714</v>
      </c>
      <c r="AF27" s="8">
        <f>テーブル1[[#This Row],[土]]/テーブル1[[#This Row],[コスト]]</f>
        <v>0</v>
      </c>
      <c r="AG27" s="8">
        <f>テーブル1[[#This Row],[火]]/テーブル1[[#This Row],[コスト]]</f>
        <v>0</v>
      </c>
      <c r="AH27" s="8"/>
      <c r="AI27" s="15" t="str">
        <f>"item."&amp;テーブル1[[#This Row],[内部名]]&amp;"_mirage_fairy.name="&amp;テーブル1[[#This Row],[英名]]</f>
        <v>item.dirt_mirage_fairy.name=Dirtia</v>
      </c>
      <c r="AJ27" s="15" t="str">
        <f>"item."&amp;テーブル1[[#This Row],[内部名]]&amp;"_mirage_fairy.name="&amp;テーブル1[[#This Row],[和名]]</f>
        <v>item.dirt_mirage_fairy.name=ディルチャ</v>
      </c>
      <c r="AK2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dirt.setStatus(1, 27, 0, 0, 11, 10, 0, 0);</v>
      </c>
    </row>
    <row r="28" spans="1:37">
      <c r="A28" s="12"/>
      <c r="B28" s="12">
        <v>36</v>
      </c>
      <c r="C28" s="13" t="s">
        <v>160</v>
      </c>
      <c r="D28" s="13" t="s">
        <v>174</v>
      </c>
      <c r="E28" s="13" t="s">
        <v>13</v>
      </c>
      <c r="F28" s="14" t="s">
        <v>411</v>
      </c>
      <c r="G28" s="14" t="s">
        <v>199</v>
      </c>
      <c r="H28" s="14" t="s">
        <v>336</v>
      </c>
      <c r="I28" s="4">
        <v>2</v>
      </c>
      <c r="J28" s="4" t="s">
        <v>51</v>
      </c>
      <c r="K28" s="4">
        <v>46</v>
      </c>
      <c r="L28" s="6"/>
      <c r="M28" s="6"/>
      <c r="N28" s="6">
        <v>10</v>
      </c>
      <c r="O28" s="6">
        <v>4</v>
      </c>
      <c r="P28" s="6">
        <v>1</v>
      </c>
      <c r="Q28" s="6">
        <v>3</v>
      </c>
      <c r="R28" s="9">
        <f>ROUNDDOWN(10*POWER(10,K28/100),0)</f>
        <v>28</v>
      </c>
      <c r="S28" s="5">
        <f>ROUNDDOWN(テーブル1[[#This Row],[合計]]*テーブル1[[#This Row],[光比]]/SUM(テーブル1[[#This Row],[光比]:[火比]]),0)</f>
        <v>0</v>
      </c>
      <c r="T28" s="5">
        <f>ROUNDDOWN(テーブル1[[#This Row],[合計]]*テーブル1[[#This Row],[風比]]/SUM(テーブル1[[#This Row],[光比]:[火比]]),0)</f>
        <v>0</v>
      </c>
      <c r="U28" s="5">
        <f>ROUNDDOWN(テーブル1[[#This Row],[合計]]*テーブル1[[#This Row],[水比]]/SUM(テーブル1[[#This Row],[光比]:[火比]]),0)</f>
        <v>15</v>
      </c>
      <c r="V28" s="5">
        <f>ROUNDDOWN(テーブル1[[#This Row],[合計]]*テーブル1[[#This Row],[闇比]]/SUM(テーブル1[[#This Row],[光比]:[火比]]),0)</f>
        <v>6</v>
      </c>
      <c r="W28" s="5">
        <f>ROUNDDOWN(テーブル1[[#This Row],[合計]]*テーブル1[[#This Row],[土比]]/SUM(テーブル1[[#This Row],[光比]:[火比]]),0)</f>
        <v>1</v>
      </c>
      <c r="X28" s="5">
        <f>ROUNDDOWN(テーブル1[[#This Row],[合計]]*テーブル1[[#This Row],[火比]]/SUM(テーブル1[[#This Row],[光比]:[火比]]),0)</f>
        <v>4</v>
      </c>
      <c r="Y2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0.35459183673469385</v>
      </c>
      <c r="Z28" s="11">
        <f>1+テーブル1[[#This Row],[集中度]]*0.5+(テーブル1[[#This Row],[R]]-1)*0.05</f>
        <v>1.2272959183673471</v>
      </c>
      <c r="AA28" s="7">
        <f>ROUNDDOWN(テーブル1[[#This Row],[合計]]/テーブル1[[#This Row],[効率]],0)</f>
        <v>22</v>
      </c>
      <c r="AB28" s="8">
        <f>テーブル1[[#This Row],[光]]/テーブル1[[#This Row],[コスト]]</f>
        <v>0</v>
      </c>
      <c r="AC28" s="8">
        <f>テーブル1[[#This Row],[風]]/テーブル1[[#This Row],[コスト]]</f>
        <v>0</v>
      </c>
      <c r="AD28" s="8">
        <f>テーブル1[[#This Row],[水]]/テーブル1[[#This Row],[コスト]]</f>
        <v>0.68181818181818177</v>
      </c>
      <c r="AE28" s="8">
        <f>テーブル1[[#This Row],[闇]]/テーブル1[[#This Row],[コスト]]</f>
        <v>0.27272727272727271</v>
      </c>
      <c r="AF28" s="8">
        <f>テーブル1[[#This Row],[土]]/テーブル1[[#This Row],[コスト]]</f>
        <v>4.5454545454545456E-2</v>
      </c>
      <c r="AG28" s="8">
        <f>テーブル1[[#This Row],[火]]/テーブル1[[#This Row],[コスト]]</f>
        <v>0.18181818181818182</v>
      </c>
      <c r="AH28" s="8"/>
      <c r="AI28" s="15" t="str">
        <f>"item."&amp;テーブル1[[#This Row],[内部名]]&amp;"_mirage_fairy.name="&amp;テーブル1[[#This Row],[英名]]</f>
        <v>item.cow_mirage_fairy.name=Cowia</v>
      </c>
      <c r="AJ28" s="15" t="str">
        <f>"item."&amp;テーブル1[[#This Row],[内部名]]&amp;"_mirage_fairy.name="&amp;テーブル1[[#This Row],[和名]]</f>
        <v>item.cow_mirage_fairy.name=ツォウーヤ</v>
      </c>
      <c r="AK2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cow.setStatus(2, 46, 0, 0, 10, 4, 1, 3);</v>
      </c>
    </row>
    <row r="29" spans="1:37">
      <c r="A29" s="12"/>
      <c r="B29" s="12">
        <v>84</v>
      </c>
      <c r="C29" s="13" t="s">
        <v>302</v>
      </c>
      <c r="D29" s="13" t="s">
        <v>306</v>
      </c>
      <c r="E29" s="13" t="s">
        <v>12</v>
      </c>
      <c r="F29" s="14" t="s">
        <v>458</v>
      </c>
      <c r="G29" s="14" t="s">
        <v>377</v>
      </c>
      <c r="H29" s="14" t="s">
        <v>378</v>
      </c>
      <c r="I29" s="4">
        <v>2</v>
      </c>
      <c r="J29" s="4" t="s">
        <v>50</v>
      </c>
      <c r="K29" s="4">
        <v>14</v>
      </c>
      <c r="L29" s="6"/>
      <c r="M29" s="6"/>
      <c r="N29" s="6">
        <v>10</v>
      </c>
      <c r="O29" s="6">
        <v>13</v>
      </c>
      <c r="P29" s="6">
        <v>3</v>
      </c>
      <c r="Q29" s="6"/>
      <c r="R29" s="9">
        <f>ROUNDDOWN(10*POWER(10,K29/100),0)</f>
        <v>13</v>
      </c>
      <c r="S29" s="7">
        <f>ROUNDDOWN(テーブル1[[#This Row],[合計]]*テーブル1[[#This Row],[光比]]/SUM(テーブル1[[#This Row],[光比]:[火比]]),0)</f>
        <v>0</v>
      </c>
      <c r="T29" s="7">
        <f>ROUNDDOWN(テーブル1[[#This Row],[合計]]*テーブル1[[#This Row],[風比]]/SUM(テーブル1[[#This Row],[光比]:[火比]]),0)</f>
        <v>0</v>
      </c>
      <c r="U29" s="7">
        <f>ROUNDDOWN(テーブル1[[#This Row],[合計]]*テーブル1[[#This Row],[水比]]/SUM(テーブル1[[#This Row],[光比]:[火比]]),0)</f>
        <v>5</v>
      </c>
      <c r="V29" s="7">
        <f>ROUNDDOWN(テーブル1[[#This Row],[合計]]*テーブル1[[#This Row],[闇比]]/SUM(テーブル1[[#This Row],[光比]:[火比]]),0)</f>
        <v>6</v>
      </c>
      <c r="W29" s="7">
        <f>ROUNDDOWN(テーブル1[[#This Row],[合計]]*テーブル1[[#This Row],[土比]]/SUM(テーブル1[[#This Row],[光比]:[火比]]),0)</f>
        <v>1</v>
      </c>
      <c r="X29" s="7">
        <f>ROUNDDOWN(テーブル1[[#This Row],[合計]]*テーブル1[[#This Row],[火比]]/SUM(テーブル1[[#This Row],[光比]:[火比]]),0)</f>
        <v>0</v>
      </c>
      <c r="Y2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0.36686390532544377</v>
      </c>
      <c r="Z29" s="11">
        <f>1+テーブル1[[#This Row],[集中度]]*0.5+(テーブル1[[#This Row],[R]]-1)*0.05</f>
        <v>1.233431952662722</v>
      </c>
      <c r="AA29" s="7">
        <f>ROUNDDOWN(テーブル1[[#This Row],[合計]]/テーブル1[[#This Row],[効率]],0)</f>
        <v>10</v>
      </c>
      <c r="AB29" s="8">
        <f>テーブル1[[#This Row],[光]]/テーブル1[[#This Row],[コスト]]</f>
        <v>0</v>
      </c>
      <c r="AC29" s="8">
        <f>テーブル1[[#This Row],[風]]/テーブル1[[#This Row],[コスト]]</f>
        <v>0</v>
      </c>
      <c r="AD29" s="8">
        <f>テーブル1[[#This Row],[水]]/テーブル1[[#This Row],[コスト]]</f>
        <v>0.5</v>
      </c>
      <c r="AE29" s="8">
        <f>テーブル1[[#This Row],[闇]]/テーブル1[[#This Row],[コスト]]</f>
        <v>0.6</v>
      </c>
      <c r="AF29" s="8">
        <f>テーブル1[[#This Row],[土]]/テーブル1[[#This Row],[コスト]]</f>
        <v>0.1</v>
      </c>
      <c r="AG29" s="8">
        <f>テーブル1[[#This Row],[火]]/テーブル1[[#This Row],[コスト]]</f>
        <v>0</v>
      </c>
      <c r="AH29" s="8"/>
      <c r="AI29" s="15" t="str">
        <f>"item."&amp;テーブル1[[#This Row],[内部名]]&amp;"_mirage_fairy.name="&amp;テーブル1[[#This Row],[英名]]</f>
        <v>item.deadbush_mirage_fairy.name=Deadbushia</v>
      </c>
      <c r="AJ29" s="15" t="str">
        <f>"item."&amp;テーブル1[[#This Row],[内部名]]&amp;"_mirage_fairy.name="&amp;テーブル1[[#This Row],[和名]]</f>
        <v>item.deadbush_mirage_fairy.name=デアドブーシャ</v>
      </c>
      <c r="AK2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deadbush.setStatus(2, 14, 0, 0, 10, 13, 3, 0);</v>
      </c>
    </row>
    <row r="30" spans="1:37">
      <c r="A30" s="12"/>
      <c r="B30" s="12">
        <v>83</v>
      </c>
      <c r="C30" s="13" t="s">
        <v>303</v>
      </c>
      <c r="D30" s="13" t="s">
        <v>306</v>
      </c>
      <c r="E30" s="13" t="s">
        <v>12</v>
      </c>
      <c r="F30" s="14" t="s">
        <v>457</v>
      </c>
      <c r="G30" s="14" t="s">
        <v>354</v>
      </c>
      <c r="H30" s="14" t="s">
        <v>376</v>
      </c>
      <c r="I30" s="4">
        <v>1</v>
      </c>
      <c r="J30" s="4" t="s">
        <v>50</v>
      </c>
      <c r="K30" s="4">
        <v>25</v>
      </c>
      <c r="L30" s="6"/>
      <c r="M30" s="6"/>
      <c r="N30" s="6">
        <v>10</v>
      </c>
      <c r="O30" s="6">
        <v>15</v>
      </c>
      <c r="P30" s="6"/>
      <c r="Q30" s="6"/>
      <c r="R30" s="9">
        <f>ROUNDDOWN(10*POWER(10,K30/100),0)</f>
        <v>17</v>
      </c>
      <c r="S30" s="7">
        <f>ROUNDDOWN(テーブル1[[#This Row],[合計]]*テーブル1[[#This Row],[光比]]/SUM(テーブル1[[#This Row],[光比]:[火比]]),0)</f>
        <v>0</v>
      </c>
      <c r="T30" s="7">
        <f>ROUNDDOWN(テーブル1[[#This Row],[合計]]*テーブル1[[#This Row],[風比]]/SUM(テーブル1[[#This Row],[光比]:[火比]]),0)</f>
        <v>0</v>
      </c>
      <c r="U30" s="7">
        <f>ROUNDDOWN(テーブル1[[#This Row],[合計]]*テーブル1[[#This Row],[水比]]/SUM(テーブル1[[#This Row],[光比]:[火比]]),0)</f>
        <v>6</v>
      </c>
      <c r="V30" s="7">
        <f>ROUNDDOWN(テーブル1[[#This Row],[合計]]*テーブル1[[#This Row],[闇比]]/SUM(テーブル1[[#This Row],[光比]:[火比]]),0)</f>
        <v>10</v>
      </c>
      <c r="W30" s="7">
        <f>ROUNDDOWN(テーブル1[[#This Row],[合計]]*テーブル1[[#This Row],[土比]]/SUM(テーブル1[[#This Row],[光比]:[火比]]),0)</f>
        <v>0</v>
      </c>
      <c r="X30" s="7">
        <f>ROUNDDOWN(テーブル1[[#This Row],[合計]]*テーブル1[[#This Row],[火比]]/SUM(テーブル1[[#This Row],[光比]:[火比]]),0)</f>
        <v>0</v>
      </c>
      <c r="Y3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0.47058823529411764</v>
      </c>
      <c r="Z30" s="11">
        <f>1+テーブル1[[#This Row],[集中度]]*0.5+(テーブル1[[#This Row],[R]]-1)*0.05</f>
        <v>1.2352941176470589</v>
      </c>
      <c r="AA30" s="7">
        <f>ROUNDDOWN(テーブル1[[#This Row],[合計]]/テーブル1[[#This Row],[効率]],0)</f>
        <v>13</v>
      </c>
      <c r="AB30" s="8">
        <f>テーブル1[[#This Row],[光]]/テーブル1[[#This Row],[コスト]]</f>
        <v>0</v>
      </c>
      <c r="AC30" s="8">
        <f>テーブル1[[#This Row],[風]]/テーブル1[[#This Row],[コスト]]</f>
        <v>0</v>
      </c>
      <c r="AD30" s="8">
        <f>テーブル1[[#This Row],[水]]/テーブル1[[#This Row],[コスト]]</f>
        <v>0.46153846153846156</v>
      </c>
      <c r="AE30" s="8">
        <f>テーブル1[[#This Row],[闇]]/テーブル1[[#This Row],[コスト]]</f>
        <v>0.76923076923076927</v>
      </c>
      <c r="AF30" s="8">
        <f>テーブル1[[#This Row],[土]]/テーブル1[[#This Row],[コスト]]</f>
        <v>0</v>
      </c>
      <c r="AG30" s="8">
        <f>テーブル1[[#This Row],[火]]/テーブル1[[#This Row],[コスト]]</f>
        <v>0</v>
      </c>
      <c r="AH30" s="8"/>
      <c r="AI30" s="15" t="str">
        <f>"item."&amp;テーブル1[[#This Row],[内部名]]&amp;"_mirage_fairy.name="&amp;テーブル1[[#This Row],[英名]]</f>
        <v>item.fern_mirage_fairy.name=Fernia</v>
      </c>
      <c r="AJ30" s="15" t="str">
        <f>"item."&amp;テーブル1[[#This Row],[内部名]]&amp;"_mirage_fairy.name="&amp;テーブル1[[#This Row],[和名]]</f>
        <v>item.fern_mirage_fairy.name=フェルーニャ</v>
      </c>
      <c r="AK3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fern.setStatus(1, 25, 0, 0, 10, 15, 0, 0);</v>
      </c>
    </row>
    <row r="31" spans="1:37">
      <c r="A31" s="12"/>
      <c r="B31" s="12">
        <v>9</v>
      </c>
      <c r="C31" s="13" t="s">
        <v>108</v>
      </c>
      <c r="D31" s="13" t="s">
        <v>14</v>
      </c>
      <c r="E31" s="13" t="s">
        <v>183</v>
      </c>
      <c r="F31" s="14" t="s">
        <v>388</v>
      </c>
      <c r="G31" s="14" t="s">
        <v>114</v>
      </c>
      <c r="H31" s="14" t="s">
        <v>118</v>
      </c>
      <c r="I31" s="4">
        <v>1</v>
      </c>
      <c r="J31" s="4" t="s">
        <v>51</v>
      </c>
      <c r="K31" s="4">
        <v>34</v>
      </c>
      <c r="L31" s="6"/>
      <c r="M31" s="6"/>
      <c r="N31" s="6">
        <v>16</v>
      </c>
      <c r="O31" s="6">
        <v>10</v>
      </c>
      <c r="P31" s="6"/>
      <c r="Q31" s="6"/>
      <c r="R31" s="9">
        <f>ROUNDDOWN(10*POWER(10,K31/100),0)</f>
        <v>21</v>
      </c>
      <c r="S31" s="7">
        <f>ROUNDDOWN(テーブル1[[#This Row],[合計]]*テーブル1[[#This Row],[光比]]/SUM(テーブル1[[#This Row],[光比]:[火比]]),0)</f>
        <v>0</v>
      </c>
      <c r="T31" s="7">
        <f>ROUNDDOWN(テーブル1[[#This Row],[合計]]*テーブル1[[#This Row],[風比]]/SUM(テーブル1[[#This Row],[光比]:[火比]]),0)</f>
        <v>0</v>
      </c>
      <c r="U31" s="7">
        <f>ROUNDDOWN(テーブル1[[#This Row],[合計]]*テーブル1[[#This Row],[水比]]/SUM(テーブル1[[#This Row],[光比]:[火比]]),0)</f>
        <v>12</v>
      </c>
      <c r="V31" s="7">
        <f>ROUNDDOWN(テーブル1[[#This Row],[合計]]*テーブル1[[#This Row],[闇比]]/SUM(テーブル1[[#This Row],[光比]:[火比]]),0)</f>
        <v>8</v>
      </c>
      <c r="W31" s="7">
        <f>ROUNDDOWN(テーブル1[[#This Row],[合計]]*テーブル1[[#This Row],[土比]]/SUM(テーブル1[[#This Row],[光比]:[火比]]),0)</f>
        <v>0</v>
      </c>
      <c r="X31" s="7">
        <f>ROUNDDOWN(テーブル1[[#This Row],[合計]]*テーブル1[[#This Row],[火比]]/SUM(テーブル1[[#This Row],[光比]:[火比]]),0)</f>
        <v>0</v>
      </c>
      <c r="Y3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0.47165532879818595</v>
      </c>
      <c r="Z31" s="11">
        <f>1+テーブル1[[#This Row],[集中度]]*0.5+(テーブル1[[#This Row],[R]]-1)*0.05</f>
        <v>1.2358276643990931</v>
      </c>
      <c r="AA31" s="7">
        <f>ROUNDDOWN(テーブル1[[#This Row],[合計]]/テーブル1[[#This Row],[効率]],0)</f>
        <v>16</v>
      </c>
      <c r="AB31" s="8">
        <f>テーブル1[[#This Row],[光]]/テーブル1[[#This Row],[コスト]]</f>
        <v>0</v>
      </c>
      <c r="AC31" s="8">
        <f>テーブル1[[#This Row],[風]]/テーブル1[[#This Row],[コスト]]</f>
        <v>0</v>
      </c>
      <c r="AD31" s="8">
        <f>テーブル1[[#This Row],[水]]/テーブル1[[#This Row],[コスト]]</f>
        <v>0.75</v>
      </c>
      <c r="AE31" s="8">
        <f>テーブル1[[#This Row],[闇]]/テーブル1[[#This Row],[コスト]]</f>
        <v>0.5</v>
      </c>
      <c r="AF31" s="8">
        <f>テーブル1[[#This Row],[土]]/テーブル1[[#This Row],[コスト]]</f>
        <v>0</v>
      </c>
      <c r="AG31" s="8">
        <f>テーブル1[[#This Row],[火]]/テーブル1[[#This Row],[コスト]]</f>
        <v>0</v>
      </c>
      <c r="AH31" s="8"/>
      <c r="AI31" s="15" t="str">
        <f>"item."&amp;テーブル1[[#This Row],[内部名]]&amp;"_mirage_fairy.name="&amp;テーブル1[[#This Row],[英名]]</f>
        <v>item.grass_mirage_fairy.name=Grassia</v>
      </c>
      <c r="AJ31" s="15" t="str">
        <f>"item."&amp;テーブル1[[#This Row],[内部名]]&amp;"_mirage_fairy.name="&amp;テーブル1[[#This Row],[和名]]</f>
        <v>item.grass_mirage_fairy.name=グラッシャ</v>
      </c>
      <c r="AK3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grass.setStatus(1, 34, 0, 0, 16, 10, 0, 0);</v>
      </c>
    </row>
    <row r="32" spans="1:37">
      <c r="A32" s="12"/>
      <c r="B32" s="12">
        <v>4</v>
      </c>
      <c r="C32" s="13" t="s">
        <v>106</v>
      </c>
      <c r="D32" s="13" t="s">
        <v>14</v>
      </c>
      <c r="E32" s="13" t="s">
        <v>183</v>
      </c>
      <c r="F32" s="14" t="s">
        <v>383</v>
      </c>
      <c r="G32" s="14" t="s">
        <v>110</v>
      </c>
      <c r="H32" s="14" t="s">
        <v>338</v>
      </c>
      <c r="I32" s="4">
        <v>1</v>
      </c>
      <c r="J32" s="4" t="s">
        <v>54</v>
      </c>
      <c r="K32" s="4">
        <v>40</v>
      </c>
      <c r="L32" s="6"/>
      <c r="M32" s="6"/>
      <c r="N32" s="6"/>
      <c r="O32" s="6">
        <v>10</v>
      </c>
      <c r="P32" s="6">
        <v>14</v>
      </c>
      <c r="Q32" s="6"/>
      <c r="R32" s="9">
        <f>ROUNDDOWN(10*POWER(10,K32/100),0)</f>
        <v>25</v>
      </c>
      <c r="S32" s="7">
        <f>ROUNDDOWN(テーブル1[[#This Row],[合計]]*テーブル1[[#This Row],[光比]]/SUM(テーブル1[[#This Row],[光比]:[火比]]),0)</f>
        <v>0</v>
      </c>
      <c r="T32" s="7">
        <f>ROUNDDOWN(テーブル1[[#This Row],[合計]]*テーブル1[[#This Row],[風比]]/SUM(テーブル1[[#This Row],[光比]:[火比]]),0)</f>
        <v>0</v>
      </c>
      <c r="U32" s="7">
        <f>ROUNDDOWN(テーブル1[[#This Row],[合計]]*テーブル1[[#This Row],[水比]]/SUM(テーブル1[[#This Row],[光比]:[火比]]),0)</f>
        <v>0</v>
      </c>
      <c r="V32" s="7">
        <f>ROUNDDOWN(テーブル1[[#This Row],[合計]]*テーブル1[[#This Row],[闇比]]/SUM(テーブル1[[#This Row],[光比]:[火比]]),0)</f>
        <v>10</v>
      </c>
      <c r="W32" s="7">
        <f>ROUNDDOWN(テーブル1[[#This Row],[合計]]*テーブル1[[#This Row],[土比]]/SUM(テーブル1[[#This Row],[光比]:[火比]]),0)</f>
        <v>14</v>
      </c>
      <c r="X32" s="7">
        <f>ROUNDDOWN(テーブル1[[#This Row],[合計]]*テーブル1[[#This Row],[火比]]/SUM(テーブル1[[#This Row],[光比]:[火比]]),0)</f>
        <v>0</v>
      </c>
      <c r="Y3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0.47360000000000002</v>
      </c>
      <c r="Z32" s="11">
        <f>1+テーブル1[[#This Row],[集中度]]*0.5+(テーブル1[[#This Row],[R]]-1)*0.05</f>
        <v>1.2368000000000001</v>
      </c>
      <c r="AA32" s="7">
        <f>ROUNDDOWN(テーブル1[[#This Row],[合計]]/テーブル1[[#This Row],[効率]],0)</f>
        <v>20</v>
      </c>
      <c r="AB32" s="8">
        <f>テーブル1[[#This Row],[光]]/テーブル1[[#This Row],[コスト]]</f>
        <v>0</v>
      </c>
      <c r="AC32" s="8">
        <f>テーブル1[[#This Row],[風]]/テーブル1[[#This Row],[コスト]]</f>
        <v>0</v>
      </c>
      <c r="AD32" s="8">
        <f>テーブル1[[#This Row],[水]]/テーブル1[[#This Row],[コスト]]</f>
        <v>0</v>
      </c>
      <c r="AE32" s="8">
        <f>テーブル1[[#This Row],[闇]]/テーブル1[[#This Row],[コスト]]</f>
        <v>0.5</v>
      </c>
      <c r="AF32" s="8">
        <f>テーブル1[[#This Row],[土]]/テーブル1[[#This Row],[コスト]]</f>
        <v>0.7</v>
      </c>
      <c r="AG32" s="8">
        <f>テーブル1[[#This Row],[火]]/テーブル1[[#This Row],[コスト]]</f>
        <v>0</v>
      </c>
      <c r="AH32" s="8"/>
      <c r="AI32" s="15" t="str">
        <f>"item."&amp;テーブル1[[#This Row],[内部名]]&amp;"_mirage_fairy.name="&amp;テーブル1[[#This Row],[英名]]</f>
        <v>item.cobblestone_mirage_fairy.name=Cobblestonia</v>
      </c>
      <c r="AJ32" s="15" t="str">
        <f>"item."&amp;テーブル1[[#This Row],[内部名]]&amp;"_mirage_fairy.name="&amp;テーブル1[[#This Row],[和名]]</f>
        <v>item.cobblestone_mirage_fairy.name=ツォッブレストーニャ</v>
      </c>
      <c r="AK3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cobblestone.setStatus(1, 40, 0, 0, 0, 10, 14, 0);</v>
      </c>
    </row>
    <row r="33" spans="1:37">
      <c r="A33" s="12"/>
      <c r="B33" s="12">
        <v>10</v>
      </c>
      <c r="C33" s="13" t="s">
        <v>126</v>
      </c>
      <c r="D33" s="13" t="s">
        <v>14</v>
      </c>
      <c r="E33" s="13" t="s">
        <v>183</v>
      </c>
      <c r="F33" s="14" t="s">
        <v>389</v>
      </c>
      <c r="G33" s="14" t="s">
        <v>135</v>
      </c>
      <c r="H33" s="14" t="s">
        <v>144</v>
      </c>
      <c r="I33" s="4">
        <v>2</v>
      </c>
      <c r="J33" s="4" t="s">
        <v>50</v>
      </c>
      <c r="K33" s="4">
        <v>16</v>
      </c>
      <c r="L33" s="6"/>
      <c r="M33" s="6"/>
      <c r="N33" s="6">
        <v>4</v>
      </c>
      <c r="O33" s="6">
        <v>10</v>
      </c>
      <c r="P33" s="6"/>
      <c r="Q33" s="6">
        <v>2</v>
      </c>
      <c r="R33" s="9">
        <f>ROUNDDOWN(10*POWER(10,K33/100),0)</f>
        <v>14</v>
      </c>
      <c r="S33" s="7">
        <f>ROUNDDOWN(テーブル1[[#This Row],[合計]]*テーブル1[[#This Row],[光比]]/SUM(テーブル1[[#This Row],[光比]:[火比]]),0)</f>
        <v>0</v>
      </c>
      <c r="T33" s="7">
        <f>ROUNDDOWN(テーブル1[[#This Row],[合計]]*テーブル1[[#This Row],[風比]]/SUM(テーブル1[[#This Row],[光比]:[火比]]),0)</f>
        <v>0</v>
      </c>
      <c r="U33" s="7">
        <f>ROUNDDOWN(テーブル1[[#This Row],[合計]]*テーブル1[[#This Row],[水比]]/SUM(テーブル1[[#This Row],[光比]:[火比]]),0)</f>
        <v>3</v>
      </c>
      <c r="V33" s="7">
        <f>ROUNDDOWN(テーブル1[[#This Row],[合計]]*テーブル1[[#This Row],[闇比]]/SUM(テーブル1[[#This Row],[光比]:[火比]]),0)</f>
        <v>8</v>
      </c>
      <c r="W33" s="7">
        <f>ROUNDDOWN(テーブル1[[#This Row],[合計]]*テーブル1[[#This Row],[土比]]/SUM(テーブル1[[#This Row],[光比]:[火比]]),0)</f>
        <v>0</v>
      </c>
      <c r="X33" s="7">
        <f>ROUNDDOWN(テーブル1[[#This Row],[合計]]*テーブル1[[#This Row],[火比]]/SUM(テーブル1[[#This Row],[光比]:[火比]]),0)</f>
        <v>1</v>
      </c>
      <c r="Y3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0.37755102040816324</v>
      </c>
      <c r="Z33" s="11">
        <f>1+テーブル1[[#This Row],[集中度]]*0.5+(テーブル1[[#This Row],[R]]-1)*0.05</f>
        <v>1.2387755102040816</v>
      </c>
      <c r="AA33" s="7">
        <f>ROUNDDOWN(テーブル1[[#This Row],[合計]]/テーブル1[[#This Row],[効率]],0)</f>
        <v>11</v>
      </c>
      <c r="AB33" s="8">
        <f>テーブル1[[#This Row],[光]]/テーブル1[[#This Row],[コスト]]</f>
        <v>0</v>
      </c>
      <c r="AC33" s="8">
        <f>テーブル1[[#This Row],[風]]/テーブル1[[#This Row],[コスト]]</f>
        <v>0</v>
      </c>
      <c r="AD33" s="8">
        <f>テーブル1[[#This Row],[水]]/テーブル1[[#This Row],[コスト]]</f>
        <v>0.27272727272727271</v>
      </c>
      <c r="AE33" s="8">
        <f>テーブル1[[#This Row],[闇]]/テーブル1[[#This Row],[コスト]]</f>
        <v>0.72727272727272729</v>
      </c>
      <c r="AF33" s="8">
        <f>テーブル1[[#This Row],[土]]/テーブル1[[#This Row],[コスト]]</f>
        <v>0</v>
      </c>
      <c r="AG33" s="8">
        <f>テーブル1[[#This Row],[火]]/テーブル1[[#This Row],[コスト]]</f>
        <v>9.0909090909090912E-2</v>
      </c>
      <c r="AH33" s="8"/>
      <c r="AI33" s="15" t="str">
        <f>"item."&amp;テーブル1[[#This Row],[内部名]]&amp;"_mirage_fairy.name="&amp;テーブル1[[#This Row],[英名]]</f>
        <v>item.snow_mirage_fairy.name=Snowia</v>
      </c>
      <c r="AJ33" s="15" t="str">
        <f>"item."&amp;テーブル1[[#This Row],[内部名]]&amp;"_mirage_fairy.name="&amp;テーブル1[[#This Row],[和名]]</f>
        <v>item.snow_mirage_fairy.name=スノーヤ</v>
      </c>
      <c r="AK3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snow.setStatus(2, 16, 0, 0, 4, 10, 0, 2);</v>
      </c>
    </row>
    <row r="34" spans="1:37">
      <c r="A34" s="12"/>
      <c r="B34" s="12">
        <v>13</v>
      </c>
      <c r="C34" s="13" t="s">
        <v>92</v>
      </c>
      <c r="D34" s="13" t="s">
        <v>69</v>
      </c>
      <c r="E34" s="13" t="s">
        <v>183</v>
      </c>
      <c r="F34" s="14" t="s">
        <v>391</v>
      </c>
      <c r="G34" s="14" t="s">
        <v>99</v>
      </c>
      <c r="H34" s="14" t="s">
        <v>100</v>
      </c>
      <c r="I34" s="4">
        <v>3</v>
      </c>
      <c r="J34" s="4" t="s">
        <v>56</v>
      </c>
      <c r="K34" s="4">
        <v>56</v>
      </c>
      <c r="L34" s="6">
        <v>10</v>
      </c>
      <c r="M34" s="6">
        <v>13</v>
      </c>
      <c r="N34" s="6"/>
      <c r="O34" s="6">
        <v>3</v>
      </c>
      <c r="P34" s="6"/>
      <c r="Q34" s="6">
        <v>18</v>
      </c>
      <c r="R34" s="9">
        <f>ROUNDDOWN(10*POWER(10,K34/100),0)</f>
        <v>36</v>
      </c>
      <c r="S34" s="7">
        <f>ROUNDDOWN(テーブル1[[#This Row],[合計]]*テーブル1[[#This Row],[光比]]/SUM(テーブル1[[#This Row],[光比]:[火比]]),0)</f>
        <v>8</v>
      </c>
      <c r="T34" s="7">
        <f>ROUNDDOWN(テーブル1[[#This Row],[合計]]*テーブル1[[#This Row],[風比]]/SUM(テーブル1[[#This Row],[光比]:[火比]]),0)</f>
        <v>10</v>
      </c>
      <c r="U34" s="7">
        <f>ROUNDDOWN(テーブル1[[#This Row],[合計]]*テーブル1[[#This Row],[水比]]/SUM(テーブル1[[#This Row],[光比]:[火比]]),0)</f>
        <v>0</v>
      </c>
      <c r="V34" s="7">
        <f>ROUNDDOWN(テーブル1[[#This Row],[合計]]*テーブル1[[#This Row],[闇比]]/SUM(テーブル1[[#This Row],[光比]:[火比]]),0)</f>
        <v>2</v>
      </c>
      <c r="W34" s="7">
        <f>ROUNDDOWN(テーブル1[[#This Row],[合計]]*テーブル1[[#This Row],[土比]]/SUM(テーブル1[[#This Row],[光比]:[火比]]),0)</f>
        <v>0</v>
      </c>
      <c r="X34" s="7">
        <f>ROUNDDOWN(テーブル1[[#This Row],[合計]]*テーブル1[[#This Row],[火比]]/SUM(テーブル1[[#This Row],[光比]:[火比]]),0)</f>
        <v>14</v>
      </c>
      <c r="Y3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0.28086419753086422</v>
      </c>
      <c r="Z34" s="11">
        <f>1+テーブル1[[#This Row],[集中度]]*0.5+(テーブル1[[#This Row],[R]]-1)*0.05</f>
        <v>1.2404320987654323</v>
      </c>
      <c r="AA34" s="7">
        <f>ROUNDDOWN(テーブル1[[#This Row],[合計]]/テーブル1[[#This Row],[効率]],0)</f>
        <v>29</v>
      </c>
      <c r="AB34" s="8">
        <f>テーブル1[[#This Row],[光]]/テーブル1[[#This Row],[コスト]]</f>
        <v>0.27586206896551724</v>
      </c>
      <c r="AC34" s="8">
        <f>テーブル1[[#This Row],[風]]/テーブル1[[#This Row],[コスト]]</f>
        <v>0.34482758620689657</v>
      </c>
      <c r="AD34" s="8">
        <f>テーブル1[[#This Row],[水]]/テーブル1[[#This Row],[コスト]]</f>
        <v>0</v>
      </c>
      <c r="AE34" s="8">
        <f>テーブル1[[#This Row],[闇]]/テーブル1[[#This Row],[コスト]]</f>
        <v>6.8965517241379309E-2</v>
      </c>
      <c r="AF34" s="8">
        <f>テーブル1[[#This Row],[土]]/テーブル1[[#This Row],[コスト]]</f>
        <v>0</v>
      </c>
      <c r="AG34" s="8">
        <f>テーブル1[[#This Row],[火]]/テーブル1[[#This Row],[コスト]]</f>
        <v>0.48275862068965519</v>
      </c>
      <c r="AH34" s="8"/>
      <c r="AI34" s="15" t="str">
        <f>"item."&amp;テーブル1[[#This Row],[内部名]]&amp;"_mirage_fairy.name="&amp;テーブル1[[#This Row],[英名]]</f>
        <v>item.netherquartz_mirage_fairy.name=Netherquartzia</v>
      </c>
      <c r="AJ34" s="15" t="str">
        <f>"item."&amp;テーブル1[[#This Row],[内部名]]&amp;"_mirage_fairy.name="&amp;テーブル1[[#This Row],[和名]]</f>
        <v>item.netherquartz_mirage_fairy.name=ネーテルクアルチャ</v>
      </c>
      <c r="AK3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netherquartz.setStatus(3, 56, 10, 13, 0, 3, 0, 18);</v>
      </c>
    </row>
    <row r="35" spans="1:37">
      <c r="A35" s="12"/>
      <c r="B35" s="12">
        <v>82</v>
      </c>
      <c r="C35" s="13" t="s">
        <v>301</v>
      </c>
      <c r="D35" s="13" t="s">
        <v>306</v>
      </c>
      <c r="E35" s="13" t="s">
        <v>12</v>
      </c>
      <c r="F35" s="14" t="s">
        <v>456</v>
      </c>
      <c r="G35" s="14" t="s">
        <v>374</v>
      </c>
      <c r="H35" s="14" t="s">
        <v>375</v>
      </c>
      <c r="I35" s="4">
        <v>1</v>
      </c>
      <c r="J35" s="4" t="s">
        <v>50</v>
      </c>
      <c r="K35" s="4">
        <v>27</v>
      </c>
      <c r="L35" s="6"/>
      <c r="M35" s="6"/>
      <c r="N35" s="6">
        <v>10</v>
      </c>
      <c r="O35" s="6">
        <v>18</v>
      </c>
      <c r="P35" s="6"/>
      <c r="Q35" s="6"/>
      <c r="R35" s="9">
        <f>ROUNDDOWN(10*POWER(10,K35/100),0)</f>
        <v>18</v>
      </c>
      <c r="S35" s="7">
        <f>ROUNDDOWN(テーブル1[[#This Row],[合計]]*テーブル1[[#This Row],[光比]]/SUM(テーブル1[[#This Row],[光比]:[火比]]),0)</f>
        <v>0</v>
      </c>
      <c r="T35" s="7">
        <f>ROUNDDOWN(テーブル1[[#This Row],[合計]]*テーブル1[[#This Row],[風比]]/SUM(テーブル1[[#This Row],[光比]:[火比]]),0)</f>
        <v>0</v>
      </c>
      <c r="U35" s="7">
        <f>ROUNDDOWN(テーブル1[[#This Row],[合計]]*テーブル1[[#This Row],[水比]]/SUM(テーブル1[[#This Row],[光比]:[火比]]),0)</f>
        <v>6</v>
      </c>
      <c r="V35" s="7">
        <f>ROUNDDOWN(テーブル1[[#This Row],[合計]]*テーブル1[[#This Row],[闇比]]/SUM(テーブル1[[#This Row],[光比]:[火比]]),0)</f>
        <v>11</v>
      </c>
      <c r="W35" s="7">
        <f>ROUNDDOWN(テーブル1[[#This Row],[合計]]*テーブル1[[#This Row],[土比]]/SUM(テーブル1[[#This Row],[光比]:[火比]]),0)</f>
        <v>0</v>
      </c>
      <c r="X35" s="7">
        <f>ROUNDDOWN(テーブル1[[#This Row],[合計]]*テーブル1[[#This Row],[火比]]/SUM(テーブル1[[#This Row],[光比]:[火比]]),0)</f>
        <v>0</v>
      </c>
      <c r="Y3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0.48456790123456789</v>
      </c>
      <c r="Z35" s="11">
        <f>1+テーブル1[[#This Row],[集中度]]*0.5+(テーブル1[[#This Row],[R]]-1)*0.05</f>
        <v>1.242283950617284</v>
      </c>
      <c r="AA35" s="7">
        <f>ROUNDDOWN(テーブル1[[#This Row],[合計]]/テーブル1[[#This Row],[効率]],0)</f>
        <v>14</v>
      </c>
      <c r="AB35" s="8">
        <f>テーブル1[[#This Row],[光]]/テーブル1[[#This Row],[コスト]]</f>
        <v>0</v>
      </c>
      <c r="AC35" s="8">
        <f>テーブル1[[#This Row],[風]]/テーブル1[[#This Row],[コスト]]</f>
        <v>0</v>
      </c>
      <c r="AD35" s="8">
        <f>テーブル1[[#This Row],[水]]/テーブル1[[#This Row],[コスト]]</f>
        <v>0.42857142857142855</v>
      </c>
      <c r="AE35" s="8">
        <f>テーブル1[[#This Row],[闇]]/テーブル1[[#This Row],[コスト]]</f>
        <v>0.7857142857142857</v>
      </c>
      <c r="AF35" s="8">
        <f>テーブル1[[#This Row],[土]]/テーブル1[[#This Row],[コスト]]</f>
        <v>0</v>
      </c>
      <c r="AG35" s="8">
        <f>テーブル1[[#This Row],[火]]/テーブル1[[#This Row],[コスト]]</f>
        <v>0</v>
      </c>
      <c r="AH35" s="8"/>
      <c r="AI35" s="15" t="str">
        <f>"item."&amp;テーブル1[[#This Row],[内部名]]&amp;"_mirage_fairy.name="&amp;テーブル1[[#This Row],[英名]]</f>
        <v>item.tallgrass_mirage_fairy.name=Tallgrassia</v>
      </c>
      <c r="AJ35" s="15" t="str">
        <f>"item."&amp;テーブル1[[#This Row],[内部名]]&amp;"_mirage_fairy.name="&amp;テーブル1[[#This Row],[和名]]</f>
        <v>item.tallgrass_mirage_fairy.name=タルグラッシャ</v>
      </c>
      <c r="AK3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tallgrass.setStatus(1, 27, 0, 0, 10, 18, 0, 0);</v>
      </c>
    </row>
    <row r="36" spans="1:37">
      <c r="A36" s="12"/>
      <c r="B36" s="12">
        <v>57</v>
      </c>
      <c r="C36" s="13" t="s">
        <v>318</v>
      </c>
      <c r="D36" s="13" t="s">
        <v>277</v>
      </c>
      <c r="E36" s="13" t="s">
        <v>12</v>
      </c>
      <c r="F36" s="14" t="s">
        <v>432</v>
      </c>
      <c r="G36" s="14" t="s">
        <v>320</v>
      </c>
      <c r="H36" s="14" t="s">
        <v>321</v>
      </c>
      <c r="I36" s="4">
        <v>1</v>
      </c>
      <c r="J36" s="4" t="s">
        <v>54</v>
      </c>
      <c r="K36" s="4">
        <v>62</v>
      </c>
      <c r="L36" s="6"/>
      <c r="M36" s="6"/>
      <c r="N36" s="6">
        <v>10</v>
      </c>
      <c r="O36" s="6"/>
      <c r="P36" s="6">
        <v>13</v>
      </c>
      <c r="Q36" s="6"/>
      <c r="R36" s="9">
        <f>ROUNDDOWN(10*POWER(10,K36/100),0)</f>
        <v>41</v>
      </c>
      <c r="S36" s="7">
        <f>ROUNDDOWN(テーブル1[[#This Row],[合計]]*テーブル1[[#This Row],[光比]]/SUM(テーブル1[[#This Row],[光比]:[火比]]),0)</f>
        <v>0</v>
      </c>
      <c r="T36" s="7">
        <f>ROUNDDOWN(テーブル1[[#This Row],[合計]]*テーブル1[[#This Row],[風比]]/SUM(テーブル1[[#This Row],[光比]:[火比]]),0)</f>
        <v>0</v>
      </c>
      <c r="U36" s="7">
        <f>ROUNDDOWN(テーブル1[[#This Row],[合計]]*テーブル1[[#This Row],[水比]]/SUM(テーブル1[[#This Row],[光比]:[火比]]),0)</f>
        <v>17</v>
      </c>
      <c r="V36" s="7">
        <f>ROUNDDOWN(テーブル1[[#This Row],[合計]]*テーブル1[[#This Row],[闇比]]/SUM(テーブル1[[#This Row],[光比]:[火比]]),0)</f>
        <v>0</v>
      </c>
      <c r="W36" s="7">
        <f>ROUNDDOWN(テーブル1[[#This Row],[合計]]*テーブル1[[#This Row],[土比]]/SUM(テーブル1[[#This Row],[光比]:[火比]]),0)</f>
        <v>23</v>
      </c>
      <c r="X36" s="7">
        <f>ROUNDDOWN(テーブル1[[#This Row],[合計]]*テーブル1[[#This Row],[火比]]/SUM(テーブル1[[#This Row],[光比]:[火比]]),0)</f>
        <v>0</v>
      </c>
      <c r="Y3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0.48661511005353958</v>
      </c>
      <c r="Z36" s="11">
        <f>1+テーブル1[[#This Row],[集中度]]*0.5+(テーブル1[[#This Row],[R]]-1)*0.05</f>
        <v>1.2433075550267698</v>
      </c>
      <c r="AA36" s="7">
        <f>ROUNDDOWN(テーブル1[[#This Row],[合計]]/テーブル1[[#This Row],[効率]],0)</f>
        <v>32</v>
      </c>
      <c r="AB36" s="8">
        <f>テーブル1[[#This Row],[光]]/テーブル1[[#This Row],[コスト]]</f>
        <v>0</v>
      </c>
      <c r="AC36" s="8">
        <f>テーブル1[[#This Row],[風]]/テーブル1[[#This Row],[コスト]]</f>
        <v>0</v>
      </c>
      <c r="AD36" s="8">
        <f>テーブル1[[#This Row],[水]]/テーブル1[[#This Row],[コスト]]</f>
        <v>0.53125</v>
      </c>
      <c r="AE36" s="8">
        <f>テーブル1[[#This Row],[闇]]/テーブル1[[#This Row],[コスト]]</f>
        <v>0</v>
      </c>
      <c r="AF36" s="8">
        <f>テーブル1[[#This Row],[土]]/テーブル1[[#This Row],[コスト]]</f>
        <v>0.71875</v>
      </c>
      <c r="AG36" s="8">
        <f>テーブル1[[#This Row],[火]]/テーブル1[[#This Row],[コスト]]</f>
        <v>0</v>
      </c>
      <c r="AH36" s="8"/>
      <c r="AI36" s="15" t="str">
        <f>"item."&amp;テーブル1[[#This Row],[内部名]]&amp;"_mirage_fairy.name="&amp;テーブル1[[#This Row],[英名]]</f>
        <v>item.log_mirage_fairy.name=Logia</v>
      </c>
      <c r="AJ36" s="15" t="str">
        <f>"item."&amp;テーブル1[[#This Row],[内部名]]&amp;"_mirage_fairy.name="&amp;テーブル1[[#This Row],[和名]]</f>
        <v>item.log_mirage_fairy.name=ローギャ</v>
      </c>
      <c r="AK3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log.setStatus(1, 62, 0, 0, 10, 0, 13, 0);</v>
      </c>
    </row>
    <row r="37" spans="1:37">
      <c r="A37" s="12"/>
      <c r="B37" s="12">
        <v>18</v>
      </c>
      <c r="C37" s="13" t="s">
        <v>94</v>
      </c>
      <c r="D37" s="13" t="s">
        <v>57</v>
      </c>
      <c r="E37" s="13" t="s">
        <v>183</v>
      </c>
      <c r="F37" s="14" t="s">
        <v>394</v>
      </c>
      <c r="G37" s="14" t="s">
        <v>102</v>
      </c>
      <c r="H37" s="14" t="s">
        <v>103</v>
      </c>
      <c r="I37" s="4">
        <v>3</v>
      </c>
      <c r="J37" s="4" t="s">
        <v>51</v>
      </c>
      <c r="K37" s="4">
        <v>49</v>
      </c>
      <c r="L37" s="6">
        <v>3</v>
      </c>
      <c r="M37" s="6"/>
      <c r="N37" s="6">
        <v>16</v>
      </c>
      <c r="O37" s="6">
        <v>6</v>
      </c>
      <c r="P37" s="6">
        <v>10</v>
      </c>
      <c r="Q37" s="6"/>
      <c r="R37" s="9">
        <f>ROUNDDOWN(10*POWER(10,K37/100),0)</f>
        <v>30</v>
      </c>
      <c r="S37" s="5">
        <f>ROUNDDOWN(テーブル1[[#This Row],[合計]]*テーブル1[[#This Row],[光比]]/SUM(テーブル1[[#This Row],[光比]:[火比]]),0)</f>
        <v>2</v>
      </c>
      <c r="T37" s="5">
        <f>ROUNDDOWN(テーブル1[[#This Row],[合計]]*テーブル1[[#This Row],[風比]]/SUM(テーブル1[[#This Row],[光比]:[火比]]),0)</f>
        <v>0</v>
      </c>
      <c r="U37" s="5">
        <f>ROUNDDOWN(テーブル1[[#This Row],[合計]]*テーブル1[[#This Row],[水比]]/SUM(テーブル1[[#This Row],[光比]:[火比]]),0)</f>
        <v>13</v>
      </c>
      <c r="V37" s="5">
        <f>ROUNDDOWN(テーブル1[[#This Row],[合計]]*テーブル1[[#This Row],[闇比]]/SUM(テーブル1[[#This Row],[光比]:[火比]]),0)</f>
        <v>5</v>
      </c>
      <c r="W37" s="5">
        <f>ROUNDDOWN(テーブル1[[#This Row],[合計]]*テーブル1[[#This Row],[土比]]/SUM(テーブル1[[#This Row],[光比]:[火比]]),0)</f>
        <v>8</v>
      </c>
      <c r="X37" s="5">
        <f>ROUNDDOWN(テーブル1[[#This Row],[合計]]*テーブル1[[#This Row],[火比]]/SUM(テーブル1[[#This Row],[光比]:[火比]]),0)</f>
        <v>0</v>
      </c>
      <c r="Y3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0.2911111111111111</v>
      </c>
      <c r="Z37" s="11">
        <f>1+テーブル1[[#This Row],[集中度]]*0.5+(テーブル1[[#This Row],[R]]-1)*0.05</f>
        <v>1.2455555555555557</v>
      </c>
      <c r="AA37" s="7">
        <f>ROUNDDOWN(テーブル1[[#This Row],[合計]]/テーブル1[[#This Row],[効率]],0)</f>
        <v>24</v>
      </c>
      <c r="AB37" s="8">
        <f>テーブル1[[#This Row],[光]]/テーブル1[[#This Row],[コスト]]</f>
        <v>8.3333333333333329E-2</v>
      </c>
      <c r="AC37" s="8">
        <f>テーブル1[[#This Row],[風]]/テーブル1[[#This Row],[コスト]]</f>
        <v>0</v>
      </c>
      <c r="AD37" s="8">
        <f>テーブル1[[#This Row],[水]]/テーブル1[[#This Row],[コスト]]</f>
        <v>0.54166666666666663</v>
      </c>
      <c r="AE37" s="8">
        <f>テーブル1[[#This Row],[闇]]/テーブル1[[#This Row],[コスト]]</f>
        <v>0.20833333333333334</v>
      </c>
      <c r="AF37" s="8">
        <f>テーブル1[[#This Row],[土]]/テーブル1[[#This Row],[コスト]]</f>
        <v>0.33333333333333331</v>
      </c>
      <c r="AG37" s="8">
        <f>テーブル1[[#This Row],[火]]/テーブル1[[#This Row],[コスト]]</f>
        <v>0</v>
      </c>
      <c r="AH37" s="8"/>
      <c r="AI37" s="15" t="str">
        <f>"item."&amp;テーブル1[[#This Row],[内部名]]&amp;"_mirage_fairy.name="&amp;テーブル1[[#This Row],[英名]]</f>
        <v>item.lapislazuli_mirage_fairy.name=Lapislazulia</v>
      </c>
      <c r="AJ37" s="15" t="str">
        <f>"item."&amp;テーブル1[[#This Row],[内部名]]&amp;"_mirage_fairy.name="&amp;テーブル1[[#This Row],[和名]]</f>
        <v>item.lapislazuli_mirage_fairy.name=ラピスラズーリャ</v>
      </c>
      <c r="AK3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lapislazuli.setStatus(3, 49, 3, 0, 16, 6, 10, 0);</v>
      </c>
    </row>
    <row r="38" spans="1:37">
      <c r="A38" s="12"/>
      <c r="B38" s="12">
        <v>52</v>
      </c>
      <c r="C38" s="13" t="s">
        <v>273</v>
      </c>
      <c r="D38" s="13" t="s">
        <v>277</v>
      </c>
      <c r="E38" s="13" t="s">
        <v>12</v>
      </c>
      <c r="F38" s="14" t="s">
        <v>427</v>
      </c>
      <c r="G38" s="14" t="s">
        <v>279</v>
      </c>
      <c r="H38" s="14" t="s">
        <v>284</v>
      </c>
      <c r="I38" s="4">
        <v>2</v>
      </c>
      <c r="J38" s="4" t="s">
        <v>51</v>
      </c>
      <c r="K38" s="4">
        <v>62</v>
      </c>
      <c r="L38" s="6">
        <v>1</v>
      </c>
      <c r="M38" s="6"/>
      <c r="N38" s="6">
        <v>10</v>
      </c>
      <c r="O38" s="6">
        <v>1</v>
      </c>
      <c r="P38" s="6">
        <v>8</v>
      </c>
      <c r="Q38" s="6"/>
      <c r="R38" s="9">
        <f>ROUNDDOWN(10*POWER(10,K38/100),0)</f>
        <v>41</v>
      </c>
      <c r="S38" s="7">
        <f>ROUNDDOWN(テーブル1[[#This Row],[合計]]*テーブル1[[#This Row],[光比]]/SUM(テーブル1[[#This Row],[光比]:[火比]]),0)</f>
        <v>2</v>
      </c>
      <c r="T38" s="7">
        <f>ROUNDDOWN(テーブル1[[#This Row],[合計]]*テーブル1[[#This Row],[風比]]/SUM(テーブル1[[#This Row],[光比]:[火比]]),0)</f>
        <v>0</v>
      </c>
      <c r="U38" s="7">
        <f>ROUNDDOWN(テーブル1[[#This Row],[合計]]*テーブル1[[#This Row],[水比]]/SUM(テーブル1[[#This Row],[光比]:[火比]]),0)</f>
        <v>20</v>
      </c>
      <c r="V38" s="7">
        <f>ROUNDDOWN(テーブル1[[#This Row],[合計]]*テーブル1[[#This Row],[闇比]]/SUM(テーブル1[[#This Row],[光比]:[火比]]),0)</f>
        <v>2</v>
      </c>
      <c r="W38" s="7">
        <f>ROUNDDOWN(テーブル1[[#This Row],[合計]]*テーブル1[[#This Row],[土比]]/SUM(テーブル1[[#This Row],[光比]:[火比]]),0)</f>
        <v>16</v>
      </c>
      <c r="X38" s="7">
        <f>ROUNDDOWN(テーブル1[[#This Row],[合計]]*テーブル1[[#This Row],[火比]]/SUM(テーブル1[[#This Row],[光比]:[火比]]),0)</f>
        <v>0</v>
      </c>
      <c r="Y3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0.39500297441998811</v>
      </c>
      <c r="Z38" s="11">
        <f>1+テーブル1[[#This Row],[集中度]]*0.5+(テーブル1[[#This Row],[R]]-1)*0.05</f>
        <v>1.2475014872099941</v>
      </c>
      <c r="AA38" s="7">
        <f>ROUNDDOWN(テーブル1[[#This Row],[合計]]/テーブル1[[#This Row],[効率]],0)</f>
        <v>32</v>
      </c>
      <c r="AB38" s="8">
        <f>テーブル1[[#This Row],[光]]/テーブル1[[#This Row],[コスト]]</f>
        <v>6.25E-2</v>
      </c>
      <c r="AC38" s="8">
        <f>テーブル1[[#This Row],[風]]/テーブル1[[#This Row],[コスト]]</f>
        <v>0</v>
      </c>
      <c r="AD38" s="8">
        <f>テーブル1[[#This Row],[水]]/テーブル1[[#This Row],[コスト]]</f>
        <v>0.625</v>
      </c>
      <c r="AE38" s="8">
        <f>テーブル1[[#This Row],[闇]]/テーブル1[[#This Row],[コスト]]</f>
        <v>6.25E-2</v>
      </c>
      <c r="AF38" s="8">
        <f>テーブル1[[#This Row],[土]]/テーブル1[[#This Row],[コスト]]</f>
        <v>0.5</v>
      </c>
      <c r="AG38" s="8">
        <f>テーブル1[[#This Row],[火]]/テーブル1[[#This Row],[コスト]]</f>
        <v>0</v>
      </c>
      <c r="AH38" s="8"/>
      <c r="AI38" s="15" t="str">
        <f>"item."&amp;テーブル1[[#This Row],[内部名]]&amp;"_mirage_fairy.name="&amp;テーブル1[[#This Row],[英名]]</f>
        <v>item.birch_mirage_fairy.name=Birchia</v>
      </c>
      <c r="AJ38" s="15" t="str">
        <f>"item."&amp;テーブル1[[#This Row],[内部名]]&amp;"_mirage_fairy.name="&amp;テーブル1[[#This Row],[和名]]</f>
        <v>item.birch_mirage_fairy.name=ビルキャ</v>
      </c>
      <c r="AK3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birch.setStatus(2, 62, 1, 0, 10, 1, 8, 0);</v>
      </c>
    </row>
    <row r="39" spans="1:37">
      <c r="A39" s="12"/>
      <c r="B39" s="12">
        <v>96</v>
      </c>
      <c r="C39" s="13" t="s">
        <v>126</v>
      </c>
      <c r="D39" s="13" t="s">
        <v>129</v>
      </c>
      <c r="E39" s="13" t="s">
        <v>70</v>
      </c>
      <c r="F39" s="14" t="s">
        <v>468</v>
      </c>
      <c r="G39" s="14" t="s">
        <v>136</v>
      </c>
      <c r="H39" s="14" t="s">
        <v>143</v>
      </c>
      <c r="I39" s="4">
        <v>3</v>
      </c>
      <c r="J39" s="4" t="s">
        <v>53</v>
      </c>
      <c r="K39" s="4">
        <v>48</v>
      </c>
      <c r="L39" s="6">
        <v>10</v>
      </c>
      <c r="M39" s="6">
        <v>14</v>
      </c>
      <c r="N39" s="6">
        <v>1</v>
      </c>
      <c r="O39" s="6"/>
      <c r="P39" s="6"/>
      <c r="Q39" s="6">
        <v>11</v>
      </c>
      <c r="R39" s="9">
        <f>ROUNDDOWN(10*POWER(10,K39/100),0)</f>
        <v>30</v>
      </c>
      <c r="S39" s="5">
        <f>ROUNDDOWN(テーブル1[[#This Row],[合計]]*テーブル1[[#This Row],[光比]]/SUM(テーブル1[[#This Row],[光比]:[火比]]),0)</f>
        <v>8</v>
      </c>
      <c r="T39" s="5">
        <f>ROUNDDOWN(テーブル1[[#This Row],[合計]]*テーブル1[[#This Row],[風比]]/SUM(テーブル1[[#This Row],[光比]:[火比]]),0)</f>
        <v>11</v>
      </c>
      <c r="U39" s="5">
        <f>ROUNDDOWN(テーブル1[[#This Row],[合計]]*テーブル1[[#This Row],[水比]]/SUM(テーブル1[[#This Row],[光比]:[火比]]),0)</f>
        <v>0</v>
      </c>
      <c r="V39" s="5">
        <f>ROUNDDOWN(テーブル1[[#This Row],[合計]]*テーブル1[[#This Row],[闇比]]/SUM(テーブル1[[#This Row],[光比]:[火比]]),0)</f>
        <v>0</v>
      </c>
      <c r="W39" s="5">
        <f>ROUNDDOWN(テーブル1[[#This Row],[合計]]*テーブル1[[#This Row],[土比]]/SUM(テーブル1[[#This Row],[光比]:[火比]]),0)</f>
        <v>0</v>
      </c>
      <c r="X39" s="5">
        <f>ROUNDDOWN(テーブル1[[#This Row],[合計]]*テーブル1[[#This Row],[火比]]/SUM(テーブル1[[#This Row],[光比]:[火比]]),0)</f>
        <v>9</v>
      </c>
      <c r="Y3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0.29555555555555557</v>
      </c>
      <c r="Z39" s="11">
        <f>1+テーブル1[[#This Row],[集中度]]*0.5+(テーブル1[[#This Row],[R]]-1)*0.05</f>
        <v>1.2477777777777779</v>
      </c>
      <c r="AA39" s="7">
        <f>ROUNDDOWN(テーブル1[[#This Row],[合計]]/テーブル1[[#This Row],[効率]],0)</f>
        <v>24</v>
      </c>
      <c r="AB39" s="8">
        <f>テーブル1[[#This Row],[光]]/テーブル1[[#This Row],[コスト]]</f>
        <v>0.33333333333333331</v>
      </c>
      <c r="AC39" s="8">
        <f>テーブル1[[#This Row],[風]]/テーブル1[[#This Row],[コスト]]</f>
        <v>0.45833333333333331</v>
      </c>
      <c r="AD39" s="8">
        <f>テーブル1[[#This Row],[水]]/テーブル1[[#This Row],[コスト]]</f>
        <v>0</v>
      </c>
      <c r="AE39" s="8">
        <f>テーブル1[[#This Row],[闇]]/テーブル1[[#This Row],[コスト]]</f>
        <v>0</v>
      </c>
      <c r="AF39" s="8">
        <f>テーブル1[[#This Row],[土]]/テーブル1[[#This Row],[コスト]]</f>
        <v>0</v>
      </c>
      <c r="AG39" s="8">
        <f>テーブル1[[#This Row],[火]]/テーブル1[[#This Row],[コスト]]</f>
        <v>0.375</v>
      </c>
      <c r="AH39" s="8"/>
      <c r="AI39" s="15" t="str">
        <f>"item."&amp;テーブル1[[#This Row],[内部名]]&amp;"_mirage_fairy.name="&amp;テーブル1[[#This Row],[英名]]</f>
        <v>item.snowfall_mirage_fairy.name=Snowfallia</v>
      </c>
      <c r="AJ39" s="15" t="str">
        <f>"item."&amp;テーブル1[[#This Row],[内部名]]&amp;"_mirage_fairy.name="&amp;テーブル1[[#This Row],[和名]]</f>
        <v>item.snowfall_mirage_fairy.name=スノウファーリャ</v>
      </c>
      <c r="AK3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snowfall.setStatus(3, 48, 10, 14, 1, 0, 0, 11);</v>
      </c>
    </row>
    <row r="40" spans="1:37">
      <c r="A40" s="12"/>
      <c r="B40" s="12">
        <v>41</v>
      </c>
      <c r="C40" s="13" t="s">
        <v>146</v>
      </c>
      <c r="D40" s="13" t="s">
        <v>173</v>
      </c>
      <c r="E40" s="13" t="s">
        <v>13</v>
      </c>
      <c r="F40" s="14" t="s">
        <v>416</v>
      </c>
      <c r="G40" s="14" t="s">
        <v>204</v>
      </c>
      <c r="H40" s="14" t="s">
        <v>234</v>
      </c>
      <c r="I40" s="4">
        <v>2</v>
      </c>
      <c r="J40" s="4" t="s">
        <v>51</v>
      </c>
      <c r="K40" s="4">
        <v>70</v>
      </c>
      <c r="L40" s="6"/>
      <c r="M40" s="6"/>
      <c r="N40" s="6">
        <v>10</v>
      </c>
      <c r="O40" s="6">
        <v>2</v>
      </c>
      <c r="P40" s="6">
        <v>1</v>
      </c>
      <c r="Q40" s="6">
        <v>4</v>
      </c>
      <c r="R40" s="9">
        <f>ROUNDDOWN(10*POWER(10,K40/100),0)</f>
        <v>50</v>
      </c>
      <c r="S40" s="5">
        <f>ROUNDDOWN(テーブル1[[#This Row],[合計]]*テーブル1[[#This Row],[光比]]/SUM(テーブル1[[#This Row],[光比]:[火比]]),0)</f>
        <v>0</v>
      </c>
      <c r="T40" s="5">
        <f>ROUNDDOWN(テーブル1[[#This Row],[合計]]*テーブル1[[#This Row],[風比]]/SUM(テーブル1[[#This Row],[光比]:[火比]]),0)</f>
        <v>0</v>
      </c>
      <c r="U40" s="5">
        <f>ROUNDDOWN(テーブル1[[#This Row],[合計]]*テーブル1[[#This Row],[水比]]/SUM(テーブル1[[#This Row],[光比]:[火比]]),0)</f>
        <v>29</v>
      </c>
      <c r="V40" s="5">
        <f>ROUNDDOWN(テーブル1[[#This Row],[合計]]*テーブル1[[#This Row],[闇比]]/SUM(テーブル1[[#This Row],[光比]:[火比]]),0)</f>
        <v>5</v>
      </c>
      <c r="W40" s="5">
        <f>ROUNDDOWN(テーブル1[[#This Row],[合計]]*テーブル1[[#This Row],[土比]]/SUM(テーブル1[[#This Row],[光比]:[火比]]),0)</f>
        <v>2</v>
      </c>
      <c r="X40" s="5">
        <f>ROUNDDOWN(テーブル1[[#This Row],[合計]]*テーブル1[[#This Row],[火比]]/SUM(テーブル1[[#This Row],[光比]:[火比]]),0)</f>
        <v>11</v>
      </c>
      <c r="Y4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0.39639999999999997</v>
      </c>
      <c r="Z40" s="11">
        <f>1+テーブル1[[#This Row],[集中度]]*0.5+(テーブル1[[#This Row],[R]]-1)*0.05</f>
        <v>1.2482</v>
      </c>
      <c r="AA40" s="7">
        <f>ROUNDDOWN(テーブル1[[#This Row],[合計]]/テーブル1[[#This Row],[効率]],0)</f>
        <v>40</v>
      </c>
      <c r="AB40" s="8">
        <f>テーブル1[[#This Row],[光]]/テーブル1[[#This Row],[コスト]]</f>
        <v>0</v>
      </c>
      <c r="AC40" s="8">
        <f>テーブル1[[#This Row],[風]]/テーブル1[[#This Row],[コスト]]</f>
        <v>0</v>
      </c>
      <c r="AD40" s="8">
        <f>テーブル1[[#This Row],[水]]/テーブル1[[#This Row],[コスト]]</f>
        <v>0.72499999999999998</v>
      </c>
      <c r="AE40" s="8">
        <f>テーブル1[[#This Row],[闇]]/テーブル1[[#This Row],[コスト]]</f>
        <v>0.125</v>
      </c>
      <c r="AF40" s="8">
        <f>テーブル1[[#This Row],[土]]/テーブル1[[#This Row],[コスト]]</f>
        <v>0.05</v>
      </c>
      <c r="AG40" s="8">
        <f>テーブル1[[#This Row],[火]]/テーブル1[[#This Row],[コスト]]</f>
        <v>0.27500000000000002</v>
      </c>
      <c r="AH40" s="8"/>
      <c r="AI40" s="15" t="str">
        <f>"item."&amp;テーブル1[[#This Row],[内部名]]&amp;"_mirage_fairy.name="&amp;テーブル1[[#This Row],[英名]]</f>
        <v>item.spider_mirage_fairy.name=Spideria</v>
      </c>
      <c r="AJ40" s="15" t="str">
        <f>"item."&amp;テーブル1[[#This Row],[内部名]]&amp;"_mirage_fairy.name="&amp;テーブル1[[#This Row],[和名]]</f>
        <v>item.spider_mirage_fairy.name=スピデーリャ</v>
      </c>
      <c r="AK4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spider.setStatus(2, 70, 0, 0, 10, 2, 1, 4);</v>
      </c>
    </row>
    <row r="41" spans="1:37">
      <c r="A41" s="12"/>
      <c r="B41" s="12">
        <v>49</v>
      </c>
      <c r="C41" s="13" t="s">
        <v>171</v>
      </c>
      <c r="D41" s="13" t="s">
        <v>176</v>
      </c>
      <c r="E41" s="13" t="s">
        <v>13</v>
      </c>
      <c r="F41" s="14" t="s">
        <v>424</v>
      </c>
      <c r="G41" s="14" t="s">
        <v>213</v>
      </c>
      <c r="H41" s="14" t="s">
        <v>242</v>
      </c>
      <c r="I41" s="4">
        <v>2</v>
      </c>
      <c r="J41" s="4" t="s">
        <v>53</v>
      </c>
      <c r="K41" s="4">
        <v>38</v>
      </c>
      <c r="L41" s="6"/>
      <c r="M41" s="6">
        <v>10</v>
      </c>
      <c r="N41" s="6"/>
      <c r="O41" s="6"/>
      <c r="P41" s="6">
        <v>4</v>
      </c>
      <c r="Q41" s="6">
        <v>3</v>
      </c>
      <c r="R41" s="9">
        <f>ROUNDDOWN(10*POWER(10,K41/100),0)</f>
        <v>23</v>
      </c>
      <c r="S41" s="5">
        <f>ROUNDDOWN(テーブル1[[#This Row],[合計]]*テーブル1[[#This Row],[光比]]/SUM(テーブル1[[#This Row],[光比]:[火比]]),0)</f>
        <v>0</v>
      </c>
      <c r="T41" s="5">
        <f>ROUNDDOWN(テーブル1[[#This Row],[合計]]*テーブル1[[#This Row],[風比]]/SUM(テーブル1[[#This Row],[光比]:[火比]]),0)</f>
        <v>13</v>
      </c>
      <c r="U41" s="5">
        <f>ROUNDDOWN(テーブル1[[#This Row],[合計]]*テーブル1[[#This Row],[水比]]/SUM(テーブル1[[#This Row],[光比]:[火比]]),0)</f>
        <v>0</v>
      </c>
      <c r="V41" s="5">
        <f>ROUNDDOWN(テーブル1[[#This Row],[合計]]*テーブル1[[#This Row],[闇比]]/SUM(テーブル1[[#This Row],[光比]:[火比]]),0)</f>
        <v>0</v>
      </c>
      <c r="W41" s="5">
        <f>ROUNDDOWN(テーブル1[[#This Row],[合計]]*テーブル1[[#This Row],[土比]]/SUM(テーブル1[[#This Row],[光比]:[火比]]),0)</f>
        <v>5</v>
      </c>
      <c r="X41" s="5">
        <f>ROUNDDOWN(テーブル1[[#This Row],[合計]]*テーブル1[[#This Row],[火比]]/SUM(テーブル1[[#This Row],[光比]:[火比]]),0)</f>
        <v>4</v>
      </c>
      <c r="Y4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0.39697542533081287</v>
      </c>
      <c r="Z41" s="11">
        <f>1+テーブル1[[#This Row],[集中度]]*0.5+(テーブル1[[#This Row],[R]]-1)*0.05</f>
        <v>1.2484877126654064</v>
      </c>
      <c r="AA41" s="7">
        <f>ROUNDDOWN(テーブル1[[#This Row],[合計]]/テーブル1[[#This Row],[効率]],0)</f>
        <v>18</v>
      </c>
      <c r="AB41" s="8">
        <f>テーブル1[[#This Row],[光]]/テーブル1[[#This Row],[コスト]]</f>
        <v>0</v>
      </c>
      <c r="AC41" s="8">
        <f>テーブル1[[#This Row],[風]]/テーブル1[[#This Row],[コスト]]</f>
        <v>0.72222222222222221</v>
      </c>
      <c r="AD41" s="8">
        <f>テーブル1[[#This Row],[水]]/テーブル1[[#This Row],[コスト]]</f>
        <v>0</v>
      </c>
      <c r="AE41" s="8">
        <f>テーブル1[[#This Row],[闇]]/テーブル1[[#This Row],[コスト]]</f>
        <v>0</v>
      </c>
      <c r="AF41" s="8">
        <f>テーブル1[[#This Row],[土]]/テーブル1[[#This Row],[コスト]]</f>
        <v>0.27777777777777779</v>
      </c>
      <c r="AG41" s="8">
        <f>テーブル1[[#This Row],[火]]/テーブル1[[#This Row],[コスト]]</f>
        <v>0.22222222222222221</v>
      </c>
      <c r="AH41" s="8"/>
      <c r="AI41" s="15" t="str">
        <f>"item."&amp;テーブル1[[#This Row],[内部名]]&amp;"_mirage_fairy.name="&amp;テーブル1[[#This Row],[英名]]</f>
        <v>item.snowgolem_mirage_fairy.name=Snowgolemia</v>
      </c>
      <c r="AJ41" s="15" t="str">
        <f>"item."&amp;テーブル1[[#This Row],[内部名]]&amp;"_mirage_fairy.name="&amp;テーブル1[[#This Row],[和名]]</f>
        <v>item.snowgolem_mirage_fairy.name=スノウゴレーミャ</v>
      </c>
      <c r="AK4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snowgolem.setStatus(2, 38, 0, 10, 0, 0, 4, 3);</v>
      </c>
    </row>
    <row r="42" spans="1:37">
      <c r="A42" s="12"/>
      <c r="B42" s="12">
        <v>71</v>
      </c>
      <c r="C42" s="13" t="s">
        <v>308</v>
      </c>
      <c r="D42" s="13" t="s">
        <v>319</v>
      </c>
      <c r="E42" s="13" t="s">
        <v>12</v>
      </c>
      <c r="F42" s="14" t="s">
        <v>446</v>
      </c>
      <c r="G42" s="14" t="s">
        <v>355</v>
      </c>
      <c r="H42" s="14" t="s">
        <v>356</v>
      </c>
      <c r="I42" s="4">
        <v>1</v>
      </c>
      <c r="J42" s="4" t="s">
        <v>51</v>
      </c>
      <c r="K42" s="4">
        <v>36</v>
      </c>
      <c r="L42" s="6"/>
      <c r="M42" s="6"/>
      <c r="N42" s="6">
        <v>10</v>
      </c>
      <c r="O42" s="6">
        <v>3</v>
      </c>
      <c r="P42" s="6"/>
      <c r="Q42" s="6">
        <v>1</v>
      </c>
      <c r="R42" s="9">
        <f>ROUNDDOWN(10*POWER(10,K42/100),0)</f>
        <v>22</v>
      </c>
      <c r="S42" s="7">
        <f>ROUNDDOWN(テーブル1[[#This Row],[合計]]*テーブル1[[#This Row],[光比]]/SUM(テーブル1[[#This Row],[光比]:[火比]]),0)</f>
        <v>0</v>
      </c>
      <c r="T42" s="7">
        <f>ROUNDDOWN(テーブル1[[#This Row],[合計]]*テーブル1[[#This Row],[風比]]/SUM(テーブル1[[#This Row],[光比]:[火比]]),0)</f>
        <v>0</v>
      </c>
      <c r="U42" s="7">
        <f>ROUNDDOWN(テーブル1[[#This Row],[合計]]*テーブル1[[#This Row],[水比]]/SUM(テーブル1[[#This Row],[光比]:[火比]]),0)</f>
        <v>15</v>
      </c>
      <c r="V42" s="7">
        <f>ROUNDDOWN(テーブル1[[#This Row],[合計]]*テーブル1[[#This Row],[闇比]]/SUM(テーブル1[[#This Row],[光比]:[火比]]),0)</f>
        <v>4</v>
      </c>
      <c r="W42" s="7">
        <f>ROUNDDOWN(テーブル1[[#This Row],[合計]]*テーブル1[[#This Row],[土比]]/SUM(テーブル1[[#This Row],[光比]:[火比]]),0)</f>
        <v>0</v>
      </c>
      <c r="X42" s="7">
        <f>ROUNDDOWN(テーブル1[[#This Row],[合計]]*テーブル1[[#This Row],[火比]]/SUM(テーブル1[[#This Row],[光比]:[火比]]),0)</f>
        <v>1</v>
      </c>
      <c r="Y4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</v>
      </c>
      <c r="Z42" s="11">
        <f>1+テーブル1[[#This Row],[集中度]]*0.5+(テーブル1[[#This Row],[R]]-1)*0.05</f>
        <v>1.25</v>
      </c>
      <c r="AA42" s="7">
        <f>ROUNDDOWN(テーブル1[[#This Row],[合計]]/テーブル1[[#This Row],[効率]],0)</f>
        <v>17</v>
      </c>
      <c r="AB42" s="8">
        <f>テーブル1[[#This Row],[光]]/テーブル1[[#This Row],[コスト]]</f>
        <v>0</v>
      </c>
      <c r="AC42" s="8">
        <f>テーブル1[[#This Row],[風]]/テーブル1[[#This Row],[コスト]]</f>
        <v>0</v>
      </c>
      <c r="AD42" s="8">
        <f>テーブル1[[#This Row],[水]]/テーブル1[[#This Row],[コスト]]</f>
        <v>0.88235294117647056</v>
      </c>
      <c r="AE42" s="8">
        <f>テーブル1[[#This Row],[闇]]/テーブル1[[#This Row],[コスト]]</f>
        <v>0.23529411764705882</v>
      </c>
      <c r="AF42" s="8">
        <f>テーブル1[[#This Row],[土]]/テーブル1[[#This Row],[コスト]]</f>
        <v>0</v>
      </c>
      <c r="AG42" s="8">
        <f>テーブル1[[#This Row],[火]]/テーブル1[[#This Row],[コスト]]</f>
        <v>5.8823529411764705E-2</v>
      </c>
      <c r="AH42" s="8"/>
      <c r="AI42" s="15" t="str">
        <f>"item."&amp;テーブル1[[#This Row],[内部名]]&amp;"_mirage_fairy.name="&amp;テーブル1[[#This Row],[英名]]</f>
        <v>item.poppy_mirage_fairy.name=Poppyia</v>
      </c>
      <c r="AJ42" s="15" t="str">
        <f>"item."&amp;テーブル1[[#This Row],[内部名]]&amp;"_mirage_fairy.name="&amp;テーブル1[[#This Row],[和名]]</f>
        <v>item.poppy_mirage_fairy.name=ポッピーヤ</v>
      </c>
      <c r="AK4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poppy.setStatus(1, 36, 0, 0, 10, 3, 0, 1);</v>
      </c>
    </row>
    <row r="43" spans="1:37">
      <c r="A43" s="12"/>
      <c r="B43" s="12">
        <v>2</v>
      </c>
      <c r="C43" s="13" t="s">
        <v>119</v>
      </c>
      <c r="D43" s="13" t="s">
        <v>66</v>
      </c>
      <c r="E43" s="13" t="s">
        <v>182</v>
      </c>
      <c r="F43" s="14" t="s">
        <v>382</v>
      </c>
      <c r="G43" s="14" t="s">
        <v>120</v>
      </c>
      <c r="H43" s="14" t="s">
        <v>121</v>
      </c>
      <c r="I43" s="4">
        <v>3</v>
      </c>
      <c r="J43" s="4" t="s">
        <v>56</v>
      </c>
      <c r="K43" s="4">
        <v>58</v>
      </c>
      <c r="L43" s="6"/>
      <c r="M43" s="6"/>
      <c r="N43" s="6">
        <v>10</v>
      </c>
      <c r="O43" s="6"/>
      <c r="P43" s="6">
        <v>14</v>
      </c>
      <c r="Q43" s="6">
        <v>15</v>
      </c>
      <c r="R43" s="9">
        <f>ROUNDDOWN(10*POWER(10,K43/100),0)</f>
        <v>38</v>
      </c>
      <c r="S43" s="7">
        <f>ROUNDDOWN(テーブル1[[#This Row],[合計]]*テーブル1[[#This Row],[光比]]/SUM(テーブル1[[#This Row],[光比]:[火比]]),0)</f>
        <v>0</v>
      </c>
      <c r="T43" s="7">
        <f>ROUNDDOWN(テーブル1[[#This Row],[合計]]*テーブル1[[#This Row],[風比]]/SUM(テーブル1[[#This Row],[光比]:[火比]]),0)</f>
        <v>0</v>
      </c>
      <c r="U43" s="7">
        <f>ROUNDDOWN(テーブル1[[#This Row],[合計]]*テーブル1[[#This Row],[水比]]/SUM(テーブル1[[#This Row],[光比]:[火比]]),0)</f>
        <v>9</v>
      </c>
      <c r="V43" s="7">
        <f>ROUNDDOWN(テーブル1[[#This Row],[合計]]*テーブル1[[#This Row],[闇比]]/SUM(テーブル1[[#This Row],[光比]:[火比]]),0)</f>
        <v>0</v>
      </c>
      <c r="W43" s="7">
        <f>ROUNDDOWN(テーブル1[[#This Row],[合計]]*テーブル1[[#This Row],[土比]]/SUM(テーブル1[[#This Row],[光比]:[火比]]),0)</f>
        <v>13</v>
      </c>
      <c r="X43" s="7">
        <f>ROUNDDOWN(テーブル1[[#This Row],[合計]]*テーブル1[[#This Row],[火比]]/SUM(テーブル1[[#This Row],[光比]:[火比]]),0)</f>
        <v>14</v>
      </c>
      <c r="Y4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0.30886426592797783</v>
      </c>
      <c r="Z43" s="11">
        <f>1+テーブル1[[#This Row],[集中度]]*0.5+(テーブル1[[#This Row],[R]]-1)*0.05</f>
        <v>1.2544321329639889</v>
      </c>
      <c r="AA43" s="7">
        <f>ROUNDDOWN(テーブル1[[#This Row],[合計]]/テーブル1[[#This Row],[効率]],0)</f>
        <v>30</v>
      </c>
      <c r="AB43" s="8">
        <f>テーブル1[[#This Row],[光]]/テーブル1[[#This Row],[コスト]]</f>
        <v>0</v>
      </c>
      <c r="AC43" s="8">
        <f>テーブル1[[#This Row],[風]]/テーブル1[[#This Row],[コスト]]</f>
        <v>0</v>
      </c>
      <c r="AD43" s="8">
        <f>テーブル1[[#This Row],[水]]/テーブル1[[#This Row],[コスト]]</f>
        <v>0.3</v>
      </c>
      <c r="AE43" s="8">
        <f>テーブル1[[#This Row],[闇]]/テーブル1[[#This Row],[コスト]]</f>
        <v>0</v>
      </c>
      <c r="AF43" s="8">
        <f>テーブル1[[#This Row],[土]]/テーブル1[[#This Row],[コスト]]</f>
        <v>0.43333333333333335</v>
      </c>
      <c r="AG43" s="8">
        <f>テーブル1[[#This Row],[火]]/テーブル1[[#This Row],[コスト]]</f>
        <v>0.46666666666666667</v>
      </c>
      <c r="AH43" s="8"/>
      <c r="AI43" s="15" t="str">
        <f>"item."&amp;テーブル1[[#This Row],[内部名]]&amp;"_mirage_fairy.name="&amp;テーブル1[[#This Row],[英名]]</f>
        <v>item.lava_mirage_fairy.name=Lavia</v>
      </c>
      <c r="AJ43" s="15" t="str">
        <f>"item."&amp;テーブル1[[#This Row],[内部名]]&amp;"_mirage_fairy.name="&amp;テーブル1[[#This Row],[和名]]</f>
        <v>item.lava_mirage_fairy.name=ラーヴャ</v>
      </c>
      <c r="AK4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lava.setStatus(3, 58, 0, 0, 10, 0, 14, 15);</v>
      </c>
    </row>
    <row r="44" spans="1:37">
      <c r="A44" s="12"/>
      <c r="B44" s="12">
        <v>5</v>
      </c>
      <c r="C44" s="13" t="s">
        <v>27</v>
      </c>
      <c r="D44" s="13" t="s">
        <v>14</v>
      </c>
      <c r="E44" s="13" t="s">
        <v>183</v>
      </c>
      <c r="F44" s="14" t="s">
        <v>384</v>
      </c>
      <c r="G44" s="14" t="s">
        <v>28</v>
      </c>
      <c r="H44" s="14" t="s">
        <v>29</v>
      </c>
      <c r="I44" s="4">
        <v>1</v>
      </c>
      <c r="J44" s="4" t="s">
        <v>50</v>
      </c>
      <c r="K44" s="4">
        <v>22</v>
      </c>
      <c r="L44" s="6">
        <v>1</v>
      </c>
      <c r="M44" s="6"/>
      <c r="N44" s="6"/>
      <c r="O44" s="6">
        <v>10</v>
      </c>
      <c r="P44" s="6">
        <v>3</v>
      </c>
      <c r="Q44" s="6"/>
      <c r="R44" s="9">
        <f>ROUNDDOWN(10*POWER(10,K44/100),0)</f>
        <v>16</v>
      </c>
      <c r="S44" s="7">
        <f>ROUNDDOWN(テーブル1[[#This Row],[合計]]*テーブル1[[#This Row],[光比]]/SUM(テーブル1[[#This Row],[光比]:[火比]]),0)</f>
        <v>1</v>
      </c>
      <c r="T44" s="7">
        <f>ROUNDDOWN(テーブル1[[#This Row],[合計]]*テーブル1[[#This Row],[風比]]/SUM(テーブル1[[#This Row],[光比]:[火比]]),0)</f>
        <v>0</v>
      </c>
      <c r="U44" s="7">
        <f>ROUNDDOWN(テーブル1[[#This Row],[合計]]*テーブル1[[#This Row],[水比]]/SUM(テーブル1[[#This Row],[光比]:[火比]]),0)</f>
        <v>0</v>
      </c>
      <c r="V44" s="7">
        <f>ROUNDDOWN(テーブル1[[#This Row],[合計]]*テーブル1[[#This Row],[闇比]]/SUM(テーブル1[[#This Row],[光比]:[火比]]),0)</f>
        <v>11</v>
      </c>
      <c r="W44" s="7">
        <f>ROUNDDOWN(テーブル1[[#This Row],[合計]]*テーブル1[[#This Row],[土比]]/SUM(テーブル1[[#This Row],[光比]:[火比]]),0)</f>
        <v>3</v>
      </c>
      <c r="X44" s="7">
        <f>ROUNDDOWN(テーブル1[[#This Row],[合計]]*テーブル1[[#This Row],[火比]]/SUM(テーブル1[[#This Row],[光比]:[火比]]),0)</f>
        <v>0</v>
      </c>
      <c r="Y4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0.51171875</v>
      </c>
      <c r="Z44" s="11">
        <f>1+テーブル1[[#This Row],[集中度]]*0.5+(テーブル1[[#This Row],[R]]-1)*0.05</f>
        <v>1.255859375</v>
      </c>
      <c r="AA44" s="7">
        <f>ROUNDDOWN(テーブル1[[#This Row],[合計]]/テーブル1[[#This Row],[効率]],0)</f>
        <v>12</v>
      </c>
      <c r="AB44" s="8">
        <f>テーブル1[[#This Row],[光]]/テーブル1[[#This Row],[コスト]]</f>
        <v>8.3333333333333329E-2</v>
      </c>
      <c r="AC44" s="8">
        <f>テーブル1[[#This Row],[風]]/テーブル1[[#This Row],[コスト]]</f>
        <v>0</v>
      </c>
      <c r="AD44" s="8">
        <f>テーブル1[[#This Row],[水]]/テーブル1[[#This Row],[コスト]]</f>
        <v>0</v>
      </c>
      <c r="AE44" s="8">
        <f>テーブル1[[#This Row],[闇]]/テーブル1[[#This Row],[コスト]]</f>
        <v>0.91666666666666663</v>
      </c>
      <c r="AF44" s="8">
        <f>テーブル1[[#This Row],[土]]/テーブル1[[#This Row],[コスト]]</f>
        <v>0.25</v>
      </c>
      <c r="AG44" s="8">
        <f>テーブル1[[#This Row],[火]]/テーブル1[[#This Row],[コスト]]</f>
        <v>0</v>
      </c>
      <c r="AH44" s="8"/>
      <c r="AI44" s="15" t="str">
        <f>"item."&amp;テーブル1[[#This Row],[内部名]]&amp;"_mirage_fairy.name="&amp;テーブル1[[#This Row],[英名]]</f>
        <v>item.sand_mirage_fairy.name=Sandia</v>
      </c>
      <c r="AJ44" s="15" t="str">
        <f>"item."&amp;テーブル1[[#This Row],[内部名]]&amp;"_mirage_fairy.name="&amp;テーブル1[[#This Row],[和名]]</f>
        <v>item.sand_mirage_fairy.name=サンジャ</v>
      </c>
      <c r="AK4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sand.setStatus(1, 22, 1, 0, 0, 10, 3, 0);</v>
      </c>
    </row>
    <row r="45" spans="1:37">
      <c r="A45" s="12"/>
      <c r="B45" s="12">
        <v>85</v>
      </c>
      <c r="C45" s="13" t="s">
        <v>305</v>
      </c>
      <c r="D45" s="13" t="s">
        <v>306</v>
      </c>
      <c r="E45" s="13" t="s">
        <v>12</v>
      </c>
      <c r="F45" s="14" t="s">
        <v>459</v>
      </c>
      <c r="G45" s="14" t="s">
        <v>347</v>
      </c>
      <c r="H45" s="14" t="s">
        <v>348</v>
      </c>
      <c r="I45" s="4">
        <v>2</v>
      </c>
      <c r="J45" s="4" t="s">
        <v>50</v>
      </c>
      <c r="K45" s="4">
        <v>22</v>
      </c>
      <c r="L45" s="6"/>
      <c r="M45" s="6"/>
      <c r="N45" s="6">
        <v>10</v>
      </c>
      <c r="O45" s="6">
        <v>16</v>
      </c>
      <c r="P45" s="6">
        <v>1</v>
      </c>
      <c r="Q45" s="6"/>
      <c r="R45" s="9">
        <f>ROUNDDOWN(10*POWER(10,K45/100),0)</f>
        <v>16</v>
      </c>
      <c r="S45" s="7">
        <f>ROUNDDOWN(テーブル1[[#This Row],[合計]]*テーブル1[[#This Row],[光比]]/SUM(テーブル1[[#This Row],[光比]:[火比]]),0)</f>
        <v>0</v>
      </c>
      <c r="T45" s="7">
        <f>ROUNDDOWN(テーブル1[[#This Row],[合計]]*テーブル1[[#This Row],[風比]]/SUM(テーブル1[[#This Row],[光比]:[火比]]),0)</f>
        <v>0</v>
      </c>
      <c r="U45" s="7">
        <f>ROUNDDOWN(テーブル1[[#This Row],[合計]]*テーブル1[[#This Row],[水比]]/SUM(テーブル1[[#This Row],[光比]:[火比]]),0)</f>
        <v>5</v>
      </c>
      <c r="V45" s="7">
        <f>ROUNDDOWN(テーブル1[[#This Row],[合計]]*テーブル1[[#This Row],[闇比]]/SUM(テーブル1[[#This Row],[光比]:[火比]]),0)</f>
        <v>9</v>
      </c>
      <c r="W45" s="7">
        <f>ROUNDDOWN(テーブル1[[#This Row],[合計]]*テーブル1[[#This Row],[土比]]/SUM(テーブル1[[#This Row],[光比]:[火比]]),0)</f>
        <v>0</v>
      </c>
      <c r="X45" s="7">
        <f>ROUNDDOWN(テーブル1[[#This Row],[合計]]*テーブル1[[#This Row],[火比]]/SUM(テーブル1[[#This Row],[光比]:[火比]]),0)</f>
        <v>0</v>
      </c>
      <c r="Y4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0.4140625</v>
      </c>
      <c r="Z45" s="11">
        <f>1+テーブル1[[#This Row],[集中度]]*0.5+(テーブル1[[#This Row],[R]]-1)*0.05</f>
        <v>1.25703125</v>
      </c>
      <c r="AA45" s="7">
        <f>ROUNDDOWN(テーブル1[[#This Row],[合計]]/テーブル1[[#This Row],[効率]],0)</f>
        <v>12</v>
      </c>
      <c r="AB45" s="8">
        <f>テーブル1[[#This Row],[光]]/テーブル1[[#This Row],[コスト]]</f>
        <v>0</v>
      </c>
      <c r="AC45" s="8">
        <f>テーブル1[[#This Row],[風]]/テーブル1[[#This Row],[コスト]]</f>
        <v>0</v>
      </c>
      <c r="AD45" s="8">
        <f>テーブル1[[#This Row],[水]]/テーブル1[[#This Row],[コスト]]</f>
        <v>0.41666666666666669</v>
      </c>
      <c r="AE45" s="8">
        <f>テーブル1[[#This Row],[闇]]/テーブル1[[#This Row],[コスト]]</f>
        <v>0.75</v>
      </c>
      <c r="AF45" s="8">
        <f>テーブル1[[#This Row],[土]]/テーブル1[[#This Row],[コスト]]</f>
        <v>0</v>
      </c>
      <c r="AG45" s="8">
        <f>テーブル1[[#This Row],[火]]/テーブル1[[#This Row],[コスト]]</f>
        <v>0</v>
      </c>
      <c r="AH45" s="8"/>
      <c r="AI45" s="15" t="str">
        <f>"item."&amp;テーブル1[[#This Row],[内部名]]&amp;"_mirage_fairy.name="&amp;テーブル1[[#This Row],[英名]]</f>
        <v>item.vine_mirage_fairy.name=Vinia</v>
      </c>
      <c r="AJ45" s="15" t="str">
        <f>"item."&amp;テーブル1[[#This Row],[内部名]]&amp;"_mirage_fairy.name="&amp;テーブル1[[#This Row],[和名]]</f>
        <v>item.vine_mirage_fairy.name=ヴィーニャ</v>
      </c>
      <c r="AK4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vine.setStatus(2, 22, 0, 0, 10, 16, 1, 0);</v>
      </c>
    </row>
    <row r="46" spans="1:37">
      <c r="A46" s="12"/>
      <c r="B46" s="12">
        <v>70</v>
      </c>
      <c r="C46" s="13" t="s">
        <v>349</v>
      </c>
      <c r="D46" s="13" t="s">
        <v>300</v>
      </c>
      <c r="E46" s="13" t="s">
        <v>12</v>
      </c>
      <c r="F46" s="14" t="s">
        <v>445</v>
      </c>
      <c r="G46" s="14" t="s">
        <v>350</v>
      </c>
      <c r="H46" s="14" t="s">
        <v>351</v>
      </c>
      <c r="I46" s="4">
        <v>3</v>
      </c>
      <c r="J46" s="4" t="s">
        <v>53</v>
      </c>
      <c r="K46" s="4">
        <v>54</v>
      </c>
      <c r="L46" s="6"/>
      <c r="M46" s="6">
        <v>13</v>
      </c>
      <c r="N46" s="6">
        <v>10</v>
      </c>
      <c r="O46" s="6"/>
      <c r="P46" s="6">
        <v>3</v>
      </c>
      <c r="Q46" s="6">
        <v>3</v>
      </c>
      <c r="R46" s="9">
        <f>ROUNDDOWN(10*POWER(10,K46/100),0)</f>
        <v>34</v>
      </c>
      <c r="S46" s="7">
        <f>ROUNDDOWN(テーブル1[[#This Row],[合計]]*テーブル1[[#This Row],[光比]]/SUM(テーブル1[[#This Row],[光比]:[火比]]),0)</f>
        <v>0</v>
      </c>
      <c r="T46" s="7">
        <f>ROUNDDOWN(テーブル1[[#This Row],[合計]]*テーブル1[[#This Row],[風比]]/SUM(テーブル1[[#This Row],[光比]:[火比]]),0)</f>
        <v>15</v>
      </c>
      <c r="U46" s="7">
        <f>ROUNDDOWN(テーブル1[[#This Row],[合計]]*テーブル1[[#This Row],[水比]]/SUM(テーブル1[[#This Row],[光比]:[火比]]),0)</f>
        <v>11</v>
      </c>
      <c r="V46" s="7">
        <f>ROUNDDOWN(テーブル1[[#This Row],[合計]]*テーブル1[[#This Row],[闇比]]/SUM(テーブル1[[#This Row],[光比]:[火比]]),0)</f>
        <v>0</v>
      </c>
      <c r="W46" s="7">
        <f>ROUNDDOWN(テーブル1[[#This Row],[合計]]*テーブル1[[#This Row],[土比]]/SUM(テーブル1[[#This Row],[光比]:[火比]]),0)</f>
        <v>3</v>
      </c>
      <c r="X46" s="7">
        <f>ROUNDDOWN(テーブル1[[#This Row],[合計]]*テーブル1[[#This Row],[火比]]/SUM(テーブル1[[#This Row],[光比]:[火比]]),0)</f>
        <v>3</v>
      </c>
      <c r="Y4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0.31487889273356401</v>
      </c>
      <c r="Z46" s="11">
        <f>1+テーブル1[[#This Row],[集中度]]*0.5+(テーブル1[[#This Row],[R]]-1)*0.05</f>
        <v>1.2574394463667822</v>
      </c>
      <c r="AA46" s="7">
        <f>ROUNDDOWN(テーブル1[[#This Row],[合計]]/テーブル1[[#This Row],[効率]],0)</f>
        <v>27</v>
      </c>
      <c r="AB46" s="8">
        <f>テーブル1[[#This Row],[光]]/テーブル1[[#This Row],[コスト]]</f>
        <v>0</v>
      </c>
      <c r="AC46" s="8">
        <f>テーブル1[[#This Row],[風]]/テーブル1[[#This Row],[コスト]]</f>
        <v>0.55555555555555558</v>
      </c>
      <c r="AD46" s="8">
        <f>テーブル1[[#This Row],[水]]/テーブル1[[#This Row],[コスト]]</f>
        <v>0.40740740740740738</v>
      </c>
      <c r="AE46" s="8">
        <f>テーブル1[[#This Row],[闇]]/テーブル1[[#This Row],[コスト]]</f>
        <v>0</v>
      </c>
      <c r="AF46" s="8">
        <f>テーブル1[[#This Row],[土]]/テーブル1[[#This Row],[コスト]]</f>
        <v>0.1111111111111111</v>
      </c>
      <c r="AG46" s="8">
        <f>テーブル1[[#This Row],[火]]/テーブル1[[#This Row],[コスト]]</f>
        <v>0.1111111111111111</v>
      </c>
      <c r="AH46" s="8"/>
      <c r="AI46" s="15" t="str">
        <f>"item."&amp;テーブル1[[#This Row],[内部名]]&amp;"_mirage_fairy.name="&amp;テーブル1[[#This Row],[英名]]</f>
        <v>item.netherwart_mirage_fairy.name=Netherwartia</v>
      </c>
      <c r="AJ46" s="15" t="str">
        <f>"item."&amp;テーブル1[[#This Row],[内部名]]&amp;"_mirage_fairy.name="&amp;テーブル1[[#This Row],[和名]]</f>
        <v>item.netherwart_mirage_fairy.name=ネーテルワルチャ</v>
      </c>
      <c r="AK4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netherwart.setStatus(3, 54, 0, 13, 10, 0, 3, 3);</v>
      </c>
    </row>
    <row r="47" spans="1:37">
      <c r="A47" s="12"/>
      <c r="B47" s="12">
        <v>92</v>
      </c>
      <c r="C47" s="13" t="s">
        <v>124</v>
      </c>
      <c r="D47" s="13" t="s">
        <v>33</v>
      </c>
      <c r="E47" s="13" t="s">
        <v>70</v>
      </c>
      <c r="F47" s="14" t="s">
        <v>464</v>
      </c>
      <c r="G47" s="14" t="s">
        <v>131</v>
      </c>
      <c r="H47" s="14" t="s">
        <v>139</v>
      </c>
      <c r="I47" s="4">
        <v>3</v>
      </c>
      <c r="J47" s="4" t="s">
        <v>50</v>
      </c>
      <c r="K47" s="4">
        <v>12</v>
      </c>
      <c r="L47" s="6">
        <v>10</v>
      </c>
      <c r="M47" s="6">
        <v>11</v>
      </c>
      <c r="N47" s="6">
        <v>6</v>
      </c>
      <c r="O47" s="6">
        <v>36</v>
      </c>
      <c r="P47" s="6"/>
      <c r="Q47" s="6">
        <v>3</v>
      </c>
      <c r="R47" s="9">
        <f>ROUNDDOWN(10*POWER(10,K47/100),0)</f>
        <v>13</v>
      </c>
      <c r="S47" s="5">
        <f>ROUNDDOWN(テーブル1[[#This Row],[合計]]*テーブル1[[#This Row],[光比]]/SUM(テーブル1[[#This Row],[光比]:[火比]]),0)</f>
        <v>1</v>
      </c>
      <c r="T47" s="5">
        <f>ROUNDDOWN(テーブル1[[#This Row],[合計]]*テーブル1[[#This Row],[風比]]/SUM(テーブル1[[#This Row],[光比]:[火比]]),0)</f>
        <v>2</v>
      </c>
      <c r="U47" s="5">
        <f>ROUNDDOWN(テーブル1[[#This Row],[合計]]*テーブル1[[#This Row],[水比]]/SUM(テーブル1[[#This Row],[光比]:[火比]]),0)</f>
        <v>1</v>
      </c>
      <c r="V47" s="5">
        <f>ROUNDDOWN(テーブル1[[#This Row],[合計]]*テーブル1[[#This Row],[闇比]]/SUM(テーブル1[[#This Row],[光比]:[火比]]),0)</f>
        <v>7</v>
      </c>
      <c r="W47" s="5">
        <f>ROUNDDOWN(テーブル1[[#This Row],[合計]]*テーブル1[[#This Row],[土比]]/SUM(テーブル1[[#This Row],[光比]:[火比]]),0)</f>
        <v>0</v>
      </c>
      <c r="X47" s="5">
        <f>ROUNDDOWN(テーブル1[[#This Row],[合計]]*テーブル1[[#This Row],[火比]]/SUM(テーブル1[[#This Row],[光比]:[火比]]),0)</f>
        <v>0</v>
      </c>
      <c r="Y4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0.32544378698224852</v>
      </c>
      <c r="Z47" s="11">
        <f>1+テーブル1[[#This Row],[集中度]]*0.5+(テーブル1[[#This Row],[R]]-1)*0.05</f>
        <v>1.2627218934911244</v>
      </c>
      <c r="AA47" s="7">
        <f>ROUNDDOWN(テーブル1[[#This Row],[合計]]/テーブル1[[#This Row],[効率]],0)</f>
        <v>10</v>
      </c>
      <c r="AB47" s="8">
        <f>テーブル1[[#This Row],[光]]/テーブル1[[#This Row],[コスト]]</f>
        <v>0.1</v>
      </c>
      <c r="AC47" s="8">
        <f>テーブル1[[#This Row],[風]]/テーブル1[[#This Row],[コスト]]</f>
        <v>0.2</v>
      </c>
      <c r="AD47" s="8">
        <f>テーブル1[[#This Row],[水]]/テーブル1[[#This Row],[コスト]]</f>
        <v>0.1</v>
      </c>
      <c r="AE47" s="8">
        <f>テーブル1[[#This Row],[闇]]/テーブル1[[#This Row],[コスト]]</f>
        <v>0.7</v>
      </c>
      <c r="AF47" s="8">
        <f>テーブル1[[#This Row],[土]]/テーブル1[[#This Row],[コスト]]</f>
        <v>0</v>
      </c>
      <c r="AG47" s="8">
        <f>テーブル1[[#This Row],[火]]/テーブル1[[#This Row],[コスト]]</f>
        <v>0</v>
      </c>
      <c r="AH47" s="8"/>
      <c r="AI47" s="15" t="str">
        <f>"item."&amp;テーブル1[[#This Row],[内部名]]&amp;"_mirage_fairy.name="&amp;テーブル1[[#This Row],[英名]]</f>
        <v>item.cloud_mirage_fairy.name=Cloudia</v>
      </c>
      <c r="AJ47" s="15" t="str">
        <f>"item."&amp;テーブル1[[#This Row],[内部名]]&amp;"_mirage_fairy.name="&amp;テーブル1[[#This Row],[和名]]</f>
        <v>item.cloud_mirage_fairy.name=クロウジャ</v>
      </c>
      <c r="AK4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cloud.setStatus(3, 12, 10, 11, 6, 36, 0, 3);</v>
      </c>
    </row>
    <row r="48" spans="1:37">
      <c r="A48" s="12"/>
      <c r="B48" s="12">
        <v>35</v>
      </c>
      <c r="C48" s="13" t="s">
        <v>159</v>
      </c>
      <c r="D48" s="13" t="s">
        <v>174</v>
      </c>
      <c r="E48" s="13" t="s">
        <v>13</v>
      </c>
      <c r="F48" s="14" t="s">
        <v>410</v>
      </c>
      <c r="G48" s="14" t="s">
        <v>198</v>
      </c>
      <c r="H48" s="14" t="s">
        <v>229</v>
      </c>
      <c r="I48" s="4">
        <v>2</v>
      </c>
      <c r="J48" s="4" t="s">
        <v>51</v>
      </c>
      <c r="K48" s="4">
        <v>43</v>
      </c>
      <c r="L48" s="6"/>
      <c r="M48" s="6"/>
      <c r="N48" s="6">
        <v>10</v>
      </c>
      <c r="O48" s="6">
        <v>3</v>
      </c>
      <c r="P48" s="6"/>
      <c r="Q48" s="6">
        <v>3</v>
      </c>
      <c r="R48" s="9">
        <f>ROUNDDOWN(10*POWER(10,K48/100),0)</f>
        <v>26</v>
      </c>
      <c r="S48" s="5">
        <f>ROUNDDOWN(テーブル1[[#This Row],[合計]]*テーブル1[[#This Row],[光比]]/SUM(テーブル1[[#This Row],[光比]:[火比]]),0)</f>
        <v>0</v>
      </c>
      <c r="T48" s="5">
        <f>ROUNDDOWN(テーブル1[[#This Row],[合計]]*テーブル1[[#This Row],[風比]]/SUM(テーブル1[[#This Row],[光比]:[火比]]),0)</f>
        <v>0</v>
      </c>
      <c r="U48" s="5">
        <f>ROUNDDOWN(テーブル1[[#This Row],[合計]]*テーブル1[[#This Row],[水比]]/SUM(テーブル1[[#This Row],[光比]:[火比]]),0)</f>
        <v>16</v>
      </c>
      <c r="V48" s="5">
        <f>ROUNDDOWN(テーブル1[[#This Row],[合計]]*テーブル1[[#This Row],[闇比]]/SUM(テーブル1[[#This Row],[光比]:[火比]]),0)</f>
        <v>4</v>
      </c>
      <c r="W48" s="5">
        <f>ROUNDDOWN(テーブル1[[#This Row],[合計]]*テーブル1[[#This Row],[土比]]/SUM(テーブル1[[#This Row],[光比]:[火比]]),0)</f>
        <v>0</v>
      </c>
      <c r="X48" s="5">
        <f>ROUNDDOWN(テーブル1[[#This Row],[合計]]*テーブル1[[#This Row],[火比]]/SUM(テーブル1[[#This Row],[光比]:[火比]]),0)</f>
        <v>4</v>
      </c>
      <c r="Y4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0.42603550295857989</v>
      </c>
      <c r="Z48" s="11">
        <f>1+テーブル1[[#This Row],[集中度]]*0.5+(テーブル1[[#This Row],[R]]-1)*0.05</f>
        <v>1.26301775147929</v>
      </c>
      <c r="AA48" s="7">
        <f>ROUNDDOWN(テーブル1[[#This Row],[合計]]/テーブル1[[#This Row],[効率]],0)</f>
        <v>20</v>
      </c>
      <c r="AB48" s="8">
        <f>テーブル1[[#This Row],[光]]/テーブル1[[#This Row],[コスト]]</f>
        <v>0</v>
      </c>
      <c r="AC48" s="8">
        <f>テーブル1[[#This Row],[風]]/テーブル1[[#This Row],[コスト]]</f>
        <v>0</v>
      </c>
      <c r="AD48" s="8">
        <f>テーブル1[[#This Row],[水]]/テーブル1[[#This Row],[コスト]]</f>
        <v>0.8</v>
      </c>
      <c r="AE48" s="8">
        <f>テーブル1[[#This Row],[闇]]/テーブル1[[#This Row],[コスト]]</f>
        <v>0.2</v>
      </c>
      <c r="AF48" s="8">
        <f>テーブル1[[#This Row],[土]]/テーブル1[[#This Row],[コスト]]</f>
        <v>0</v>
      </c>
      <c r="AG48" s="8">
        <f>テーブル1[[#This Row],[火]]/テーブル1[[#This Row],[コスト]]</f>
        <v>0.2</v>
      </c>
      <c r="AH48" s="8"/>
      <c r="AI48" s="15" t="str">
        <f>"item."&amp;テーブル1[[#This Row],[内部名]]&amp;"_mirage_fairy.name="&amp;テーブル1[[#This Row],[英名]]</f>
        <v>item.pig_mirage_fairy.name=Pigia</v>
      </c>
      <c r="AJ48" s="15" t="str">
        <f>"item."&amp;テーブル1[[#This Row],[内部名]]&amp;"_mirage_fairy.name="&amp;テーブル1[[#This Row],[和名]]</f>
        <v>item.pig_mirage_fairy.name=ピーギャ</v>
      </c>
      <c r="AK4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pig.setStatus(2, 43, 0, 0, 10, 3, 0, 3);</v>
      </c>
    </row>
    <row r="49" spans="1:37">
      <c r="A49" s="12"/>
      <c r="B49" s="12">
        <v>32</v>
      </c>
      <c r="C49" s="13" t="s">
        <v>179</v>
      </c>
      <c r="D49" s="13" t="s">
        <v>175</v>
      </c>
      <c r="E49" s="13" t="s">
        <v>13</v>
      </c>
      <c r="F49" s="14" t="s">
        <v>407</v>
      </c>
      <c r="G49" s="14" t="s">
        <v>196</v>
      </c>
      <c r="H49" s="14" t="s">
        <v>226</v>
      </c>
      <c r="I49" s="4">
        <v>4</v>
      </c>
      <c r="J49" s="4" t="s">
        <v>56</v>
      </c>
      <c r="K49" s="4">
        <v>50</v>
      </c>
      <c r="L49" s="6"/>
      <c r="M49" s="6">
        <v>1</v>
      </c>
      <c r="N49" s="6">
        <v>10</v>
      </c>
      <c r="O49" s="6">
        <v>6</v>
      </c>
      <c r="P49" s="6">
        <v>11</v>
      </c>
      <c r="Q49" s="6">
        <v>17</v>
      </c>
      <c r="R49" s="9">
        <f>ROUNDDOWN(10*POWER(10,K49/100),0)</f>
        <v>31</v>
      </c>
      <c r="S49" s="5">
        <f>ROUNDDOWN(テーブル1[[#This Row],[合計]]*テーブル1[[#This Row],[光比]]/SUM(テーブル1[[#This Row],[光比]:[火比]]),0)</f>
        <v>0</v>
      </c>
      <c r="T49" s="5">
        <f>ROUNDDOWN(テーブル1[[#This Row],[合計]]*テーブル1[[#This Row],[風比]]/SUM(テーブル1[[#This Row],[光比]:[火比]]),0)</f>
        <v>0</v>
      </c>
      <c r="U49" s="5">
        <f>ROUNDDOWN(テーブル1[[#This Row],[合計]]*テーブル1[[#This Row],[水比]]/SUM(テーブル1[[#This Row],[光比]:[火比]]),0)</f>
        <v>6</v>
      </c>
      <c r="V49" s="5">
        <f>ROUNDDOWN(テーブル1[[#This Row],[合計]]*テーブル1[[#This Row],[闇比]]/SUM(テーブル1[[#This Row],[光比]:[火比]]),0)</f>
        <v>4</v>
      </c>
      <c r="W49" s="5">
        <f>ROUNDDOWN(テーブル1[[#This Row],[合計]]*テーブル1[[#This Row],[土比]]/SUM(テーブル1[[#This Row],[光比]:[火比]]),0)</f>
        <v>7</v>
      </c>
      <c r="X49" s="5">
        <f>ROUNDDOWN(テーブル1[[#This Row],[合計]]*テーブル1[[#This Row],[火比]]/SUM(テーブル1[[#This Row],[光比]:[火比]]),0)</f>
        <v>11</v>
      </c>
      <c r="Y4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0.23100936524453694</v>
      </c>
      <c r="Z49" s="11">
        <f>1+テーブル1[[#This Row],[集中度]]*0.5+(テーブル1[[#This Row],[R]]-1)*0.05</f>
        <v>1.2655046826222685</v>
      </c>
      <c r="AA49" s="7">
        <f>ROUNDDOWN(テーブル1[[#This Row],[合計]]/テーブル1[[#This Row],[効率]],0)</f>
        <v>24</v>
      </c>
      <c r="AB49" s="8">
        <f>テーブル1[[#This Row],[光]]/テーブル1[[#This Row],[コスト]]</f>
        <v>0</v>
      </c>
      <c r="AC49" s="8">
        <f>テーブル1[[#This Row],[風]]/テーブル1[[#This Row],[コスト]]</f>
        <v>0</v>
      </c>
      <c r="AD49" s="8">
        <f>テーブル1[[#This Row],[水]]/テーブル1[[#This Row],[コスト]]</f>
        <v>0.25</v>
      </c>
      <c r="AE49" s="8">
        <f>テーブル1[[#This Row],[闇]]/テーブル1[[#This Row],[コスト]]</f>
        <v>0.16666666666666666</v>
      </c>
      <c r="AF49" s="8">
        <f>テーブル1[[#This Row],[土]]/テーブル1[[#This Row],[コスト]]</f>
        <v>0.29166666666666669</v>
      </c>
      <c r="AG49" s="8">
        <f>テーブル1[[#This Row],[火]]/テーブル1[[#This Row],[コスト]]</f>
        <v>0.45833333333333331</v>
      </c>
      <c r="AH49" s="8"/>
      <c r="AI49" s="15" t="str">
        <f>"item."&amp;テーブル1[[#This Row],[内部名]]&amp;"_mirage_fairy.name="&amp;テーブル1[[#This Row],[英名]]</f>
        <v>item.human_mirage_fairy.name=Humania</v>
      </c>
      <c r="AJ49" s="15" t="str">
        <f>"item."&amp;テーブル1[[#This Row],[内部名]]&amp;"_mirage_fairy.name="&amp;テーブル1[[#This Row],[和名]]</f>
        <v>item.human_mirage_fairy.name=フマーニャ</v>
      </c>
      <c r="AK4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human.setStatus(4, 50, 0, 1, 10, 6, 11, 17);</v>
      </c>
    </row>
    <row r="50" spans="1:37">
      <c r="A50" s="12"/>
      <c r="B50" s="12">
        <v>38</v>
      </c>
      <c r="C50" s="13" t="s">
        <v>162</v>
      </c>
      <c r="D50" s="13" t="s">
        <v>174</v>
      </c>
      <c r="E50" s="13" t="s">
        <v>13</v>
      </c>
      <c r="F50" s="14" t="s">
        <v>413</v>
      </c>
      <c r="G50" s="14" t="s">
        <v>201</v>
      </c>
      <c r="H50" s="14" t="s">
        <v>231</v>
      </c>
      <c r="I50" s="4">
        <v>2</v>
      </c>
      <c r="J50" s="4" t="s">
        <v>51</v>
      </c>
      <c r="K50" s="4">
        <v>45</v>
      </c>
      <c r="L50" s="6"/>
      <c r="M50" s="6"/>
      <c r="N50" s="6">
        <v>10</v>
      </c>
      <c r="O50" s="6">
        <v>3</v>
      </c>
      <c r="P50" s="6"/>
      <c r="Q50" s="6">
        <v>3</v>
      </c>
      <c r="R50" s="9">
        <f>ROUNDDOWN(10*POWER(10,K50/100),0)</f>
        <v>28</v>
      </c>
      <c r="S50" s="5">
        <f>ROUNDDOWN(テーブル1[[#This Row],[合計]]*テーブル1[[#This Row],[光比]]/SUM(テーブル1[[#This Row],[光比]:[火比]]),0)</f>
        <v>0</v>
      </c>
      <c r="T50" s="5">
        <f>ROUNDDOWN(テーブル1[[#This Row],[合計]]*テーブル1[[#This Row],[風比]]/SUM(テーブル1[[#This Row],[光比]:[火比]]),0)</f>
        <v>0</v>
      </c>
      <c r="U50" s="5">
        <f>ROUNDDOWN(テーブル1[[#This Row],[合計]]*テーブル1[[#This Row],[水比]]/SUM(テーブル1[[#This Row],[光比]:[火比]]),0)</f>
        <v>17</v>
      </c>
      <c r="V50" s="5">
        <f>ROUNDDOWN(テーブル1[[#This Row],[合計]]*テーブル1[[#This Row],[闇比]]/SUM(テーブル1[[#This Row],[光比]:[火比]]),0)</f>
        <v>5</v>
      </c>
      <c r="W50" s="5">
        <f>ROUNDDOWN(テーブル1[[#This Row],[合計]]*テーブル1[[#This Row],[土比]]/SUM(テーブル1[[#This Row],[光比]:[火比]]),0)</f>
        <v>0</v>
      </c>
      <c r="X50" s="5">
        <f>ROUNDDOWN(テーブル1[[#This Row],[合計]]*テーブル1[[#This Row],[火比]]/SUM(テーブル1[[#This Row],[光比]:[火比]]),0)</f>
        <v>5</v>
      </c>
      <c r="Y5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0.43239795918367346</v>
      </c>
      <c r="Z50" s="11">
        <f>1+テーブル1[[#This Row],[集中度]]*0.5+(テーブル1[[#This Row],[R]]-1)*0.05</f>
        <v>1.2661989795918367</v>
      </c>
      <c r="AA50" s="7">
        <f>ROUNDDOWN(テーブル1[[#This Row],[合計]]/テーブル1[[#This Row],[効率]],0)</f>
        <v>22</v>
      </c>
      <c r="AB50" s="8">
        <f>テーブル1[[#This Row],[光]]/テーブル1[[#This Row],[コスト]]</f>
        <v>0</v>
      </c>
      <c r="AC50" s="8">
        <f>テーブル1[[#This Row],[風]]/テーブル1[[#This Row],[コスト]]</f>
        <v>0</v>
      </c>
      <c r="AD50" s="8">
        <f>テーブル1[[#This Row],[水]]/テーブル1[[#This Row],[コスト]]</f>
        <v>0.77272727272727271</v>
      </c>
      <c r="AE50" s="8">
        <f>テーブル1[[#This Row],[闇]]/テーブル1[[#This Row],[コスト]]</f>
        <v>0.22727272727272727</v>
      </c>
      <c r="AF50" s="8">
        <f>テーブル1[[#This Row],[土]]/テーブル1[[#This Row],[コスト]]</f>
        <v>0</v>
      </c>
      <c r="AG50" s="8">
        <f>テーブル1[[#This Row],[火]]/テーブル1[[#This Row],[コスト]]</f>
        <v>0.22727272727272727</v>
      </c>
      <c r="AH50" s="8"/>
      <c r="AI50" s="15" t="str">
        <f>"item."&amp;テーブル1[[#This Row],[内部名]]&amp;"_mirage_fairy.name="&amp;テーブル1[[#This Row],[英名]]</f>
        <v>item.sheep_mirage_fairy.name=Sheepia</v>
      </c>
      <c r="AJ50" s="15" t="str">
        <f>"item."&amp;テーブル1[[#This Row],[内部名]]&amp;"_mirage_fairy.name="&amp;テーブル1[[#This Row],[和名]]</f>
        <v>item.sheep_mirage_fairy.name=シェーピャ</v>
      </c>
      <c r="AK5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sheep.setStatus(2, 45, 0, 0, 10, 3, 0, 3);</v>
      </c>
    </row>
    <row r="51" spans="1:37">
      <c r="A51" s="12"/>
      <c r="B51" s="12">
        <v>50</v>
      </c>
      <c r="C51" s="13" t="s">
        <v>172</v>
      </c>
      <c r="D51" s="13" t="s">
        <v>176</v>
      </c>
      <c r="E51" s="13" t="s">
        <v>13</v>
      </c>
      <c r="F51" s="14" t="s">
        <v>425</v>
      </c>
      <c r="G51" s="14" t="s">
        <v>214</v>
      </c>
      <c r="H51" s="14" t="s">
        <v>243</v>
      </c>
      <c r="I51" s="4">
        <v>3</v>
      </c>
      <c r="J51" s="4" t="s">
        <v>53</v>
      </c>
      <c r="K51" s="4">
        <v>83</v>
      </c>
      <c r="L51" s="6"/>
      <c r="M51" s="6">
        <v>10</v>
      </c>
      <c r="N51" s="6"/>
      <c r="O51" s="6"/>
      <c r="P51" s="6">
        <v>6</v>
      </c>
      <c r="Q51" s="6">
        <v>6</v>
      </c>
      <c r="R51" s="9">
        <f>ROUNDDOWN(10*POWER(10,K51/100),0)</f>
        <v>67</v>
      </c>
      <c r="S51" s="5">
        <f>ROUNDDOWN(テーブル1[[#This Row],[合計]]*テーブル1[[#This Row],[光比]]/SUM(テーブル1[[#This Row],[光比]:[火比]]),0)</f>
        <v>0</v>
      </c>
      <c r="T51" s="5">
        <f>ROUNDDOWN(テーブル1[[#This Row],[合計]]*テーブル1[[#This Row],[風比]]/SUM(テーブル1[[#This Row],[光比]:[火比]]),0)</f>
        <v>30</v>
      </c>
      <c r="U51" s="5">
        <f>ROUNDDOWN(テーブル1[[#This Row],[合計]]*テーブル1[[#This Row],[水比]]/SUM(テーブル1[[#This Row],[光比]:[火比]]),0)</f>
        <v>0</v>
      </c>
      <c r="V51" s="5">
        <f>ROUNDDOWN(テーブル1[[#This Row],[合計]]*テーブル1[[#This Row],[闇比]]/SUM(テーブル1[[#This Row],[光比]:[火比]]),0)</f>
        <v>0</v>
      </c>
      <c r="W51" s="5">
        <f>ROUNDDOWN(テーブル1[[#This Row],[合計]]*テーブル1[[#This Row],[土比]]/SUM(テーブル1[[#This Row],[光比]:[火比]]),0)</f>
        <v>18</v>
      </c>
      <c r="X51" s="5">
        <f>ROUNDDOWN(テーブル1[[#This Row],[合計]]*テーブル1[[#This Row],[火比]]/SUM(テーブル1[[#This Row],[光比]:[火比]]),0)</f>
        <v>18</v>
      </c>
      <c r="Y5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0.34484294943194477</v>
      </c>
      <c r="Z51" s="11">
        <f>1+テーブル1[[#This Row],[集中度]]*0.5+(テーブル1[[#This Row],[R]]-1)*0.05</f>
        <v>1.2724214747159726</v>
      </c>
      <c r="AA51" s="7">
        <f>ROUNDDOWN(テーブル1[[#This Row],[合計]]/テーブル1[[#This Row],[効率]],0)</f>
        <v>52</v>
      </c>
      <c r="AB51" s="8">
        <f>テーブル1[[#This Row],[光]]/テーブル1[[#This Row],[コスト]]</f>
        <v>0</v>
      </c>
      <c r="AC51" s="8">
        <f>テーブル1[[#This Row],[風]]/テーブル1[[#This Row],[コスト]]</f>
        <v>0.57692307692307687</v>
      </c>
      <c r="AD51" s="8">
        <f>テーブル1[[#This Row],[水]]/テーブル1[[#This Row],[コスト]]</f>
        <v>0</v>
      </c>
      <c r="AE51" s="8">
        <f>テーブル1[[#This Row],[闇]]/テーブル1[[#This Row],[コスト]]</f>
        <v>0</v>
      </c>
      <c r="AF51" s="8">
        <f>テーブル1[[#This Row],[土]]/テーブル1[[#This Row],[コスト]]</f>
        <v>0.34615384615384615</v>
      </c>
      <c r="AG51" s="8">
        <f>テーブル1[[#This Row],[火]]/テーブル1[[#This Row],[コスト]]</f>
        <v>0.34615384615384615</v>
      </c>
      <c r="AH51" s="8"/>
      <c r="AI51" s="15" t="str">
        <f>"item."&amp;テーブル1[[#This Row],[内部名]]&amp;"_mirage_fairy.name="&amp;テーブル1[[#This Row],[英名]]</f>
        <v>item.irongolem_mirage_fairy.name=Irongolemia</v>
      </c>
      <c r="AJ51" s="15" t="str">
        <f>"item."&amp;テーブル1[[#This Row],[内部名]]&amp;"_mirage_fairy.name="&amp;テーブル1[[#This Row],[和名]]</f>
        <v>item.irongolem_mirage_fairy.name=イロンゴレーミャ</v>
      </c>
      <c r="AK5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irongolem.setStatus(3, 83, 0, 10, 0, 0, 6, 6);</v>
      </c>
    </row>
    <row r="52" spans="1:37">
      <c r="A52" s="12"/>
      <c r="B52" s="12">
        <v>39</v>
      </c>
      <c r="C52" s="13" t="s">
        <v>163</v>
      </c>
      <c r="D52" s="13" t="s">
        <v>174</v>
      </c>
      <c r="E52" s="13" t="s">
        <v>13</v>
      </c>
      <c r="F52" s="14" t="s">
        <v>414</v>
      </c>
      <c r="G52" s="14" t="s">
        <v>202</v>
      </c>
      <c r="H52" s="14" t="s">
        <v>232</v>
      </c>
      <c r="I52" s="4">
        <v>2</v>
      </c>
      <c r="J52" s="4" t="s">
        <v>51</v>
      </c>
      <c r="K52" s="4">
        <v>23</v>
      </c>
      <c r="L52" s="6"/>
      <c r="M52" s="6"/>
      <c r="N52" s="6">
        <v>10</v>
      </c>
      <c r="O52" s="6">
        <v>3</v>
      </c>
      <c r="P52" s="6">
        <v>1</v>
      </c>
      <c r="Q52" s="6">
        <v>2</v>
      </c>
      <c r="R52" s="9">
        <f>ROUNDDOWN(10*POWER(10,K52/100),0)</f>
        <v>16</v>
      </c>
      <c r="S52" s="5">
        <f>ROUNDDOWN(テーブル1[[#This Row],[合計]]*テーブル1[[#This Row],[光比]]/SUM(テーブル1[[#This Row],[光比]:[火比]]),0)</f>
        <v>0</v>
      </c>
      <c r="T52" s="5">
        <f>ROUNDDOWN(テーブル1[[#This Row],[合計]]*テーブル1[[#This Row],[風比]]/SUM(テーブル1[[#This Row],[光比]:[火比]]),0)</f>
        <v>0</v>
      </c>
      <c r="U52" s="5">
        <f>ROUNDDOWN(テーブル1[[#This Row],[合計]]*テーブル1[[#This Row],[水比]]/SUM(テーブル1[[#This Row],[光比]:[火比]]),0)</f>
        <v>10</v>
      </c>
      <c r="V52" s="5">
        <f>ROUNDDOWN(テーブル1[[#This Row],[合計]]*テーブル1[[#This Row],[闇比]]/SUM(テーブル1[[#This Row],[光比]:[火比]]),0)</f>
        <v>3</v>
      </c>
      <c r="W52" s="5">
        <f>ROUNDDOWN(テーブル1[[#This Row],[合計]]*テーブル1[[#This Row],[土比]]/SUM(テーブル1[[#This Row],[光比]:[火比]]),0)</f>
        <v>1</v>
      </c>
      <c r="X52" s="5">
        <f>ROUNDDOWN(テーブル1[[#This Row],[合計]]*テーブル1[[#This Row],[火比]]/SUM(テーブル1[[#This Row],[光比]:[火比]]),0)</f>
        <v>2</v>
      </c>
      <c r="Y5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0.4453125</v>
      </c>
      <c r="Z52" s="11">
        <f>1+テーブル1[[#This Row],[集中度]]*0.5+(テーブル1[[#This Row],[R]]-1)*0.05</f>
        <v>1.27265625</v>
      </c>
      <c r="AA52" s="7">
        <f>ROUNDDOWN(テーブル1[[#This Row],[合計]]/テーブル1[[#This Row],[効率]],0)</f>
        <v>12</v>
      </c>
      <c r="AB52" s="8">
        <f>テーブル1[[#This Row],[光]]/テーブル1[[#This Row],[コスト]]</f>
        <v>0</v>
      </c>
      <c r="AC52" s="8">
        <f>テーブル1[[#This Row],[風]]/テーブル1[[#This Row],[コスト]]</f>
        <v>0</v>
      </c>
      <c r="AD52" s="8">
        <f>テーブル1[[#This Row],[水]]/テーブル1[[#This Row],[コスト]]</f>
        <v>0.83333333333333337</v>
      </c>
      <c r="AE52" s="8">
        <f>テーブル1[[#This Row],[闇]]/テーブル1[[#This Row],[コスト]]</f>
        <v>0.25</v>
      </c>
      <c r="AF52" s="8">
        <f>テーブル1[[#This Row],[土]]/テーブル1[[#This Row],[コスト]]</f>
        <v>8.3333333333333329E-2</v>
      </c>
      <c r="AG52" s="8">
        <f>テーブル1[[#This Row],[火]]/テーブル1[[#This Row],[コスト]]</f>
        <v>0.16666666666666666</v>
      </c>
      <c r="AH52" s="8"/>
      <c r="AI52" s="15" t="str">
        <f>"item."&amp;テーブル1[[#This Row],[内部名]]&amp;"_mirage_fairy.name="&amp;テーブル1[[#This Row],[英名]]</f>
        <v>item.chicken_mirage_fairy.name=Chickenia</v>
      </c>
      <c r="AJ52" s="15" t="str">
        <f>"item."&amp;テーブル1[[#This Row],[内部名]]&amp;"_mirage_fairy.name="&amp;テーブル1[[#This Row],[和名]]</f>
        <v>item.chicken_mirage_fairy.name=キッケーニャ</v>
      </c>
      <c r="AK5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chicken.setStatus(2, 23, 0, 0, 10, 3, 1, 2);</v>
      </c>
    </row>
    <row r="53" spans="1:37">
      <c r="A53" s="12"/>
      <c r="B53" s="12">
        <v>53</v>
      </c>
      <c r="C53" s="13" t="s">
        <v>272</v>
      </c>
      <c r="D53" s="13" t="s">
        <v>277</v>
      </c>
      <c r="E53" s="13" t="s">
        <v>12</v>
      </c>
      <c r="F53" s="14" t="s">
        <v>428</v>
      </c>
      <c r="G53" s="14" t="s">
        <v>278</v>
      </c>
      <c r="H53" s="14" t="s">
        <v>283</v>
      </c>
      <c r="I53" s="4">
        <v>2</v>
      </c>
      <c r="J53" s="4" t="s">
        <v>51</v>
      </c>
      <c r="K53" s="4">
        <v>76</v>
      </c>
      <c r="L53" s="6"/>
      <c r="M53" s="6"/>
      <c r="N53" s="6">
        <v>10</v>
      </c>
      <c r="O53" s="6">
        <v>1</v>
      </c>
      <c r="P53" s="6">
        <v>7</v>
      </c>
      <c r="Q53" s="6"/>
      <c r="R53" s="9">
        <f>ROUNDDOWN(10*POWER(10,K53/100),0)</f>
        <v>57</v>
      </c>
      <c r="S53" s="7">
        <f>ROUNDDOWN(テーブル1[[#This Row],[合計]]*テーブル1[[#This Row],[光比]]/SUM(テーブル1[[#This Row],[光比]:[火比]]),0)</f>
        <v>0</v>
      </c>
      <c r="T53" s="7">
        <f>ROUNDDOWN(テーブル1[[#This Row],[合計]]*テーブル1[[#This Row],[風比]]/SUM(テーブル1[[#This Row],[光比]:[火比]]),0)</f>
        <v>0</v>
      </c>
      <c r="U53" s="7">
        <f>ROUNDDOWN(テーブル1[[#This Row],[合計]]*テーブル1[[#This Row],[水比]]/SUM(テーブル1[[#This Row],[光比]:[火比]]),0)</f>
        <v>31</v>
      </c>
      <c r="V53" s="7">
        <f>ROUNDDOWN(テーブル1[[#This Row],[合計]]*テーブル1[[#This Row],[闇比]]/SUM(テーブル1[[#This Row],[光比]:[火比]]),0)</f>
        <v>3</v>
      </c>
      <c r="W53" s="7">
        <f>ROUNDDOWN(テーブル1[[#This Row],[合計]]*テーブル1[[#This Row],[土比]]/SUM(テーブル1[[#This Row],[光比]:[火比]]),0)</f>
        <v>22</v>
      </c>
      <c r="X53" s="7">
        <f>ROUNDDOWN(テーブル1[[#This Row],[合計]]*テーブル1[[#This Row],[火比]]/SUM(テーブル1[[#This Row],[光比]:[火比]]),0)</f>
        <v>0</v>
      </c>
      <c r="Y5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0.44752231455832564</v>
      </c>
      <c r="Z53" s="11">
        <f>1+テーブル1[[#This Row],[集中度]]*0.5+(テーブル1[[#This Row],[R]]-1)*0.05</f>
        <v>1.2737611572791629</v>
      </c>
      <c r="AA53" s="7">
        <f>ROUNDDOWN(テーブル1[[#This Row],[合計]]/テーブル1[[#This Row],[効率]],0)</f>
        <v>44</v>
      </c>
      <c r="AB53" s="8">
        <f>テーブル1[[#This Row],[光]]/テーブル1[[#This Row],[コスト]]</f>
        <v>0</v>
      </c>
      <c r="AC53" s="8">
        <f>テーブル1[[#This Row],[風]]/テーブル1[[#This Row],[コスト]]</f>
        <v>0</v>
      </c>
      <c r="AD53" s="8">
        <f>テーブル1[[#This Row],[水]]/テーブル1[[#This Row],[コスト]]</f>
        <v>0.70454545454545459</v>
      </c>
      <c r="AE53" s="8">
        <f>テーブル1[[#This Row],[闇]]/テーブル1[[#This Row],[コスト]]</f>
        <v>6.8181818181818177E-2</v>
      </c>
      <c r="AF53" s="8">
        <f>テーブル1[[#This Row],[土]]/テーブル1[[#This Row],[コスト]]</f>
        <v>0.5</v>
      </c>
      <c r="AG53" s="8">
        <f>テーブル1[[#This Row],[火]]/テーブル1[[#This Row],[コスト]]</f>
        <v>0</v>
      </c>
      <c r="AH53" s="8"/>
      <c r="AI53" s="15" t="str">
        <f>"item."&amp;テーブル1[[#This Row],[内部名]]&amp;"_mirage_fairy.name="&amp;テーブル1[[#This Row],[英名]]</f>
        <v>item.spruce_mirage_fairy.name=Sprucia</v>
      </c>
      <c r="AJ53" s="15" t="str">
        <f>"item."&amp;テーブル1[[#This Row],[内部名]]&amp;"_mirage_fairy.name="&amp;テーブル1[[#This Row],[和名]]</f>
        <v>item.spruce_mirage_fairy.name=スプルーチャ</v>
      </c>
      <c r="AK5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spruce.setStatus(2, 76, 0, 0, 10, 1, 7, 0);</v>
      </c>
    </row>
    <row r="54" spans="1:37">
      <c r="A54" s="12"/>
      <c r="B54" s="12">
        <v>72</v>
      </c>
      <c r="C54" s="13" t="s">
        <v>309</v>
      </c>
      <c r="D54" s="13" t="s">
        <v>319</v>
      </c>
      <c r="E54" s="13" t="s">
        <v>12</v>
      </c>
      <c r="F54" s="14" t="s">
        <v>447</v>
      </c>
      <c r="G54" s="14" t="s">
        <v>357</v>
      </c>
      <c r="H54" s="14" t="s">
        <v>358</v>
      </c>
      <c r="I54" s="4">
        <v>1</v>
      </c>
      <c r="J54" s="4" t="s">
        <v>51</v>
      </c>
      <c r="K54" s="4">
        <v>34</v>
      </c>
      <c r="L54" s="6"/>
      <c r="M54" s="6"/>
      <c r="N54" s="6">
        <v>10</v>
      </c>
      <c r="O54" s="6">
        <v>3</v>
      </c>
      <c r="P54" s="6">
        <v>1</v>
      </c>
      <c r="Q54" s="6"/>
      <c r="R54" s="9">
        <f>ROUNDDOWN(10*POWER(10,K54/100),0)</f>
        <v>21</v>
      </c>
      <c r="S54" s="7">
        <f>ROUNDDOWN(テーブル1[[#This Row],[合計]]*テーブル1[[#This Row],[光比]]/SUM(テーブル1[[#This Row],[光比]:[火比]]),0)</f>
        <v>0</v>
      </c>
      <c r="T54" s="7">
        <f>ROUNDDOWN(テーブル1[[#This Row],[合計]]*テーブル1[[#This Row],[風比]]/SUM(テーブル1[[#This Row],[光比]:[火比]]),0)</f>
        <v>0</v>
      </c>
      <c r="U54" s="7">
        <f>ROUNDDOWN(テーブル1[[#This Row],[合計]]*テーブル1[[#This Row],[水比]]/SUM(テーブル1[[#This Row],[光比]:[火比]]),0)</f>
        <v>15</v>
      </c>
      <c r="V54" s="7">
        <f>ROUNDDOWN(テーブル1[[#This Row],[合計]]*テーブル1[[#This Row],[闇比]]/SUM(テーブル1[[#This Row],[光比]:[火比]]),0)</f>
        <v>4</v>
      </c>
      <c r="W54" s="7">
        <f>ROUNDDOWN(テーブル1[[#This Row],[合計]]*テーブル1[[#This Row],[土比]]/SUM(テーブル1[[#This Row],[光比]:[火比]]),0)</f>
        <v>1</v>
      </c>
      <c r="X54" s="7">
        <f>ROUNDDOWN(テーブル1[[#This Row],[合計]]*テーブル1[[#This Row],[火比]]/SUM(テーブル1[[#This Row],[光比]:[火比]]),0)</f>
        <v>0</v>
      </c>
      <c r="Y5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0.5487528344671202</v>
      </c>
      <c r="Z54" s="11">
        <f>1+テーブル1[[#This Row],[集中度]]*0.5+(テーブル1[[#This Row],[R]]-1)*0.05</f>
        <v>1.2743764172335601</v>
      </c>
      <c r="AA54" s="7">
        <f>ROUNDDOWN(テーブル1[[#This Row],[合計]]/テーブル1[[#This Row],[効率]],0)</f>
        <v>16</v>
      </c>
      <c r="AB54" s="8">
        <f>テーブル1[[#This Row],[光]]/テーブル1[[#This Row],[コスト]]</f>
        <v>0</v>
      </c>
      <c r="AC54" s="8">
        <f>テーブル1[[#This Row],[風]]/テーブル1[[#This Row],[コスト]]</f>
        <v>0</v>
      </c>
      <c r="AD54" s="8">
        <f>テーブル1[[#This Row],[水]]/テーブル1[[#This Row],[コスト]]</f>
        <v>0.9375</v>
      </c>
      <c r="AE54" s="8">
        <f>テーブル1[[#This Row],[闇]]/テーブル1[[#This Row],[コスト]]</f>
        <v>0.25</v>
      </c>
      <c r="AF54" s="8">
        <f>テーブル1[[#This Row],[土]]/テーブル1[[#This Row],[コスト]]</f>
        <v>6.25E-2</v>
      </c>
      <c r="AG54" s="8">
        <f>テーブル1[[#This Row],[火]]/テーブル1[[#This Row],[コスト]]</f>
        <v>0</v>
      </c>
      <c r="AH54" s="8"/>
      <c r="AI54" s="15" t="str">
        <f>"item."&amp;テーブル1[[#This Row],[内部名]]&amp;"_mirage_fairy.name="&amp;テーブル1[[#This Row],[英名]]</f>
        <v>item.dandelion_mirage_fairy.name=Dandelionia</v>
      </c>
      <c r="AJ54" s="15" t="str">
        <f>"item."&amp;テーブル1[[#This Row],[内部名]]&amp;"_mirage_fairy.name="&amp;テーブル1[[#This Row],[和名]]</f>
        <v>item.dandelion_mirage_fairy.name=ダンデリオーニャ</v>
      </c>
      <c r="AK5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dandelion.setStatus(1, 34, 0, 0, 10, 3, 1, 0);</v>
      </c>
    </row>
    <row r="55" spans="1:37">
      <c r="A55" s="12"/>
      <c r="B55" s="12">
        <v>34</v>
      </c>
      <c r="C55" s="13" t="s">
        <v>148</v>
      </c>
      <c r="D55" s="13" t="s">
        <v>175</v>
      </c>
      <c r="E55" s="13" t="s">
        <v>13</v>
      </c>
      <c r="F55" s="14" t="s">
        <v>409</v>
      </c>
      <c r="G55" s="14" t="s">
        <v>197</v>
      </c>
      <c r="H55" s="14" t="s">
        <v>228</v>
      </c>
      <c r="I55" s="4">
        <v>4</v>
      </c>
      <c r="J55" s="4" t="s">
        <v>53</v>
      </c>
      <c r="K55" s="4">
        <v>86</v>
      </c>
      <c r="L55" s="6"/>
      <c r="M55" s="6">
        <v>16</v>
      </c>
      <c r="N55" s="6">
        <v>10</v>
      </c>
      <c r="O55" s="6"/>
      <c r="P55" s="6">
        <v>9</v>
      </c>
      <c r="Q55" s="6">
        <v>14</v>
      </c>
      <c r="R55" s="9">
        <f>ROUNDDOWN(10*POWER(10,K55/100),0)</f>
        <v>72</v>
      </c>
      <c r="S55" s="5">
        <f>ROUNDDOWN(テーブル1[[#This Row],[合計]]*テーブル1[[#This Row],[光比]]/SUM(テーブル1[[#This Row],[光比]:[火比]]),0)</f>
        <v>0</v>
      </c>
      <c r="T55" s="5">
        <f>ROUNDDOWN(テーブル1[[#This Row],[合計]]*テーブル1[[#This Row],[風比]]/SUM(テーブル1[[#This Row],[光比]:[火比]]),0)</f>
        <v>23</v>
      </c>
      <c r="U55" s="5">
        <f>ROUNDDOWN(テーブル1[[#This Row],[合計]]*テーブル1[[#This Row],[水比]]/SUM(テーブル1[[#This Row],[光比]:[火比]]),0)</f>
        <v>14</v>
      </c>
      <c r="V55" s="5">
        <f>ROUNDDOWN(テーブル1[[#This Row],[合計]]*テーブル1[[#This Row],[闇比]]/SUM(テーブル1[[#This Row],[光比]:[火比]]),0)</f>
        <v>0</v>
      </c>
      <c r="W55" s="5">
        <f>ROUNDDOWN(テーブル1[[#This Row],[合計]]*テーブル1[[#This Row],[土比]]/SUM(テーブル1[[#This Row],[光比]:[火比]]),0)</f>
        <v>13</v>
      </c>
      <c r="X55" s="5">
        <f>ROUNDDOWN(テーブル1[[#This Row],[合計]]*テーブル1[[#This Row],[火比]]/SUM(テーブル1[[#This Row],[光比]:[火比]]),0)</f>
        <v>20</v>
      </c>
      <c r="Y5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0.2496141975308642</v>
      </c>
      <c r="Z55" s="11">
        <f>1+テーブル1[[#This Row],[集中度]]*0.5+(テーブル1[[#This Row],[R]]-1)*0.05</f>
        <v>1.2748070987654323</v>
      </c>
      <c r="AA55" s="7">
        <f>ROUNDDOWN(テーブル1[[#This Row],[合計]]/テーブル1[[#This Row],[効率]],0)</f>
        <v>56</v>
      </c>
      <c r="AB55" s="8">
        <f>テーブル1[[#This Row],[光]]/テーブル1[[#This Row],[コスト]]</f>
        <v>0</v>
      </c>
      <c r="AC55" s="8">
        <f>テーブル1[[#This Row],[風]]/テーブル1[[#This Row],[コスト]]</f>
        <v>0.4107142857142857</v>
      </c>
      <c r="AD55" s="8">
        <f>テーブル1[[#This Row],[水]]/テーブル1[[#This Row],[コスト]]</f>
        <v>0.25</v>
      </c>
      <c r="AE55" s="8">
        <f>テーブル1[[#This Row],[闇]]/テーブル1[[#This Row],[コスト]]</f>
        <v>0</v>
      </c>
      <c r="AF55" s="8">
        <f>テーブル1[[#This Row],[土]]/テーブル1[[#This Row],[コスト]]</f>
        <v>0.23214285714285715</v>
      </c>
      <c r="AG55" s="8">
        <f>テーブル1[[#This Row],[火]]/テーブル1[[#This Row],[コスト]]</f>
        <v>0.35714285714285715</v>
      </c>
      <c r="AH55" s="8"/>
      <c r="AI55" s="15" t="str">
        <f>"item."&amp;テーブル1[[#This Row],[内部名]]&amp;"_mirage_fairy.name="&amp;テーブル1[[#This Row],[英名]]</f>
        <v>item.witch_mirage_fairy.name=Witchia</v>
      </c>
      <c r="AJ55" s="15" t="str">
        <f>"item."&amp;テーブル1[[#This Row],[内部名]]&amp;"_mirage_fairy.name="&amp;テーブル1[[#This Row],[和名]]</f>
        <v>item.witch_mirage_fairy.name=ウィッチャ</v>
      </c>
      <c r="AK5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witch.setStatus(4, 86, 0, 16, 10, 0, 9, 14);</v>
      </c>
    </row>
    <row r="56" spans="1:37">
      <c r="A56" s="12"/>
      <c r="B56" s="12">
        <v>20</v>
      </c>
      <c r="C56" s="13" t="s">
        <v>152</v>
      </c>
      <c r="D56" s="13" t="s">
        <v>177</v>
      </c>
      <c r="E56" s="13" t="s">
        <v>13</v>
      </c>
      <c r="F56" s="14" t="s">
        <v>396</v>
      </c>
      <c r="G56" s="14" t="s">
        <v>184</v>
      </c>
      <c r="H56" s="14" t="s">
        <v>216</v>
      </c>
      <c r="I56" s="4">
        <v>3</v>
      </c>
      <c r="J56" s="4" t="s">
        <v>51</v>
      </c>
      <c r="K56" s="4">
        <v>78</v>
      </c>
      <c r="L56" s="6"/>
      <c r="M56" s="6">
        <v>4</v>
      </c>
      <c r="N56" s="6">
        <v>10</v>
      </c>
      <c r="O56" s="6"/>
      <c r="P56" s="6"/>
      <c r="Q56" s="6">
        <v>7</v>
      </c>
      <c r="R56" s="9">
        <f>ROUNDDOWN(10*POWER(10,K56/100),0)</f>
        <v>60</v>
      </c>
      <c r="S56" s="5">
        <f>ROUNDDOWN(テーブル1[[#This Row],[合計]]*テーブル1[[#This Row],[光比]]/SUM(テーブル1[[#This Row],[光比]:[火比]]),0)</f>
        <v>0</v>
      </c>
      <c r="T56" s="5">
        <f>ROUNDDOWN(テーブル1[[#This Row],[合計]]*テーブル1[[#This Row],[風比]]/SUM(テーブル1[[#This Row],[光比]:[火比]]),0)</f>
        <v>11</v>
      </c>
      <c r="U56" s="5">
        <f>ROUNDDOWN(テーブル1[[#This Row],[合計]]*テーブル1[[#This Row],[水比]]/SUM(テーブル1[[#This Row],[光比]:[火比]]),0)</f>
        <v>28</v>
      </c>
      <c r="V56" s="5">
        <f>ROUNDDOWN(テーブル1[[#This Row],[合計]]*テーブル1[[#This Row],[闇比]]/SUM(テーブル1[[#This Row],[光比]:[火比]]),0)</f>
        <v>0</v>
      </c>
      <c r="W56" s="5">
        <f>ROUNDDOWN(テーブル1[[#This Row],[合計]]*テーブル1[[#This Row],[土比]]/SUM(テーブル1[[#This Row],[光比]:[火比]]),0)</f>
        <v>0</v>
      </c>
      <c r="X56" s="5">
        <f>ROUNDDOWN(テーブル1[[#This Row],[合計]]*テーブル1[[#This Row],[火比]]/SUM(テーブル1[[#This Row],[光比]:[火比]]),0)</f>
        <v>20</v>
      </c>
      <c r="Y5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0.36249999999999999</v>
      </c>
      <c r="Z56" s="11">
        <f>1+テーブル1[[#This Row],[集中度]]*0.5+(テーブル1[[#This Row],[R]]-1)*0.05</f>
        <v>1.28125</v>
      </c>
      <c r="AA56" s="7">
        <f>ROUNDDOWN(テーブル1[[#This Row],[合計]]/テーブル1[[#This Row],[効率]],0)</f>
        <v>46</v>
      </c>
      <c r="AB56" s="8">
        <f>テーブル1[[#This Row],[光]]/テーブル1[[#This Row],[コスト]]</f>
        <v>0</v>
      </c>
      <c r="AC56" s="8">
        <f>テーブル1[[#This Row],[風]]/テーブル1[[#This Row],[コスト]]</f>
        <v>0.2391304347826087</v>
      </c>
      <c r="AD56" s="8">
        <f>テーブル1[[#This Row],[水]]/テーブル1[[#This Row],[コスト]]</f>
        <v>0.60869565217391308</v>
      </c>
      <c r="AE56" s="8">
        <f>テーブル1[[#This Row],[闇]]/テーブル1[[#This Row],[コスト]]</f>
        <v>0</v>
      </c>
      <c r="AF56" s="8">
        <f>テーブル1[[#This Row],[土]]/テーブル1[[#This Row],[コスト]]</f>
        <v>0</v>
      </c>
      <c r="AG56" s="8">
        <f>テーブル1[[#This Row],[火]]/テーブル1[[#This Row],[コスト]]</f>
        <v>0.43478260869565216</v>
      </c>
      <c r="AH56" s="8"/>
      <c r="AI56" s="15" t="str">
        <f>"item."&amp;テーブル1[[#This Row],[内部名]]&amp;"_mirage_fairy.name="&amp;テーブル1[[#This Row],[英名]]</f>
        <v>item.zombiepigman_mirage_fairy.name=Zombiepigmania</v>
      </c>
      <c r="AJ56" s="15" t="str">
        <f>"item."&amp;テーブル1[[#This Row],[内部名]]&amp;"_mirage_fairy.name="&amp;テーブル1[[#This Row],[和名]]</f>
        <v>item.zombiepigman_mirage_fairy.name=ゾンビエピグマーニャ</v>
      </c>
      <c r="AK5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zombiepigman.setStatus(3, 78, 0, 4, 10, 0, 0, 7);</v>
      </c>
    </row>
    <row r="57" spans="1:37">
      <c r="A57" s="12"/>
      <c r="B57" s="12">
        <v>31</v>
      </c>
      <c r="C57" s="13" t="s">
        <v>155</v>
      </c>
      <c r="D57" s="13" t="s">
        <v>177</v>
      </c>
      <c r="E57" s="13" t="s">
        <v>13</v>
      </c>
      <c r="F57" s="14" t="s">
        <v>406</v>
      </c>
      <c r="G57" s="14" t="s">
        <v>195</v>
      </c>
      <c r="H57" s="14" t="s">
        <v>225</v>
      </c>
      <c r="I57" s="4">
        <v>3</v>
      </c>
      <c r="J57" s="4" t="s">
        <v>51</v>
      </c>
      <c r="K57" s="4">
        <v>76</v>
      </c>
      <c r="L57" s="6"/>
      <c r="M57" s="6">
        <v>4</v>
      </c>
      <c r="N57" s="6">
        <v>10</v>
      </c>
      <c r="O57" s="6"/>
      <c r="P57" s="6">
        <v>1</v>
      </c>
      <c r="Q57" s="6">
        <v>4</v>
      </c>
      <c r="R57" s="9">
        <f>ROUNDDOWN(10*POWER(10,K57/100),0)</f>
        <v>57</v>
      </c>
      <c r="S57" s="5">
        <f>ROUNDDOWN(テーブル1[[#This Row],[合計]]*テーブル1[[#This Row],[光比]]/SUM(テーブル1[[#This Row],[光比]:[火比]]),0)</f>
        <v>0</v>
      </c>
      <c r="T57" s="5">
        <f>ROUNDDOWN(テーブル1[[#This Row],[合計]]*テーブル1[[#This Row],[風比]]/SUM(テーブル1[[#This Row],[光比]:[火比]]),0)</f>
        <v>12</v>
      </c>
      <c r="U57" s="5">
        <f>ROUNDDOWN(テーブル1[[#This Row],[合計]]*テーブル1[[#This Row],[水比]]/SUM(テーブル1[[#This Row],[光比]:[火比]]),0)</f>
        <v>30</v>
      </c>
      <c r="V57" s="5">
        <f>ROUNDDOWN(テーブル1[[#This Row],[合計]]*テーブル1[[#This Row],[闇比]]/SUM(テーブル1[[#This Row],[光比]:[火比]]),0)</f>
        <v>0</v>
      </c>
      <c r="W57" s="5">
        <f>ROUNDDOWN(テーブル1[[#This Row],[合計]]*テーブル1[[#This Row],[土比]]/SUM(テーブル1[[#This Row],[光比]:[火比]]),0)</f>
        <v>3</v>
      </c>
      <c r="X57" s="5">
        <f>ROUNDDOWN(テーブル1[[#This Row],[合計]]*テーブル1[[#This Row],[火比]]/SUM(テーブル1[[#This Row],[光比]:[火比]]),0)</f>
        <v>12</v>
      </c>
      <c r="Y5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0.36842105263157893</v>
      </c>
      <c r="Z57" s="11">
        <f>1+テーブル1[[#This Row],[集中度]]*0.5+(テーブル1[[#This Row],[R]]-1)*0.05</f>
        <v>1.2842105263157895</v>
      </c>
      <c r="AA57" s="7">
        <f>ROUNDDOWN(テーブル1[[#This Row],[合計]]/テーブル1[[#This Row],[効率]],0)</f>
        <v>44</v>
      </c>
      <c r="AB57" s="8">
        <f>テーブル1[[#This Row],[光]]/テーブル1[[#This Row],[コスト]]</f>
        <v>0</v>
      </c>
      <c r="AC57" s="8">
        <f>テーブル1[[#This Row],[風]]/テーブル1[[#This Row],[コスト]]</f>
        <v>0.27272727272727271</v>
      </c>
      <c r="AD57" s="8">
        <f>テーブル1[[#This Row],[水]]/テーブル1[[#This Row],[コスト]]</f>
        <v>0.68181818181818177</v>
      </c>
      <c r="AE57" s="8">
        <f>テーブル1[[#This Row],[闇]]/テーブル1[[#This Row],[コスト]]</f>
        <v>0</v>
      </c>
      <c r="AF57" s="8">
        <f>テーブル1[[#This Row],[土]]/テーブル1[[#This Row],[コスト]]</f>
        <v>6.8181818181818177E-2</v>
      </c>
      <c r="AG57" s="8">
        <f>テーブル1[[#This Row],[火]]/テーブル1[[#This Row],[コスト]]</f>
        <v>0.27272727272727271</v>
      </c>
      <c r="AH57" s="8"/>
      <c r="AI57" s="15" t="str">
        <f>"item."&amp;テーブル1[[#This Row],[内部名]]&amp;"_mirage_fairy.name="&amp;テーブル1[[#This Row],[英名]]</f>
        <v>item.blaze_mirage_fairy.name=Blazia</v>
      </c>
      <c r="AJ57" s="15" t="str">
        <f>"item."&amp;テーブル1[[#This Row],[内部名]]&amp;"_mirage_fairy.name="&amp;テーブル1[[#This Row],[和名]]</f>
        <v>item.blaze_mirage_fairy.name=ブラージャ</v>
      </c>
      <c r="AK5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blaze.setStatus(3, 76, 0, 4, 10, 0, 1, 4);</v>
      </c>
    </row>
    <row r="58" spans="1:37">
      <c r="A58" s="12"/>
      <c r="B58" s="12">
        <v>22</v>
      </c>
      <c r="C58" s="13" t="s">
        <v>156</v>
      </c>
      <c r="D58" s="13" t="s">
        <v>177</v>
      </c>
      <c r="E58" s="13" t="s">
        <v>13</v>
      </c>
      <c r="F58" s="14" t="s">
        <v>398</v>
      </c>
      <c r="G58" s="14" t="s">
        <v>187</v>
      </c>
      <c r="H58" s="14" t="s">
        <v>218</v>
      </c>
      <c r="I58" s="4">
        <v>4</v>
      </c>
      <c r="J58" s="4" t="s">
        <v>53</v>
      </c>
      <c r="K58" s="4">
        <v>87</v>
      </c>
      <c r="L58" s="6"/>
      <c r="M58" s="6">
        <v>11</v>
      </c>
      <c r="N58" s="6">
        <v>10</v>
      </c>
      <c r="O58" s="6"/>
      <c r="P58" s="6">
        <v>4</v>
      </c>
      <c r="Q58" s="6">
        <v>6</v>
      </c>
      <c r="R58" s="9">
        <f>ROUNDDOWN(10*POWER(10,K58/100),0)</f>
        <v>74</v>
      </c>
      <c r="S58" s="5">
        <f>ROUNDDOWN(テーブル1[[#This Row],[合計]]*テーブル1[[#This Row],[光比]]/SUM(テーブル1[[#This Row],[光比]:[火比]]),0)</f>
        <v>0</v>
      </c>
      <c r="T58" s="5">
        <f>ROUNDDOWN(テーブル1[[#This Row],[合計]]*テーブル1[[#This Row],[風比]]/SUM(テーブル1[[#This Row],[光比]:[火比]]),0)</f>
        <v>26</v>
      </c>
      <c r="U58" s="5">
        <f>ROUNDDOWN(テーブル1[[#This Row],[合計]]*テーブル1[[#This Row],[水比]]/SUM(テーブル1[[#This Row],[光比]:[火比]]),0)</f>
        <v>23</v>
      </c>
      <c r="V58" s="5">
        <f>ROUNDDOWN(テーブル1[[#This Row],[合計]]*テーブル1[[#This Row],[闇比]]/SUM(テーブル1[[#This Row],[光比]:[火比]]),0)</f>
        <v>0</v>
      </c>
      <c r="W58" s="5">
        <f>ROUNDDOWN(テーブル1[[#This Row],[合計]]*テーブル1[[#This Row],[土比]]/SUM(テーブル1[[#This Row],[光比]:[火比]]),0)</f>
        <v>9</v>
      </c>
      <c r="X58" s="5">
        <f>ROUNDDOWN(テーブル1[[#This Row],[合計]]*テーブル1[[#This Row],[火比]]/SUM(テーブル1[[#This Row],[光比]:[火比]]),0)</f>
        <v>14</v>
      </c>
      <c r="Y5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0.2706355003652301</v>
      </c>
      <c r="Z58" s="11">
        <f>1+テーブル1[[#This Row],[集中度]]*0.5+(テーブル1[[#This Row],[R]]-1)*0.05</f>
        <v>1.2853177501826152</v>
      </c>
      <c r="AA58" s="7">
        <f>ROUNDDOWN(テーブル1[[#This Row],[合計]]/テーブル1[[#This Row],[効率]],0)</f>
        <v>57</v>
      </c>
      <c r="AB58" s="8">
        <f>テーブル1[[#This Row],[光]]/テーブル1[[#This Row],[コスト]]</f>
        <v>0</v>
      </c>
      <c r="AC58" s="8">
        <f>テーブル1[[#This Row],[風]]/テーブル1[[#This Row],[コスト]]</f>
        <v>0.45614035087719296</v>
      </c>
      <c r="AD58" s="8">
        <f>テーブル1[[#This Row],[水]]/テーブル1[[#This Row],[コスト]]</f>
        <v>0.40350877192982454</v>
      </c>
      <c r="AE58" s="8">
        <f>テーブル1[[#This Row],[闇]]/テーブル1[[#This Row],[コスト]]</f>
        <v>0</v>
      </c>
      <c r="AF58" s="8">
        <f>テーブル1[[#This Row],[土]]/テーブル1[[#This Row],[コスト]]</f>
        <v>0.15789473684210525</v>
      </c>
      <c r="AG58" s="8">
        <f>テーブル1[[#This Row],[火]]/テーブル1[[#This Row],[コスト]]</f>
        <v>0.24561403508771928</v>
      </c>
      <c r="AH58" s="8"/>
      <c r="AI58" s="15" t="str">
        <f>"item."&amp;テーブル1[[#This Row],[内部名]]&amp;"_mirage_fairy.name="&amp;テーブル1[[#This Row],[英名]]</f>
        <v>item.witherskeleton_mirage_fairy.name=Witherskeletonia</v>
      </c>
      <c r="AJ58" s="15" t="str">
        <f>"item."&amp;テーブル1[[#This Row],[内部名]]&amp;"_mirage_fairy.name="&amp;テーブル1[[#This Row],[和名]]</f>
        <v>item.witherskeleton_mirage_fairy.name=ウィーテルスケレトーニャ</v>
      </c>
      <c r="AK5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witherskeleton.setStatus(4, 87, 0, 11, 10, 0, 4, 6);</v>
      </c>
    </row>
    <row r="59" spans="1:37">
      <c r="A59" s="12"/>
      <c r="B59" s="12">
        <v>24</v>
      </c>
      <c r="C59" s="13" t="s">
        <v>147</v>
      </c>
      <c r="D59" s="13" t="s">
        <v>177</v>
      </c>
      <c r="E59" s="13" t="s">
        <v>13</v>
      </c>
      <c r="F59" s="14" t="s">
        <v>400</v>
      </c>
      <c r="G59" s="14" t="s">
        <v>189</v>
      </c>
      <c r="H59" s="14" t="s">
        <v>337</v>
      </c>
      <c r="I59" s="4">
        <v>2</v>
      </c>
      <c r="J59" s="4" t="s">
        <v>51</v>
      </c>
      <c r="K59" s="4">
        <v>76</v>
      </c>
      <c r="L59" s="6"/>
      <c r="M59" s="6">
        <v>2</v>
      </c>
      <c r="N59" s="6">
        <v>10</v>
      </c>
      <c r="O59" s="6">
        <v>1</v>
      </c>
      <c r="P59" s="6"/>
      <c r="Q59" s="6">
        <v>2</v>
      </c>
      <c r="R59" s="9">
        <f>ROUNDDOWN(10*POWER(10,K59/100),0)</f>
        <v>57</v>
      </c>
      <c r="S59" s="5">
        <f>ROUNDDOWN(テーブル1[[#This Row],[合計]]*テーブル1[[#This Row],[光比]]/SUM(テーブル1[[#This Row],[光比]:[火比]]),0)</f>
        <v>0</v>
      </c>
      <c r="T59" s="5">
        <f>ROUNDDOWN(テーブル1[[#This Row],[合計]]*テーブル1[[#This Row],[風比]]/SUM(テーブル1[[#This Row],[光比]:[火比]]),0)</f>
        <v>7</v>
      </c>
      <c r="U59" s="5">
        <f>ROUNDDOWN(テーブル1[[#This Row],[合計]]*テーブル1[[#This Row],[水比]]/SUM(テーブル1[[#This Row],[光比]:[火比]]),0)</f>
        <v>38</v>
      </c>
      <c r="V59" s="5">
        <f>ROUNDDOWN(テーブル1[[#This Row],[合計]]*テーブル1[[#This Row],[闇比]]/SUM(テーブル1[[#This Row],[光比]:[火比]]),0)</f>
        <v>3</v>
      </c>
      <c r="W59" s="5">
        <f>ROUNDDOWN(テーブル1[[#This Row],[合計]]*テーブル1[[#This Row],[土比]]/SUM(テーブル1[[#This Row],[光比]:[火比]]),0)</f>
        <v>0</v>
      </c>
      <c r="X59" s="5">
        <f>ROUNDDOWN(テーブル1[[#This Row],[合計]]*テーブル1[[#This Row],[火比]]/SUM(テーブル1[[#This Row],[光比]:[火比]]),0)</f>
        <v>7</v>
      </c>
      <c r="Y5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0.47737765466297322</v>
      </c>
      <c r="Z59" s="11">
        <f>1+テーブル1[[#This Row],[集中度]]*0.5+(テーブル1[[#This Row],[R]]-1)*0.05</f>
        <v>1.2886888273314867</v>
      </c>
      <c r="AA59" s="7">
        <f>ROUNDDOWN(テーブル1[[#This Row],[合計]]/テーブル1[[#This Row],[効率]],0)</f>
        <v>44</v>
      </c>
      <c r="AB59" s="8">
        <f>テーブル1[[#This Row],[光]]/テーブル1[[#This Row],[コスト]]</f>
        <v>0</v>
      </c>
      <c r="AC59" s="8">
        <f>テーブル1[[#This Row],[風]]/テーブル1[[#This Row],[コスト]]</f>
        <v>0.15909090909090909</v>
      </c>
      <c r="AD59" s="8">
        <f>テーブル1[[#This Row],[水]]/テーブル1[[#This Row],[コスト]]</f>
        <v>0.86363636363636365</v>
      </c>
      <c r="AE59" s="8">
        <f>テーブル1[[#This Row],[闇]]/テーブル1[[#This Row],[コスト]]</f>
        <v>6.8181818181818177E-2</v>
      </c>
      <c r="AF59" s="8">
        <f>テーブル1[[#This Row],[土]]/テーブル1[[#This Row],[コスト]]</f>
        <v>0</v>
      </c>
      <c r="AG59" s="8">
        <f>テーブル1[[#This Row],[火]]/テーブル1[[#This Row],[コスト]]</f>
        <v>0.15909090909090909</v>
      </c>
      <c r="AH59" s="8"/>
      <c r="AI59" s="15" t="str">
        <f>"item."&amp;テーブル1[[#This Row],[内部名]]&amp;"_mirage_fairy.name="&amp;テーブル1[[#This Row],[英名]]</f>
        <v>item.creeper_mirage_fairy.name=Creeperia</v>
      </c>
      <c r="AJ59" s="15" t="str">
        <f>"item."&amp;テーブル1[[#This Row],[内部名]]&amp;"_mirage_fairy.name="&amp;テーブル1[[#This Row],[和名]]</f>
        <v>item.creeper_mirage_fairy.name=ツレペーリャ</v>
      </c>
      <c r="AK5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creeper.setStatus(2, 76, 0, 2, 10, 1, 0, 2);</v>
      </c>
    </row>
    <row r="60" spans="1:37">
      <c r="A60" s="12"/>
      <c r="B60" s="12">
        <v>68</v>
      </c>
      <c r="C60" s="13" t="s">
        <v>299</v>
      </c>
      <c r="D60" s="13" t="s">
        <v>300</v>
      </c>
      <c r="E60" s="13" t="s">
        <v>12</v>
      </c>
      <c r="F60" s="14" t="s">
        <v>443</v>
      </c>
      <c r="G60" s="14" t="s">
        <v>352</v>
      </c>
      <c r="H60" s="14" t="s">
        <v>353</v>
      </c>
      <c r="I60" s="4">
        <v>4</v>
      </c>
      <c r="J60" s="4" t="s">
        <v>53</v>
      </c>
      <c r="K60" s="4">
        <v>73</v>
      </c>
      <c r="L60" s="6">
        <v>2</v>
      </c>
      <c r="M60" s="6">
        <v>11</v>
      </c>
      <c r="N60" s="6">
        <v>10</v>
      </c>
      <c r="O60" s="6"/>
      <c r="P60" s="6">
        <v>3</v>
      </c>
      <c r="Q60" s="6">
        <v>3</v>
      </c>
      <c r="R60" s="9">
        <f>ROUNDDOWN(10*POWER(10,K60/100),0)</f>
        <v>53</v>
      </c>
      <c r="S60" s="7">
        <f>ROUNDDOWN(テーブル1[[#This Row],[合計]]*テーブル1[[#This Row],[光比]]/SUM(テーブル1[[#This Row],[光比]:[火比]]),0)</f>
        <v>3</v>
      </c>
      <c r="T60" s="7">
        <f>ROUNDDOWN(テーブル1[[#This Row],[合計]]*テーブル1[[#This Row],[風比]]/SUM(テーブル1[[#This Row],[光比]:[火比]]),0)</f>
        <v>20</v>
      </c>
      <c r="U60" s="7">
        <f>ROUNDDOWN(テーブル1[[#This Row],[合計]]*テーブル1[[#This Row],[水比]]/SUM(テーブル1[[#This Row],[光比]:[火比]]),0)</f>
        <v>18</v>
      </c>
      <c r="V60" s="7">
        <f>ROUNDDOWN(テーブル1[[#This Row],[合計]]*テーブル1[[#This Row],[闇比]]/SUM(テーブル1[[#This Row],[光比]:[火比]]),0)</f>
        <v>0</v>
      </c>
      <c r="W60" s="7">
        <f>ROUNDDOWN(テーブル1[[#This Row],[合計]]*テーブル1[[#This Row],[土比]]/SUM(テーブル1[[#This Row],[光比]:[火比]]),0)</f>
        <v>5</v>
      </c>
      <c r="X60" s="7">
        <f>ROUNDDOWN(テーブル1[[#This Row],[合計]]*テーブル1[[#This Row],[火比]]/SUM(テーブル1[[#This Row],[光比]:[火比]]),0)</f>
        <v>5</v>
      </c>
      <c r="Y6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0.27874688501245998</v>
      </c>
      <c r="Z60" s="11">
        <f>1+テーブル1[[#This Row],[集中度]]*0.5+(テーブル1[[#This Row],[R]]-1)*0.05</f>
        <v>1.2893734425062302</v>
      </c>
      <c r="AA60" s="7">
        <f>ROUNDDOWN(テーブル1[[#This Row],[合計]]/テーブル1[[#This Row],[効率]],0)</f>
        <v>41</v>
      </c>
      <c r="AB60" s="8">
        <f>テーブル1[[#This Row],[光]]/テーブル1[[#This Row],[コスト]]</f>
        <v>7.3170731707317069E-2</v>
      </c>
      <c r="AC60" s="8">
        <f>テーブル1[[#This Row],[風]]/テーブル1[[#This Row],[コスト]]</f>
        <v>0.48780487804878048</v>
      </c>
      <c r="AD60" s="8">
        <f>テーブル1[[#This Row],[水]]/テーブル1[[#This Row],[コスト]]</f>
        <v>0.43902439024390244</v>
      </c>
      <c r="AE60" s="8">
        <f>テーブル1[[#This Row],[闇]]/テーブル1[[#This Row],[コスト]]</f>
        <v>0</v>
      </c>
      <c r="AF60" s="8">
        <f>テーブル1[[#This Row],[土]]/テーブル1[[#This Row],[コスト]]</f>
        <v>0.12195121951219512</v>
      </c>
      <c r="AG60" s="8">
        <f>テーブル1[[#This Row],[火]]/テーブル1[[#This Row],[コスト]]</f>
        <v>0.12195121951219512</v>
      </c>
      <c r="AH60" s="8"/>
      <c r="AI60" s="15" t="str">
        <f>"item."&amp;テーブル1[[#This Row],[内部名]]&amp;"_mirage_fairy.name="&amp;テーブル1[[#This Row],[英名]]</f>
        <v>item.chorusplant_mirage_fairy.name=Chorusplantia</v>
      </c>
      <c r="AJ60" s="15" t="str">
        <f>"item."&amp;テーブル1[[#This Row],[内部名]]&amp;"_mirage_fairy.name="&amp;テーブル1[[#This Row],[和名]]</f>
        <v>item.chorusplant_mirage_fairy.name=コールスプランチャ</v>
      </c>
      <c r="AK6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chorusplant.setStatus(4, 73, 2, 11, 10, 0, 3, 3);</v>
      </c>
    </row>
    <row r="61" spans="1:37">
      <c r="A61" s="12"/>
      <c r="B61" s="12">
        <v>30</v>
      </c>
      <c r="C61" s="13" t="s">
        <v>153</v>
      </c>
      <c r="D61" s="13" t="s">
        <v>177</v>
      </c>
      <c r="E61" s="13" t="s">
        <v>13</v>
      </c>
      <c r="F61" s="14" t="s">
        <v>405</v>
      </c>
      <c r="G61" s="14" t="s">
        <v>194</v>
      </c>
      <c r="H61" s="14" t="s">
        <v>224</v>
      </c>
      <c r="I61" s="4">
        <v>3</v>
      </c>
      <c r="J61" s="4" t="s">
        <v>51</v>
      </c>
      <c r="K61" s="4">
        <v>77</v>
      </c>
      <c r="L61" s="6"/>
      <c r="M61" s="6">
        <v>6</v>
      </c>
      <c r="N61" s="6">
        <v>10</v>
      </c>
      <c r="O61" s="6"/>
      <c r="P61" s="6"/>
      <c r="Q61" s="6">
        <v>3</v>
      </c>
      <c r="R61" s="9">
        <f>ROUNDDOWN(10*POWER(10,K61/100),0)</f>
        <v>58</v>
      </c>
      <c r="S61" s="5">
        <f>ROUNDDOWN(テーブル1[[#This Row],[合計]]*テーブル1[[#This Row],[光比]]/SUM(テーブル1[[#This Row],[光比]:[火比]]),0)</f>
        <v>0</v>
      </c>
      <c r="T61" s="5">
        <f>ROUNDDOWN(テーブル1[[#This Row],[合計]]*テーブル1[[#This Row],[風比]]/SUM(テーブル1[[#This Row],[光比]:[火比]]),0)</f>
        <v>18</v>
      </c>
      <c r="U61" s="5">
        <f>ROUNDDOWN(テーブル1[[#This Row],[合計]]*テーブル1[[#This Row],[水比]]/SUM(テーブル1[[#This Row],[光比]:[火比]]),0)</f>
        <v>30</v>
      </c>
      <c r="V61" s="5">
        <f>ROUNDDOWN(テーブル1[[#This Row],[合計]]*テーブル1[[#This Row],[闇比]]/SUM(テーブル1[[#This Row],[光比]:[火比]]),0)</f>
        <v>0</v>
      </c>
      <c r="W61" s="5">
        <f>ROUNDDOWN(テーブル1[[#This Row],[合計]]*テーブル1[[#This Row],[土比]]/SUM(テーブル1[[#This Row],[光比]:[火比]]),0)</f>
        <v>0</v>
      </c>
      <c r="X61" s="5">
        <f>ROUNDDOWN(テーブル1[[#This Row],[合計]]*テーブル1[[#This Row],[火比]]/SUM(テーブル1[[#This Row],[光比]:[火比]]),0)</f>
        <v>9</v>
      </c>
      <c r="Y6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0.38793103448275862</v>
      </c>
      <c r="Z61" s="11">
        <f>1+テーブル1[[#This Row],[集中度]]*0.5+(テーブル1[[#This Row],[R]]-1)*0.05</f>
        <v>1.2939655172413793</v>
      </c>
      <c r="AA61" s="7">
        <f>ROUNDDOWN(テーブル1[[#This Row],[合計]]/テーブル1[[#This Row],[効率]],0)</f>
        <v>44</v>
      </c>
      <c r="AB61" s="8">
        <f>テーブル1[[#This Row],[光]]/テーブル1[[#This Row],[コスト]]</f>
        <v>0</v>
      </c>
      <c r="AC61" s="8">
        <f>テーブル1[[#This Row],[風]]/テーブル1[[#This Row],[コスト]]</f>
        <v>0.40909090909090912</v>
      </c>
      <c r="AD61" s="8">
        <f>テーブル1[[#This Row],[水]]/テーブル1[[#This Row],[コスト]]</f>
        <v>0.68181818181818177</v>
      </c>
      <c r="AE61" s="8">
        <f>テーブル1[[#This Row],[闇]]/テーブル1[[#This Row],[コスト]]</f>
        <v>0</v>
      </c>
      <c r="AF61" s="8">
        <f>テーブル1[[#This Row],[土]]/テーブル1[[#This Row],[コスト]]</f>
        <v>0</v>
      </c>
      <c r="AG61" s="8">
        <f>テーブル1[[#This Row],[火]]/テーブル1[[#This Row],[コスト]]</f>
        <v>0.20454545454545456</v>
      </c>
      <c r="AH61" s="8"/>
      <c r="AI61" s="15" t="str">
        <f>"item."&amp;テーブル1[[#This Row],[内部名]]&amp;"_mirage_fairy.name="&amp;テーブル1[[#This Row],[英名]]</f>
        <v>item.ghast_mirage_fairy.name=Ghastia</v>
      </c>
      <c r="AJ61" s="15" t="str">
        <f>"item."&amp;テーブル1[[#This Row],[内部名]]&amp;"_mirage_fairy.name="&amp;テーブル1[[#This Row],[和名]]</f>
        <v>item.ghast_mirage_fairy.name=ギャスチャ</v>
      </c>
      <c r="AK6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ghast.setStatus(3, 77, 0, 6, 10, 0, 0, 3);</v>
      </c>
    </row>
    <row r="62" spans="1:37">
      <c r="A62" s="12"/>
      <c r="B62" s="12">
        <v>65</v>
      </c>
      <c r="C62" s="13" t="s">
        <v>295</v>
      </c>
      <c r="D62" s="13" t="s">
        <v>300</v>
      </c>
      <c r="E62" s="13" t="s">
        <v>12</v>
      </c>
      <c r="F62" s="14" t="s">
        <v>440</v>
      </c>
      <c r="G62" s="14" t="s">
        <v>330</v>
      </c>
      <c r="H62" s="14" t="s">
        <v>333</v>
      </c>
      <c r="I62" s="4">
        <v>3</v>
      </c>
      <c r="J62" s="4" t="s">
        <v>51</v>
      </c>
      <c r="K62" s="4">
        <v>42</v>
      </c>
      <c r="L62" s="6"/>
      <c r="M62" s="6"/>
      <c r="N62" s="6">
        <v>10</v>
      </c>
      <c r="O62" s="6">
        <v>1</v>
      </c>
      <c r="P62" s="6">
        <v>8</v>
      </c>
      <c r="Q62" s="6"/>
      <c r="R62" s="9">
        <f>ROUNDDOWN(10*POWER(10,K62/100),0)</f>
        <v>26</v>
      </c>
      <c r="S62" s="7">
        <f>ROUNDDOWN(テーブル1[[#This Row],[合計]]*テーブル1[[#This Row],[光比]]/SUM(テーブル1[[#This Row],[光比]:[火比]]),0)</f>
        <v>0</v>
      </c>
      <c r="T62" s="7">
        <f>ROUNDDOWN(テーブル1[[#This Row],[合計]]*テーブル1[[#This Row],[風比]]/SUM(テーブル1[[#This Row],[光比]:[火比]]),0)</f>
        <v>0</v>
      </c>
      <c r="U62" s="7">
        <f>ROUNDDOWN(テーブル1[[#This Row],[合計]]*テーブル1[[#This Row],[水比]]/SUM(テーブル1[[#This Row],[光比]:[火比]]),0)</f>
        <v>13</v>
      </c>
      <c r="V62" s="7">
        <f>ROUNDDOWN(テーブル1[[#This Row],[合計]]*テーブル1[[#This Row],[闇比]]/SUM(テーブル1[[#This Row],[光比]:[火比]]),0)</f>
        <v>1</v>
      </c>
      <c r="W62" s="7">
        <f>ROUNDDOWN(テーブル1[[#This Row],[合計]]*テーブル1[[#This Row],[土比]]/SUM(テーブル1[[#This Row],[光比]:[火比]]),0)</f>
        <v>10</v>
      </c>
      <c r="X62" s="7">
        <f>ROUNDDOWN(テーブル1[[#This Row],[合計]]*テーブル1[[#This Row],[火比]]/SUM(テーブル1[[#This Row],[光比]:[火比]]),0)</f>
        <v>0</v>
      </c>
      <c r="Y6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0.39940828402366862</v>
      </c>
      <c r="Z62" s="11">
        <f>1+テーブル1[[#This Row],[集中度]]*0.5+(テーブル1[[#This Row],[R]]-1)*0.05</f>
        <v>1.2997041420118345</v>
      </c>
      <c r="AA62" s="7">
        <f>ROUNDDOWN(テーブル1[[#This Row],[合計]]/テーブル1[[#This Row],[効率]],0)</f>
        <v>20</v>
      </c>
      <c r="AB62" s="8">
        <f>テーブル1[[#This Row],[光]]/テーブル1[[#This Row],[コスト]]</f>
        <v>0</v>
      </c>
      <c r="AC62" s="8">
        <f>テーブル1[[#This Row],[風]]/テーブル1[[#This Row],[コスト]]</f>
        <v>0</v>
      </c>
      <c r="AD62" s="8">
        <f>テーブル1[[#This Row],[水]]/テーブル1[[#This Row],[コスト]]</f>
        <v>0.65</v>
      </c>
      <c r="AE62" s="8">
        <f>テーブル1[[#This Row],[闇]]/テーブル1[[#This Row],[コスト]]</f>
        <v>0.05</v>
      </c>
      <c r="AF62" s="8">
        <f>テーブル1[[#This Row],[土]]/テーブル1[[#This Row],[コスト]]</f>
        <v>0.5</v>
      </c>
      <c r="AG62" s="8">
        <f>テーブル1[[#This Row],[火]]/テーブル1[[#This Row],[コスト]]</f>
        <v>0</v>
      </c>
      <c r="AH62" s="8"/>
      <c r="AI62" s="15" t="str">
        <f>"item."&amp;テーブル1[[#This Row],[内部名]]&amp;"_mirage_fairy.name="&amp;テーブル1[[#This Row],[英名]]</f>
        <v>item.pumpkin_mirage_fairy.name=Pumpkinia</v>
      </c>
      <c r="AJ62" s="15" t="str">
        <f>"item."&amp;テーブル1[[#This Row],[内部名]]&amp;"_mirage_fairy.name="&amp;テーブル1[[#This Row],[和名]]</f>
        <v>item.pumpkin_mirage_fairy.name=プンプキーニャ</v>
      </c>
      <c r="AK6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pumpkin.setStatus(3, 42, 0, 0, 10, 1, 8, 0);</v>
      </c>
    </row>
    <row r="63" spans="1:37">
      <c r="A63" s="12"/>
      <c r="B63" s="12">
        <v>56</v>
      </c>
      <c r="C63" s="13" t="s">
        <v>276</v>
      </c>
      <c r="D63" s="13" t="s">
        <v>277</v>
      </c>
      <c r="E63" s="13" t="s">
        <v>12</v>
      </c>
      <c r="F63" s="14" t="s">
        <v>431</v>
      </c>
      <c r="G63" s="14" t="s">
        <v>281</v>
      </c>
      <c r="H63" s="14" t="s">
        <v>287</v>
      </c>
      <c r="I63" s="4">
        <v>3</v>
      </c>
      <c r="J63" s="4" t="s">
        <v>51</v>
      </c>
      <c r="K63" s="4">
        <v>83</v>
      </c>
      <c r="L63" s="6"/>
      <c r="M63" s="6"/>
      <c r="N63" s="6">
        <v>10</v>
      </c>
      <c r="O63" s="6"/>
      <c r="P63" s="6">
        <v>8</v>
      </c>
      <c r="Q63" s="6">
        <v>2</v>
      </c>
      <c r="R63" s="9">
        <f>ROUNDDOWN(10*POWER(10,K63/100),0)</f>
        <v>67</v>
      </c>
      <c r="S63" s="7">
        <f>ROUNDDOWN(テーブル1[[#This Row],[合計]]*テーブル1[[#This Row],[光比]]/SUM(テーブル1[[#This Row],[光比]:[火比]]),0)</f>
        <v>0</v>
      </c>
      <c r="T63" s="7">
        <f>ROUNDDOWN(テーブル1[[#This Row],[合計]]*テーブル1[[#This Row],[風比]]/SUM(テーブル1[[#This Row],[光比]:[火比]]),0)</f>
        <v>0</v>
      </c>
      <c r="U63" s="7">
        <f>ROUNDDOWN(テーブル1[[#This Row],[合計]]*テーブル1[[#This Row],[水比]]/SUM(テーブル1[[#This Row],[光比]:[火比]]),0)</f>
        <v>33</v>
      </c>
      <c r="V63" s="7">
        <f>ROUNDDOWN(テーブル1[[#This Row],[合計]]*テーブル1[[#This Row],[闇比]]/SUM(テーブル1[[#This Row],[光比]:[火比]]),0)</f>
        <v>0</v>
      </c>
      <c r="W63" s="7">
        <f>ROUNDDOWN(テーブル1[[#This Row],[合計]]*テーブル1[[#This Row],[土比]]/SUM(テーブル1[[#This Row],[光比]:[火比]]),0)</f>
        <v>26</v>
      </c>
      <c r="X63" s="7">
        <f>ROUNDDOWN(テーブル1[[#This Row],[合計]]*テーブル1[[#This Row],[火比]]/SUM(テーブル1[[#This Row],[光比]:[火比]]),0)</f>
        <v>6</v>
      </c>
      <c r="Y6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0.4012029405212742</v>
      </c>
      <c r="Z63" s="11">
        <f>1+テーブル1[[#This Row],[集中度]]*0.5+(テーブル1[[#This Row],[R]]-1)*0.05</f>
        <v>1.3006014702606372</v>
      </c>
      <c r="AA63" s="7">
        <f>ROUNDDOWN(テーブル1[[#This Row],[合計]]/テーブル1[[#This Row],[効率]],0)</f>
        <v>51</v>
      </c>
      <c r="AB63" s="8">
        <f>テーブル1[[#This Row],[光]]/テーブル1[[#This Row],[コスト]]</f>
        <v>0</v>
      </c>
      <c r="AC63" s="8">
        <f>テーブル1[[#This Row],[風]]/テーブル1[[#This Row],[コスト]]</f>
        <v>0</v>
      </c>
      <c r="AD63" s="8">
        <f>テーブル1[[#This Row],[水]]/テーブル1[[#This Row],[コスト]]</f>
        <v>0.6470588235294118</v>
      </c>
      <c r="AE63" s="8">
        <f>テーブル1[[#This Row],[闇]]/テーブル1[[#This Row],[コスト]]</f>
        <v>0</v>
      </c>
      <c r="AF63" s="8">
        <f>テーブル1[[#This Row],[土]]/テーブル1[[#This Row],[コスト]]</f>
        <v>0.50980392156862742</v>
      </c>
      <c r="AG63" s="8">
        <f>テーブル1[[#This Row],[火]]/テーブル1[[#This Row],[コスト]]</f>
        <v>0.11764705882352941</v>
      </c>
      <c r="AH63" s="8"/>
      <c r="AI63" s="15" t="str">
        <f>"item."&amp;テーブル1[[#This Row],[内部名]]&amp;"_mirage_fairy.name="&amp;テーブル1[[#This Row],[英名]]</f>
        <v>item.darkoak_mirage_fairy.name=Darkoakia</v>
      </c>
      <c r="AJ63" s="15" t="str">
        <f>"item."&amp;テーブル1[[#This Row],[内部名]]&amp;"_mirage_fairy.name="&amp;テーブル1[[#This Row],[和名]]</f>
        <v>item.darkoak_mirage_fairy.name=ダルコアーキャ</v>
      </c>
      <c r="AK6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darkoak.setStatus(3, 83, 0, 0, 10, 0, 8, 2);</v>
      </c>
    </row>
    <row r="64" spans="1:37">
      <c r="A64" s="12"/>
      <c r="B64" s="12">
        <v>26</v>
      </c>
      <c r="C64" s="13" t="s">
        <v>154</v>
      </c>
      <c r="D64" s="13" t="s">
        <v>177</v>
      </c>
      <c r="E64" s="13" t="s">
        <v>13</v>
      </c>
      <c r="F64" s="14" t="s">
        <v>402</v>
      </c>
      <c r="G64" s="14" t="s">
        <v>191</v>
      </c>
      <c r="H64" s="14" t="s">
        <v>221</v>
      </c>
      <c r="I64" s="4">
        <v>3</v>
      </c>
      <c r="J64" s="4" t="s">
        <v>51</v>
      </c>
      <c r="K64" s="4">
        <v>68</v>
      </c>
      <c r="L64" s="6"/>
      <c r="M64" s="6">
        <v>6</v>
      </c>
      <c r="N64" s="6">
        <v>10</v>
      </c>
      <c r="O64" s="6"/>
      <c r="P64" s="6">
        <v>1</v>
      </c>
      <c r="Q64" s="6">
        <v>1</v>
      </c>
      <c r="R64" s="9">
        <f>ROUNDDOWN(10*POWER(10,K64/100),0)</f>
        <v>47</v>
      </c>
      <c r="S64" s="5">
        <f>ROUNDDOWN(テーブル1[[#This Row],[合計]]*テーブル1[[#This Row],[光比]]/SUM(テーブル1[[#This Row],[光比]:[火比]]),0)</f>
        <v>0</v>
      </c>
      <c r="T64" s="5">
        <f>ROUNDDOWN(テーブル1[[#This Row],[合計]]*テーブル1[[#This Row],[風比]]/SUM(テーブル1[[#This Row],[光比]:[火比]]),0)</f>
        <v>15</v>
      </c>
      <c r="U64" s="5">
        <f>ROUNDDOWN(テーブル1[[#This Row],[合計]]*テーブル1[[#This Row],[水比]]/SUM(テーブル1[[#This Row],[光比]:[火比]]),0)</f>
        <v>26</v>
      </c>
      <c r="V64" s="5">
        <f>ROUNDDOWN(テーブル1[[#This Row],[合計]]*テーブル1[[#This Row],[闇比]]/SUM(テーブル1[[#This Row],[光比]:[火比]]),0)</f>
        <v>0</v>
      </c>
      <c r="W64" s="5">
        <f>ROUNDDOWN(テーブル1[[#This Row],[合計]]*テーブル1[[#This Row],[土比]]/SUM(テーブル1[[#This Row],[光比]:[火比]]),0)</f>
        <v>2</v>
      </c>
      <c r="X64" s="5">
        <f>ROUNDDOWN(テーブル1[[#This Row],[合計]]*テーブル1[[#This Row],[火比]]/SUM(テーブル1[[#This Row],[光比]:[火比]]),0)</f>
        <v>2</v>
      </c>
      <c r="Y6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0.41149841557265732</v>
      </c>
      <c r="Z64" s="11">
        <f>1+テーブル1[[#This Row],[集中度]]*0.5+(テーブル1[[#This Row],[R]]-1)*0.05</f>
        <v>1.3057492077863286</v>
      </c>
      <c r="AA64" s="7">
        <f>ROUNDDOWN(テーブル1[[#This Row],[合計]]/テーブル1[[#This Row],[効率]],0)</f>
        <v>35</v>
      </c>
      <c r="AB64" s="8">
        <f>テーブル1[[#This Row],[光]]/テーブル1[[#This Row],[コスト]]</f>
        <v>0</v>
      </c>
      <c r="AC64" s="8">
        <f>テーブル1[[#This Row],[風]]/テーブル1[[#This Row],[コスト]]</f>
        <v>0.42857142857142855</v>
      </c>
      <c r="AD64" s="8">
        <f>テーブル1[[#This Row],[水]]/テーブル1[[#This Row],[コスト]]</f>
        <v>0.74285714285714288</v>
      </c>
      <c r="AE64" s="8">
        <f>テーブル1[[#This Row],[闇]]/テーブル1[[#This Row],[コスト]]</f>
        <v>0</v>
      </c>
      <c r="AF64" s="8">
        <f>テーブル1[[#This Row],[土]]/テーブル1[[#This Row],[コスト]]</f>
        <v>5.7142857142857141E-2</v>
      </c>
      <c r="AG64" s="8">
        <f>テーブル1[[#This Row],[火]]/テーブル1[[#This Row],[コスト]]</f>
        <v>5.7142857142857141E-2</v>
      </c>
      <c r="AH64" s="8"/>
      <c r="AI64" s="15" t="str">
        <f>"item."&amp;テーブル1[[#This Row],[内部名]]&amp;"_mirage_fairy.name="&amp;テーブル1[[#This Row],[英名]]</f>
        <v>item.magmacube_mirage_fairy.name=Magmacubia</v>
      </c>
      <c r="AJ64" s="15" t="str">
        <f>"item."&amp;テーブル1[[#This Row],[内部名]]&amp;"_mirage_fairy.name="&amp;テーブル1[[#This Row],[和名]]</f>
        <v>item.magmacube_mirage_fairy.name=マグマツービャ</v>
      </c>
      <c r="AK6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magmacube.setStatus(3, 68, 0, 6, 10, 0, 1, 1);</v>
      </c>
    </row>
    <row r="65" spans="1:37">
      <c r="A65" s="12"/>
      <c r="B65" s="12">
        <v>25</v>
      </c>
      <c r="C65" s="13" t="s">
        <v>149</v>
      </c>
      <c r="D65" s="13" t="s">
        <v>177</v>
      </c>
      <c r="E65" s="13" t="s">
        <v>13</v>
      </c>
      <c r="F65" s="14" t="s">
        <v>401</v>
      </c>
      <c r="G65" s="14" t="s">
        <v>190</v>
      </c>
      <c r="H65" s="14" t="s">
        <v>220</v>
      </c>
      <c r="I65" s="4">
        <v>3</v>
      </c>
      <c r="J65" s="4" t="s">
        <v>51</v>
      </c>
      <c r="K65" s="4">
        <v>63</v>
      </c>
      <c r="L65" s="6"/>
      <c r="M65" s="6">
        <v>5</v>
      </c>
      <c r="N65" s="6">
        <v>10</v>
      </c>
      <c r="O65" s="6"/>
      <c r="P65" s="6">
        <v>1</v>
      </c>
      <c r="Q65" s="6">
        <v>1</v>
      </c>
      <c r="R65" s="9">
        <f>ROUNDDOWN(10*POWER(10,K65/100),0)</f>
        <v>42</v>
      </c>
      <c r="S65" s="5">
        <f>ROUNDDOWN(テーブル1[[#This Row],[合計]]*テーブル1[[#This Row],[光比]]/SUM(テーブル1[[#This Row],[光比]:[火比]]),0)</f>
        <v>0</v>
      </c>
      <c r="T65" s="5">
        <f>ROUNDDOWN(テーブル1[[#This Row],[合計]]*テーブル1[[#This Row],[風比]]/SUM(テーブル1[[#This Row],[光比]:[火比]]),0)</f>
        <v>12</v>
      </c>
      <c r="U65" s="5">
        <f>ROUNDDOWN(テーブル1[[#This Row],[合計]]*テーブル1[[#This Row],[水比]]/SUM(テーブル1[[#This Row],[光比]:[火比]]),0)</f>
        <v>24</v>
      </c>
      <c r="V65" s="5">
        <f>ROUNDDOWN(テーブル1[[#This Row],[合計]]*テーブル1[[#This Row],[闇比]]/SUM(テーブル1[[#This Row],[光比]:[火比]]),0)</f>
        <v>0</v>
      </c>
      <c r="W65" s="5">
        <f>ROUNDDOWN(テーブル1[[#This Row],[合計]]*テーブル1[[#This Row],[土比]]/SUM(テーブル1[[#This Row],[光比]:[火比]]),0)</f>
        <v>2</v>
      </c>
      <c r="X65" s="5">
        <f>ROUNDDOWN(テーブル1[[#This Row],[合計]]*テーブル1[[#This Row],[火比]]/SUM(テーブル1[[#This Row],[光比]:[火比]]),0)</f>
        <v>2</v>
      </c>
      <c r="Y6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0.41269841269841268</v>
      </c>
      <c r="Z65" s="11">
        <f>1+テーブル1[[#This Row],[集中度]]*0.5+(テーブル1[[#This Row],[R]]-1)*0.05</f>
        <v>1.3063492063492064</v>
      </c>
      <c r="AA65" s="7">
        <f>ROUNDDOWN(テーブル1[[#This Row],[合計]]/テーブル1[[#This Row],[効率]],0)</f>
        <v>32</v>
      </c>
      <c r="AB65" s="8">
        <f>テーブル1[[#This Row],[光]]/テーブル1[[#This Row],[コスト]]</f>
        <v>0</v>
      </c>
      <c r="AC65" s="8">
        <f>テーブル1[[#This Row],[風]]/テーブル1[[#This Row],[コスト]]</f>
        <v>0.375</v>
      </c>
      <c r="AD65" s="8">
        <f>テーブル1[[#This Row],[水]]/テーブル1[[#This Row],[コスト]]</f>
        <v>0.75</v>
      </c>
      <c r="AE65" s="8">
        <f>テーブル1[[#This Row],[闇]]/テーブル1[[#This Row],[コスト]]</f>
        <v>0</v>
      </c>
      <c r="AF65" s="8">
        <f>テーブル1[[#This Row],[土]]/テーブル1[[#This Row],[コスト]]</f>
        <v>6.25E-2</v>
      </c>
      <c r="AG65" s="8">
        <f>テーブル1[[#This Row],[火]]/テーブル1[[#This Row],[コスト]]</f>
        <v>6.25E-2</v>
      </c>
      <c r="AH65" s="8"/>
      <c r="AI65" s="15" t="str">
        <f>"item."&amp;テーブル1[[#This Row],[内部名]]&amp;"_mirage_fairy.name="&amp;テーブル1[[#This Row],[英名]]</f>
        <v>item.slime_mirage_fairy.name=Slimia</v>
      </c>
      <c r="AJ65" s="15" t="str">
        <f>"item."&amp;テーブル1[[#This Row],[内部名]]&amp;"_mirage_fairy.name="&amp;テーブル1[[#This Row],[和名]]</f>
        <v>item.slime_mirage_fairy.name=スリーミャ</v>
      </c>
      <c r="AK6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slime.setStatus(3, 63, 0, 5, 10, 0, 1, 1);</v>
      </c>
    </row>
    <row r="66" spans="1:37">
      <c r="A66" s="12"/>
      <c r="B66" s="12">
        <v>61</v>
      </c>
      <c r="C66" s="13" t="s">
        <v>293</v>
      </c>
      <c r="D66" s="13" t="s">
        <v>300</v>
      </c>
      <c r="E66" s="13" t="s">
        <v>12</v>
      </c>
      <c r="F66" s="14" t="s">
        <v>436</v>
      </c>
      <c r="G66" s="14" t="s">
        <v>326</v>
      </c>
      <c r="H66" s="14" t="s">
        <v>327</v>
      </c>
      <c r="I66" s="4">
        <v>2</v>
      </c>
      <c r="J66" s="4" t="s">
        <v>51</v>
      </c>
      <c r="K66" s="4">
        <v>43</v>
      </c>
      <c r="L66" s="6"/>
      <c r="M66" s="6"/>
      <c r="N66" s="6">
        <v>10</v>
      </c>
      <c r="O66" s="6">
        <v>1</v>
      </c>
      <c r="P66" s="6">
        <v>3</v>
      </c>
      <c r="Q66" s="6"/>
      <c r="R66" s="9">
        <f>ROUNDDOWN(10*POWER(10,K66/100),0)</f>
        <v>26</v>
      </c>
      <c r="S66" s="7">
        <f>ROUNDDOWN(テーブル1[[#This Row],[合計]]*テーブル1[[#This Row],[光比]]/SUM(テーブル1[[#This Row],[光比]:[火比]]),0)</f>
        <v>0</v>
      </c>
      <c r="T66" s="7">
        <f>ROUNDDOWN(テーブル1[[#This Row],[合計]]*テーブル1[[#This Row],[風比]]/SUM(テーブル1[[#This Row],[光比]:[火比]]),0)</f>
        <v>0</v>
      </c>
      <c r="U66" s="7">
        <f>ROUNDDOWN(テーブル1[[#This Row],[合計]]*テーブル1[[#This Row],[水比]]/SUM(テーブル1[[#This Row],[光比]:[火比]]),0)</f>
        <v>18</v>
      </c>
      <c r="V66" s="7">
        <f>ROUNDDOWN(テーブル1[[#This Row],[合計]]*テーブル1[[#This Row],[闇比]]/SUM(テーブル1[[#This Row],[光比]:[火比]]),0)</f>
        <v>1</v>
      </c>
      <c r="W66" s="7">
        <f>ROUNDDOWN(テーブル1[[#This Row],[合計]]*テーブル1[[#This Row],[土比]]/SUM(テーブル1[[#This Row],[光比]:[火比]]),0)</f>
        <v>5</v>
      </c>
      <c r="X66" s="7">
        <f>ROUNDDOWN(テーブル1[[#This Row],[合計]]*テーブル1[[#This Row],[火比]]/SUM(テーブル1[[#This Row],[光比]:[火比]]),0)</f>
        <v>0</v>
      </c>
      <c r="Y6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0.51775147928994081</v>
      </c>
      <c r="Z66" s="11">
        <f>1+テーブル1[[#This Row],[集中度]]*0.5+(テーブル1[[#This Row],[R]]-1)*0.05</f>
        <v>1.3088757396449704</v>
      </c>
      <c r="AA66" s="7">
        <f>ROUNDDOWN(テーブル1[[#This Row],[合計]]/テーブル1[[#This Row],[効率]],0)</f>
        <v>19</v>
      </c>
      <c r="AB66" s="8">
        <f>テーブル1[[#This Row],[光]]/テーブル1[[#This Row],[コスト]]</f>
        <v>0</v>
      </c>
      <c r="AC66" s="8">
        <f>テーブル1[[#This Row],[風]]/テーブル1[[#This Row],[コスト]]</f>
        <v>0</v>
      </c>
      <c r="AD66" s="8">
        <f>テーブル1[[#This Row],[水]]/テーブル1[[#This Row],[コスト]]</f>
        <v>0.94736842105263153</v>
      </c>
      <c r="AE66" s="8">
        <f>テーブル1[[#This Row],[闇]]/テーブル1[[#This Row],[コスト]]</f>
        <v>5.2631578947368418E-2</v>
      </c>
      <c r="AF66" s="8">
        <f>テーブル1[[#This Row],[土]]/テーブル1[[#This Row],[コスト]]</f>
        <v>0.26315789473684209</v>
      </c>
      <c r="AG66" s="8">
        <f>テーブル1[[#This Row],[火]]/テーブル1[[#This Row],[コスト]]</f>
        <v>0</v>
      </c>
      <c r="AH66" s="8"/>
      <c r="AI66" s="15" t="str">
        <f>"item."&amp;テーブル1[[#This Row],[内部名]]&amp;"_mirage_fairy.name="&amp;テーブル1[[#This Row],[英名]]</f>
        <v>item.carrot_mirage_fairy.name=Carrotia</v>
      </c>
      <c r="AJ66" s="15" t="str">
        <f>"item."&amp;テーブル1[[#This Row],[内部名]]&amp;"_mirage_fairy.name="&amp;テーブル1[[#This Row],[和名]]</f>
        <v>item.carrot_mirage_fairy.name=ツァローチャ</v>
      </c>
      <c r="AK6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carrot.setStatus(2, 43, 0, 0, 10, 1, 3, 0);</v>
      </c>
    </row>
    <row r="67" spans="1:37">
      <c r="A67" s="12"/>
      <c r="B67" s="12">
        <v>88</v>
      </c>
      <c r="C67" s="13" t="s">
        <v>123</v>
      </c>
      <c r="D67" s="13" t="s">
        <v>33</v>
      </c>
      <c r="E67" s="13" t="s">
        <v>70</v>
      </c>
      <c r="F67" s="14" t="s">
        <v>461</v>
      </c>
      <c r="G67" s="14" t="s">
        <v>130</v>
      </c>
      <c r="H67" s="14" t="s">
        <v>137</v>
      </c>
      <c r="I67" s="4">
        <v>3</v>
      </c>
      <c r="J67" s="4" t="s">
        <v>50</v>
      </c>
      <c r="K67" s="4">
        <v>6</v>
      </c>
      <c r="L67" s="6">
        <v>10</v>
      </c>
      <c r="M67" s="6"/>
      <c r="N67" s="6"/>
      <c r="O67" s="6">
        <v>16</v>
      </c>
      <c r="P67" s="6"/>
      <c r="Q67" s="6"/>
      <c r="R67" s="9">
        <f>ROUNDDOWN(10*POWER(10,K67/100),0)</f>
        <v>11</v>
      </c>
      <c r="S67" s="5">
        <f>ROUNDDOWN(テーブル1[[#This Row],[合計]]*テーブル1[[#This Row],[光比]]/SUM(テーブル1[[#This Row],[光比]:[火比]]),0)</f>
        <v>4</v>
      </c>
      <c r="T67" s="5">
        <f>ROUNDDOWN(テーブル1[[#This Row],[合計]]*テーブル1[[#This Row],[風比]]/SUM(テーブル1[[#This Row],[光比]:[火比]]),0)</f>
        <v>0</v>
      </c>
      <c r="U67" s="5">
        <f>ROUNDDOWN(テーブル1[[#This Row],[合計]]*テーブル1[[#This Row],[水比]]/SUM(テーブル1[[#This Row],[光比]:[火比]]),0)</f>
        <v>0</v>
      </c>
      <c r="V67" s="5">
        <f>ROUNDDOWN(テーブル1[[#This Row],[合計]]*テーブル1[[#This Row],[闇比]]/SUM(テーブル1[[#This Row],[光比]:[火比]]),0)</f>
        <v>6</v>
      </c>
      <c r="W67" s="5">
        <f>ROUNDDOWN(テーブル1[[#This Row],[合計]]*テーブル1[[#This Row],[土比]]/SUM(テーブル1[[#This Row],[光比]:[火比]]),0)</f>
        <v>0</v>
      </c>
      <c r="X67" s="5">
        <f>ROUNDDOWN(テーブル1[[#This Row],[合計]]*テーブル1[[#This Row],[火比]]/SUM(テーブル1[[#This Row],[光比]:[火比]]),0)</f>
        <v>0</v>
      </c>
      <c r="Y6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0.42975206611570249</v>
      </c>
      <c r="Z67" s="11">
        <f>1+テーブル1[[#This Row],[集中度]]*0.5+(テーブル1[[#This Row],[R]]-1)*0.05</f>
        <v>1.3148760330578513</v>
      </c>
      <c r="AA67" s="7">
        <f>ROUNDDOWN(テーブル1[[#This Row],[合計]]/テーブル1[[#This Row],[効率]],0)</f>
        <v>8</v>
      </c>
      <c r="AB67" s="8">
        <f>テーブル1[[#This Row],[光]]/テーブル1[[#This Row],[コスト]]</f>
        <v>0.5</v>
      </c>
      <c r="AC67" s="8">
        <f>テーブル1[[#This Row],[風]]/テーブル1[[#This Row],[コスト]]</f>
        <v>0</v>
      </c>
      <c r="AD67" s="8">
        <f>テーブル1[[#This Row],[水]]/テーブル1[[#This Row],[コスト]]</f>
        <v>0</v>
      </c>
      <c r="AE67" s="8">
        <f>テーブル1[[#This Row],[闇]]/テーブル1[[#This Row],[コスト]]</f>
        <v>0.75</v>
      </c>
      <c r="AF67" s="8">
        <f>テーブル1[[#This Row],[土]]/テーブル1[[#This Row],[コスト]]</f>
        <v>0</v>
      </c>
      <c r="AG67" s="8">
        <f>テーブル1[[#This Row],[火]]/テーブル1[[#This Row],[コスト]]</f>
        <v>0</v>
      </c>
      <c r="AH67" s="8"/>
      <c r="AI67" s="15" t="str">
        <f>"item."&amp;テーブル1[[#This Row],[内部名]]&amp;"_mirage_fairy.name="&amp;テーブル1[[#This Row],[英名]]</f>
        <v>item.sky_mirage_fairy.name=Skyia</v>
      </c>
      <c r="AJ67" s="15" t="str">
        <f>"item."&amp;テーブル1[[#This Row],[内部名]]&amp;"_mirage_fairy.name="&amp;テーブル1[[#This Row],[和名]]</f>
        <v>item.sky_mirage_fairy.name=スキーヤ</v>
      </c>
      <c r="AK6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sky.setStatus(3, 6, 10, 0, 0, 16, 0, 0);</v>
      </c>
    </row>
    <row r="68" spans="1:37">
      <c r="A68" s="12"/>
      <c r="B68" s="12">
        <v>77</v>
      </c>
      <c r="C68" s="13" t="s">
        <v>314</v>
      </c>
      <c r="D68" s="13" t="s">
        <v>319</v>
      </c>
      <c r="E68" s="13" t="s">
        <v>12</v>
      </c>
      <c r="F68" s="14" t="s">
        <v>452</v>
      </c>
      <c r="G68" s="14" t="s">
        <v>366</v>
      </c>
      <c r="H68" s="14" t="s">
        <v>367</v>
      </c>
      <c r="I68" s="4">
        <v>2</v>
      </c>
      <c r="J68" s="4" t="s">
        <v>51</v>
      </c>
      <c r="K68" s="4">
        <v>35</v>
      </c>
      <c r="L68" s="6"/>
      <c r="M68" s="6">
        <v>1</v>
      </c>
      <c r="N68" s="6">
        <v>10</v>
      </c>
      <c r="O68" s="6">
        <v>2</v>
      </c>
      <c r="P68" s="6"/>
      <c r="Q68" s="6"/>
      <c r="R68" s="9">
        <f>ROUNDDOWN(10*POWER(10,K68/100),0)</f>
        <v>22</v>
      </c>
      <c r="S68" s="7">
        <f>ROUNDDOWN(テーブル1[[#This Row],[合計]]*テーブル1[[#This Row],[光比]]/SUM(テーブル1[[#This Row],[光比]:[火比]]),0)</f>
        <v>0</v>
      </c>
      <c r="T68" s="7">
        <f>ROUNDDOWN(テーブル1[[#This Row],[合計]]*テーブル1[[#This Row],[風比]]/SUM(テーブル1[[#This Row],[光比]:[火比]]),0)</f>
        <v>1</v>
      </c>
      <c r="U68" s="7">
        <f>ROUNDDOWN(テーブル1[[#This Row],[合計]]*テーブル1[[#This Row],[水比]]/SUM(テーブル1[[#This Row],[光比]:[火比]]),0)</f>
        <v>16</v>
      </c>
      <c r="V68" s="7">
        <f>ROUNDDOWN(テーブル1[[#This Row],[合計]]*テーブル1[[#This Row],[闇比]]/SUM(テーブル1[[#This Row],[光比]:[火比]]),0)</f>
        <v>3</v>
      </c>
      <c r="W68" s="7">
        <f>ROUNDDOWN(テーブル1[[#This Row],[合計]]*テーブル1[[#This Row],[土比]]/SUM(テーブル1[[#This Row],[光比]:[火比]]),0)</f>
        <v>0</v>
      </c>
      <c r="X68" s="7">
        <f>ROUNDDOWN(テーブル1[[#This Row],[合計]]*テーブル1[[#This Row],[火比]]/SUM(テーブル1[[#This Row],[光比]:[火比]]),0)</f>
        <v>0</v>
      </c>
      <c r="Y6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0.54958677685950408</v>
      </c>
      <c r="Z68" s="11">
        <f>1+テーブル1[[#This Row],[集中度]]*0.5+(テーブル1[[#This Row],[R]]-1)*0.05</f>
        <v>1.324793388429752</v>
      </c>
      <c r="AA68" s="7">
        <f>ROUNDDOWN(テーブル1[[#This Row],[合計]]/テーブル1[[#This Row],[効率]],0)</f>
        <v>16</v>
      </c>
      <c r="AB68" s="8">
        <f>テーブル1[[#This Row],[光]]/テーブル1[[#This Row],[コスト]]</f>
        <v>0</v>
      </c>
      <c r="AC68" s="8">
        <f>テーブル1[[#This Row],[風]]/テーブル1[[#This Row],[コスト]]</f>
        <v>6.25E-2</v>
      </c>
      <c r="AD68" s="8">
        <f>テーブル1[[#This Row],[水]]/テーブル1[[#This Row],[コスト]]</f>
        <v>1</v>
      </c>
      <c r="AE68" s="8">
        <f>テーブル1[[#This Row],[闇]]/テーブル1[[#This Row],[コスト]]</f>
        <v>0.1875</v>
      </c>
      <c r="AF68" s="8">
        <f>テーブル1[[#This Row],[土]]/テーブル1[[#This Row],[コスト]]</f>
        <v>0</v>
      </c>
      <c r="AG68" s="8">
        <f>テーブル1[[#This Row],[火]]/テーブル1[[#This Row],[コスト]]</f>
        <v>0</v>
      </c>
      <c r="AH68" s="8"/>
      <c r="AI68" s="15" t="str">
        <f>"item."&amp;テーブル1[[#This Row],[内部名]]&amp;"_mirage_fairy.name="&amp;テーブル1[[#This Row],[英名]]</f>
        <v>item.oxeyedaisy_mirage_fairy.name=Oxeyedaisyia</v>
      </c>
      <c r="AJ68" s="15" t="str">
        <f>"item."&amp;テーブル1[[#This Row],[内部名]]&amp;"_mirage_fairy.name="&amp;テーブル1[[#This Row],[和名]]</f>
        <v>item.oxeyedaisy_mirage_fairy.name=オシェイェダイシーヤ</v>
      </c>
      <c r="AK6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oxeyedaisy.setStatus(2, 35, 0, 1, 10, 2, 0, 0);</v>
      </c>
    </row>
    <row r="69" spans="1:37">
      <c r="A69" s="12"/>
      <c r="B69" s="12">
        <v>7</v>
      </c>
      <c r="C69" s="13" t="s">
        <v>107</v>
      </c>
      <c r="D69" s="13" t="s">
        <v>14</v>
      </c>
      <c r="E69" s="13" t="s">
        <v>183</v>
      </c>
      <c r="F69" s="14" t="s">
        <v>386</v>
      </c>
      <c r="G69" s="14" t="s">
        <v>112</v>
      </c>
      <c r="H69" s="14" t="s">
        <v>116</v>
      </c>
      <c r="I69" s="4">
        <v>2</v>
      </c>
      <c r="J69" s="4" t="s">
        <v>50</v>
      </c>
      <c r="K69" s="4">
        <v>31</v>
      </c>
      <c r="L69" s="6"/>
      <c r="M69" s="6"/>
      <c r="N69" s="6"/>
      <c r="O69" s="6">
        <v>10</v>
      </c>
      <c r="P69" s="6">
        <v>4</v>
      </c>
      <c r="Q69" s="6"/>
      <c r="R69" s="9">
        <f>ROUNDDOWN(10*POWER(10,K69/100),0)</f>
        <v>20</v>
      </c>
      <c r="S69" s="7">
        <f>ROUNDDOWN(テーブル1[[#This Row],[合計]]*テーブル1[[#This Row],[光比]]/SUM(テーブル1[[#This Row],[光比]:[火比]]),0)</f>
        <v>0</v>
      </c>
      <c r="T69" s="7">
        <f>ROUNDDOWN(テーブル1[[#This Row],[合計]]*テーブル1[[#This Row],[風比]]/SUM(テーブル1[[#This Row],[光比]:[火比]]),0)</f>
        <v>0</v>
      </c>
      <c r="U69" s="7">
        <f>ROUNDDOWN(テーブル1[[#This Row],[合計]]*テーブル1[[#This Row],[水比]]/SUM(テーブル1[[#This Row],[光比]:[火比]]),0)</f>
        <v>0</v>
      </c>
      <c r="V69" s="7">
        <f>ROUNDDOWN(テーブル1[[#This Row],[合計]]*テーブル1[[#This Row],[闇比]]/SUM(テーブル1[[#This Row],[光比]:[火比]]),0)</f>
        <v>14</v>
      </c>
      <c r="W69" s="7">
        <f>ROUNDDOWN(テーブル1[[#This Row],[合計]]*テーブル1[[#This Row],[土比]]/SUM(テーブル1[[#This Row],[光比]:[火比]]),0)</f>
        <v>5</v>
      </c>
      <c r="X69" s="7">
        <f>ROUNDDOWN(テーブル1[[#This Row],[合計]]*テーブル1[[#This Row],[火比]]/SUM(テーブル1[[#This Row],[光比]:[火比]]),0)</f>
        <v>0</v>
      </c>
      <c r="Y6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0.55249999999999999</v>
      </c>
      <c r="Z69" s="11">
        <f>1+テーブル1[[#This Row],[集中度]]*0.5+(テーブル1[[#This Row],[R]]-1)*0.05</f>
        <v>1.3262500000000002</v>
      </c>
      <c r="AA69" s="7">
        <f>ROUNDDOWN(テーブル1[[#This Row],[合計]]/テーブル1[[#This Row],[効率]],0)</f>
        <v>15</v>
      </c>
      <c r="AB69" s="8">
        <f>テーブル1[[#This Row],[光]]/テーブル1[[#This Row],[コスト]]</f>
        <v>0</v>
      </c>
      <c r="AC69" s="8">
        <f>テーブル1[[#This Row],[風]]/テーブル1[[#This Row],[コスト]]</f>
        <v>0</v>
      </c>
      <c r="AD69" s="8">
        <f>テーブル1[[#This Row],[水]]/テーブル1[[#This Row],[コスト]]</f>
        <v>0</v>
      </c>
      <c r="AE69" s="8">
        <f>テーブル1[[#This Row],[闇]]/テーブル1[[#This Row],[コスト]]</f>
        <v>0.93333333333333335</v>
      </c>
      <c r="AF69" s="8">
        <f>テーブル1[[#This Row],[土]]/テーブル1[[#This Row],[コスト]]</f>
        <v>0.33333333333333331</v>
      </c>
      <c r="AG69" s="8">
        <f>テーブル1[[#This Row],[火]]/テーブル1[[#This Row],[コスト]]</f>
        <v>0</v>
      </c>
      <c r="AH69" s="8"/>
      <c r="AI69" s="15" t="str">
        <f>"item."&amp;テーブル1[[#This Row],[内部名]]&amp;"_mirage_fairy.name="&amp;テーブル1[[#This Row],[英名]]</f>
        <v>item.gravel_mirage_fairy.name=Gravelia</v>
      </c>
      <c r="AJ69" s="15" t="str">
        <f>"item."&amp;テーブル1[[#This Row],[内部名]]&amp;"_mirage_fairy.name="&amp;テーブル1[[#This Row],[和名]]</f>
        <v>item.gravel_mirage_fairy.name=グラヴェーリャ</v>
      </c>
      <c r="AK6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gravel.setStatus(2, 31, 0, 0, 0, 10, 4, 0);</v>
      </c>
    </row>
    <row r="70" spans="1:37">
      <c r="A70" s="12"/>
      <c r="B70" s="12">
        <v>60</v>
      </c>
      <c r="C70" s="13" t="s">
        <v>292</v>
      </c>
      <c r="D70" s="13" t="s">
        <v>300</v>
      </c>
      <c r="E70" s="13" t="s">
        <v>12</v>
      </c>
      <c r="F70" s="14" t="s">
        <v>435</v>
      </c>
      <c r="G70" s="14" t="s">
        <v>324</v>
      </c>
      <c r="H70" s="14" t="s">
        <v>325</v>
      </c>
      <c r="I70" s="4">
        <v>2</v>
      </c>
      <c r="J70" s="4" t="s">
        <v>51</v>
      </c>
      <c r="K70" s="4">
        <v>45</v>
      </c>
      <c r="L70" s="6"/>
      <c r="M70" s="6"/>
      <c r="N70" s="6">
        <v>10</v>
      </c>
      <c r="O70" s="6">
        <v>1</v>
      </c>
      <c r="P70" s="6">
        <v>3</v>
      </c>
      <c r="Q70" s="6"/>
      <c r="R70" s="9">
        <f>ROUNDDOWN(10*POWER(10,K70/100),0)</f>
        <v>28</v>
      </c>
      <c r="S70" s="7">
        <f>ROUNDDOWN(テーブル1[[#This Row],[合計]]*テーブル1[[#This Row],[光比]]/SUM(テーブル1[[#This Row],[光比]:[火比]]),0)</f>
        <v>0</v>
      </c>
      <c r="T70" s="7">
        <f>ROUNDDOWN(テーブル1[[#This Row],[合計]]*テーブル1[[#This Row],[風比]]/SUM(テーブル1[[#This Row],[光比]:[火比]]),0)</f>
        <v>0</v>
      </c>
      <c r="U70" s="7">
        <f>ROUNDDOWN(テーブル1[[#This Row],[合計]]*テーブル1[[#This Row],[水比]]/SUM(テーブル1[[#This Row],[光比]:[火比]]),0)</f>
        <v>20</v>
      </c>
      <c r="V70" s="7">
        <f>ROUNDDOWN(テーブル1[[#This Row],[合計]]*テーブル1[[#This Row],[闇比]]/SUM(テーブル1[[#This Row],[光比]:[火比]]),0)</f>
        <v>2</v>
      </c>
      <c r="W70" s="7">
        <f>ROUNDDOWN(テーブル1[[#This Row],[合計]]*テーブル1[[#This Row],[土比]]/SUM(テーブル1[[#This Row],[光比]:[火比]]),0)</f>
        <v>6</v>
      </c>
      <c r="X70" s="7">
        <f>ROUNDDOWN(テーブル1[[#This Row],[合計]]*テーブル1[[#This Row],[火比]]/SUM(テーブル1[[#This Row],[光比]:[火比]]),0)</f>
        <v>0</v>
      </c>
      <c r="Y7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0.56122448979591832</v>
      </c>
      <c r="Z70" s="11">
        <f>1+テーブル1[[#This Row],[集中度]]*0.5+(テーブル1[[#This Row],[R]]-1)*0.05</f>
        <v>1.3306122448979592</v>
      </c>
      <c r="AA70" s="7">
        <f>ROUNDDOWN(テーブル1[[#This Row],[合計]]/テーブル1[[#This Row],[効率]],0)</f>
        <v>21</v>
      </c>
      <c r="AB70" s="8">
        <f>テーブル1[[#This Row],[光]]/テーブル1[[#This Row],[コスト]]</f>
        <v>0</v>
      </c>
      <c r="AC70" s="8">
        <f>テーブル1[[#This Row],[風]]/テーブル1[[#This Row],[コスト]]</f>
        <v>0</v>
      </c>
      <c r="AD70" s="8">
        <f>テーブル1[[#This Row],[水]]/テーブル1[[#This Row],[コスト]]</f>
        <v>0.95238095238095233</v>
      </c>
      <c r="AE70" s="8">
        <f>テーブル1[[#This Row],[闇]]/テーブル1[[#This Row],[コスト]]</f>
        <v>9.5238095238095233E-2</v>
      </c>
      <c r="AF70" s="8">
        <f>テーブル1[[#This Row],[土]]/テーブル1[[#This Row],[コスト]]</f>
        <v>0.2857142857142857</v>
      </c>
      <c r="AG70" s="8">
        <f>テーブル1[[#This Row],[火]]/テーブル1[[#This Row],[コスト]]</f>
        <v>0</v>
      </c>
      <c r="AH70" s="8"/>
      <c r="AI70" s="15" t="str">
        <f>"item."&amp;テーブル1[[#This Row],[内部名]]&amp;"_mirage_fairy.name="&amp;テーブル1[[#This Row],[英名]]</f>
        <v>item.potato_mirage_fairy.name=Potatia</v>
      </c>
      <c r="AJ70" s="15" t="str">
        <f>"item."&amp;テーブル1[[#This Row],[内部名]]&amp;"_mirage_fairy.name="&amp;テーブル1[[#This Row],[和名]]</f>
        <v>item.potato_mirage_fairy.name=ポターチャ</v>
      </c>
      <c r="AK7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potato.setStatus(2, 45, 0, 0, 10, 1, 3, 0);</v>
      </c>
    </row>
    <row r="71" spans="1:37">
      <c r="A71" s="12"/>
      <c r="B71" s="12">
        <v>89</v>
      </c>
      <c r="C71" s="13" t="s">
        <v>122</v>
      </c>
      <c r="D71" s="13" t="s">
        <v>33</v>
      </c>
      <c r="E71" s="13" t="s">
        <v>70</v>
      </c>
      <c r="F71" s="14" t="s">
        <v>462</v>
      </c>
      <c r="G71" s="14" t="s">
        <v>35</v>
      </c>
      <c r="H71" s="14" t="s">
        <v>138</v>
      </c>
      <c r="I71" s="4">
        <v>5</v>
      </c>
      <c r="J71" s="4" t="s">
        <v>51</v>
      </c>
      <c r="K71" s="4">
        <v>98</v>
      </c>
      <c r="L71" s="6">
        <v>10</v>
      </c>
      <c r="M71" s="6">
        <v>6</v>
      </c>
      <c r="N71" s="6">
        <v>33</v>
      </c>
      <c r="O71" s="6">
        <v>10</v>
      </c>
      <c r="P71" s="6">
        <v>21</v>
      </c>
      <c r="Q71" s="6"/>
      <c r="R71" s="9">
        <f>ROUNDDOWN(10*POWER(10,K71/100),0)</f>
        <v>95</v>
      </c>
      <c r="S71" s="5">
        <f>ROUNDDOWN(テーブル1[[#This Row],[合計]]*テーブル1[[#This Row],[光比]]/SUM(テーブル1[[#This Row],[光比]:[火比]]),0)</f>
        <v>11</v>
      </c>
      <c r="T71" s="5">
        <f>ROUNDDOWN(テーブル1[[#This Row],[合計]]*テーブル1[[#This Row],[風比]]/SUM(テーブル1[[#This Row],[光比]:[火比]]),0)</f>
        <v>7</v>
      </c>
      <c r="U71" s="5">
        <f>ROUNDDOWN(テーブル1[[#This Row],[合計]]*テーブル1[[#This Row],[水比]]/SUM(テーブル1[[#This Row],[光比]:[火比]]),0)</f>
        <v>39</v>
      </c>
      <c r="V71" s="5">
        <f>ROUNDDOWN(テーブル1[[#This Row],[合計]]*テーブル1[[#This Row],[闇比]]/SUM(テーブル1[[#This Row],[光比]:[火比]]),0)</f>
        <v>11</v>
      </c>
      <c r="W71" s="5">
        <f>ROUNDDOWN(テーブル1[[#This Row],[合計]]*テーブル1[[#This Row],[土比]]/SUM(テーブル1[[#This Row],[光比]:[火比]]),0)</f>
        <v>24</v>
      </c>
      <c r="X71" s="5">
        <f>ROUNDDOWN(テーブル1[[#This Row],[合計]]*テーブル1[[#This Row],[火比]]/SUM(テーブル1[[#This Row],[光比]:[火比]]),0)</f>
        <v>0</v>
      </c>
      <c r="Y7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0.26459833795013848</v>
      </c>
      <c r="Z71" s="11">
        <f>1+テーブル1[[#This Row],[集中度]]*0.5+(テーブル1[[#This Row],[R]]-1)*0.05</f>
        <v>1.3322991689750692</v>
      </c>
      <c r="AA71" s="7">
        <f>ROUNDDOWN(テーブル1[[#This Row],[合計]]/テーブル1[[#This Row],[効率]],0)</f>
        <v>71</v>
      </c>
      <c r="AB71" s="8">
        <f>テーブル1[[#This Row],[光]]/テーブル1[[#This Row],[コスト]]</f>
        <v>0.15492957746478872</v>
      </c>
      <c r="AC71" s="8">
        <f>テーブル1[[#This Row],[風]]/テーブル1[[#This Row],[コスト]]</f>
        <v>9.8591549295774641E-2</v>
      </c>
      <c r="AD71" s="8">
        <f>テーブル1[[#This Row],[水]]/テーブル1[[#This Row],[コスト]]</f>
        <v>0.54929577464788737</v>
      </c>
      <c r="AE71" s="8">
        <f>テーブル1[[#This Row],[闇]]/テーブル1[[#This Row],[コスト]]</f>
        <v>0.15492957746478872</v>
      </c>
      <c r="AF71" s="8">
        <f>テーブル1[[#This Row],[土]]/テーブル1[[#This Row],[コスト]]</f>
        <v>0.3380281690140845</v>
      </c>
      <c r="AG71" s="8">
        <f>テーブル1[[#This Row],[火]]/テーブル1[[#This Row],[コスト]]</f>
        <v>0</v>
      </c>
      <c r="AH71" s="8"/>
      <c r="AI71" s="15" t="str">
        <f>"item."&amp;テーブル1[[#This Row],[内部名]]&amp;"_mirage_fairy.name="&amp;テーブル1[[#This Row],[英名]]</f>
        <v>item.sun_mirage_fairy.name=Sunia</v>
      </c>
      <c r="AJ71" s="15" t="str">
        <f>"item."&amp;テーブル1[[#This Row],[内部名]]&amp;"_mirage_fairy.name="&amp;テーブル1[[#This Row],[和名]]</f>
        <v>item.sun_mirage_fairy.name=スーニャ</v>
      </c>
      <c r="AK7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sun.setStatus(5, 98, 10, 6, 33, 10, 21, 0);</v>
      </c>
    </row>
    <row r="72" spans="1:37">
      <c r="A72" s="12"/>
      <c r="B72" s="12">
        <v>73</v>
      </c>
      <c r="C72" s="13" t="s">
        <v>310</v>
      </c>
      <c r="D72" s="13" t="s">
        <v>319</v>
      </c>
      <c r="E72" s="13" t="s">
        <v>12</v>
      </c>
      <c r="F72" s="14" t="s">
        <v>448</v>
      </c>
      <c r="G72" s="14" t="s">
        <v>359</v>
      </c>
      <c r="H72" s="14" t="s">
        <v>360</v>
      </c>
      <c r="I72" s="4">
        <v>2</v>
      </c>
      <c r="J72" s="4" t="s">
        <v>51</v>
      </c>
      <c r="K72" s="4">
        <v>38</v>
      </c>
      <c r="L72" s="6"/>
      <c r="M72" s="6">
        <v>1</v>
      </c>
      <c r="N72" s="6">
        <v>10</v>
      </c>
      <c r="O72" s="6">
        <v>2</v>
      </c>
      <c r="P72" s="6"/>
      <c r="Q72" s="6"/>
      <c r="R72" s="9">
        <f>ROUNDDOWN(10*POWER(10,K72/100),0)</f>
        <v>23</v>
      </c>
      <c r="S72" s="7">
        <f>ROUNDDOWN(テーブル1[[#This Row],[合計]]*テーブル1[[#This Row],[光比]]/SUM(テーブル1[[#This Row],[光比]:[火比]]),0)</f>
        <v>0</v>
      </c>
      <c r="T72" s="7">
        <f>ROUNDDOWN(テーブル1[[#This Row],[合計]]*テーブル1[[#This Row],[風比]]/SUM(テーブル1[[#This Row],[光比]:[火比]]),0)</f>
        <v>1</v>
      </c>
      <c r="U72" s="7">
        <f>ROUNDDOWN(テーブル1[[#This Row],[合計]]*テーブル1[[#This Row],[水比]]/SUM(テーブル1[[#This Row],[光比]:[火比]]),0)</f>
        <v>17</v>
      </c>
      <c r="V72" s="7">
        <f>ROUNDDOWN(テーブル1[[#This Row],[合計]]*テーブル1[[#This Row],[闇比]]/SUM(テーブル1[[#This Row],[光比]:[火比]]),0)</f>
        <v>3</v>
      </c>
      <c r="W72" s="7">
        <f>ROUNDDOWN(テーブル1[[#This Row],[合計]]*テーブル1[[#This Row],[土比]]/SUM(テーブル1[[#This Row],[光比]:[火比]]),0)</f>
        <v>0</v>
      </c>
      <c r="X72" s="7">
        <f>ROUNDDOWN(テーブル1[[#This Row],[合計]]*テーブル1[[#This Row],[火比]]/SUM(テーブル1[[#This Row],[光比]:[火比]]),0)</f>
        <v>0</v>
      </c>
      <c r="Y7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0.56521739130434778</v>
      </c>
      <c r="Z72" s="11">
        <f>1+テーブル1[[#This Row],[集中度]]*0.5+(テーブル1[[#This Row],[R]]-1)*0.05</f>
        <v>1.3326086956521739</v>
      </c>
      <c r="AA72" s="7">
        <f>ROUNDDOWN(テーブル1[[#This Row],[合計]]/テーブル1[[#This Row],[効率]],0)</f>
        <v>17</v>
      </c>
      <c r="AB72" s="8">
        <f>テーブル1[[#This Row],[光]]/テーブル1[[#This Row],[コスト]]</f>
        <v>0</v>
      </c>
      <c r="AC72" s="8">
        <f>テーブル1[[#This Row],[風]]/テーブル1[[#This Row],[コスト]]</f>
        <v>5.8823529411764705E-2</v>
      </c>
      <c r="AD72" s="8">
        <f>テーブル1[[#This Row],[水]]/テーブル1[[#This Row],[コスト]]</f>
        <v>1</v>
      </c>
      <c r="AE72" s="8">
        <f>テーブル1[[#This Row],[闇]]/テーブル1[[#This Row],[コスト]]</f>
        <v>0.17647058823529413</v>
      </c>
      <c r="AF72" s="8">
        <f>テーブル1[[#This Row],[土]]/テーブル1[[#This Row],[コスト]]</f>
        <v>0</v>
      </c>
      <c r="AG72" s="8">
        <f>テーブル1[[#This Row],[火]]/テーブル1[[#This Row],[コスト]]</f>
        <v>0</v>
      </c>
      <c r="AH72" s="8"/>
      <c r="AI72" s="15" t="str">
        <f>"item."&amp;テーブル1[[#This Row],[内部名]]&amp;"_mirage_fairy.name="&amp;テーブル1[[#This Row],[英名]]</f>
        <v>item.blueorchid_mirage_fairy.name=Blueorchidia</v>
      </c>
      <c r="AJ72" s="15" t="str">
        <f>"item."&amp;テーブル1[[#This Row],[内部名]]&amp;"_mirage_fairy.name="&amp;テーブル1[[#This Row],[和名]]</f>
        <v>item.blueorchid_mirage_fairy.name=ブルエオルキージャ</v>
      </c>
      <c r="AK7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blueorchid.setStatus(2, 38, 0, 1, 10, 2, 0, 0);</v>
      </c>
    </row>
    <row r="73" spans="1:37">
      <c r="A73" s="12"/>
      <c r="B73" s="12">
        <v>74</v>
      </c>
      <c r="C73" s="13" t="s">
        <v>311</v>
      </c>
      <c r="D73" s="13" t="s">
        <v>319</v>
      </c>
      <c r="E73" s="13" t="s">
        <v>12</v>
      </c>
      <c r="F73" s="14" t="s">
        <v>449</v>
      </c>
      <c r="G73" s="14" t="s">
        <v>361</v>
      </c>
      <c r="H73" s="14" t="s">
        <v>362</v>
      </c>
      <c r="I73" s="4">
        <v>2</v>
      </c>
      <c r="J73" s="4" t="s">
        <v>51</v>
      </c>
      <c r="K73" s="4">
        <v>32</v>
      </c>
      <c r="L73" s="6"/>
      <c r="M73" s="6">
        <v>1</v>
      </c>
      <c r="N73" s="6">
        <v>10</v>
      </c>
      <c r="O73" s="6">
        <v>2</v>
      </c>
      <c r="P73" s="6"/>
      <c r="Q73" s="6"/>
      <c r="R73" s="9">
        <f>ROUNDDOWN(10*POWER(10,K73/100),0)</f>
        <v>20</v>
      </c>
      <c r="S73" s="7">
        <f>ROUNDDOWN(テーブル1[[#This Row],[合計]]*テーブル1[[#This Row],[光比]]/SUM(テーブル1[[#This Row],[光比]:[火比]]),0)</f>
        <v>0</v>
      </c>
      <c r="T73" s="7">
        <f>ROUNDDOWN(テーブル1[[#This Row],[合計]]*テーブル1[[#This Row],[風比]]/SUM(テーブル1[[#This Row],[光比]:[火比]]),0)</f>
        <v>1</v>
      </c>
      <c r="U73" s="7">
        <f>ROUNDDOWN(テーブル1[[#This Row],[合計]]*テーブル1[[#This Row],[水比]]/SUM(テーブル1[[#This Row],[光比]:[火比]]),0)</f>
        <v>15</v>
      </c>
      <c r="V73" s="7">
        <f>ROUNDDOWN(テーブル1[[#This Row],[合計]]*テーブル1[[#This Row],[闇比]]/SUM(テーブル1[[#This Row],[光比]:[火比]]),0)</f>
        <v>3</v>
      </c>
      <c r="W73" s="7">
        <f>ROUNDDOWN(テーブル1[[#This Row],[合計]]*テーブル1[[#This Row],[土比]]/SUM(テーブル1[[#This Row],[光比]:[火比]]),0)</f>
        <v>0</v>
      </c>
      <c r="X73" s="7">
        <f>ROUNDDOWN(テーブル1[[#This Row],[合計]]*テーブル1[[#This Row],[火比]]/SUM(テーブル1[[#This Row],[光比]:[火比]]),0)</f>
        <v>0</v>
      </c>
      <c r="Y7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0.58750000000000002</v>
      </c>
      <c r="Z73" s="11">
        <f>1+テーブル1[[#This Row],[集中度]]*0.5+(テーブル1[[#This Row],[R]]-1)*0.05</f>
        <v>1.34375</v>
      </c>
      <c r="AA73" s="7">
        <f>ROUNDDOWN(テーブル1[[#This Row],[合計]]/テーブル1[[#This Row],[効率]],0)</f>
        <v>14</v>
      </c>
      <c r="AB73" s="8">
        <f>テーブル1[[#This Row],[光]]/テーブル1[[#This Row],[コスト]]</f>
        <v>0</v>
      </c>
      <c r="AC73" s="8">
        <f>テーブル1[[#This Row],[風]]/テーブル1[[#This Row],[コスト]]</f>
        <v>7.1428571428571425E-2</v>
      </c>
      <c r="AD73" s="8">
        <f>テーブル1[[#This Row],[水]]/テーブル1[[#This Row],[コスト]]</f>
        <v>1.0714285714285714</v>
      </c>
      <c r="AE73" s="8">
        <f>テーブル1[[#This Row],[闇]]/テーブル1[[#This Row],[コスト]]</f>
        <v>0.21428571428571427</v>
      </c>
      <c r="AF73" s="8">
        <f>テーブル1[[#This Row],[土]]/テーブル1[[#This Row],[コスト]]</f>
        <v>0</v>
      </c>
      <c r="AG73" s="8">
        <f>テーブル1[[#This Row],[火]]/テーブル1[[#This Row],[コスト]]</f>
        <v>0</v>
      </c>
      <c r="AH73" s="8"/>
      <c r="AI73" s="15" t="str">
        <f>"item."&amp;テーブル1[[#This Row],[内部名]]&amp;"_mirage_fairy.name="&amp;テーブル1[[#This Row],[英名]]</f>
        <v>item.allium_mirage_fairy.name=Alliumia</v>
      </c>
      <c r="AJ73" s="15" t="str">
        <f>"item."&amp;テーブル1[[#This Row],[内部名]]&amp;"_mirage_fairy.name="&amp;テーブル1[[#This Row],[和名]]</f>
        <v>item.allium_mirage_fairy.name=アリウーミャ</v>
      </c>
      <c r="AK7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allium.setStatus(2, 32, 0, 1, 10, 2, 0, 0);</v>
      </c>
    </row>
    <row r="74" spans="1:37">
      <c r="A74" s="12"/>
      <c r="B74" s="12">
        <v>14</v>
      </c>
      <c r="C74" s="13" t="s">
        <v>91</v>
      </c>
      <c r="D74" s="13" t="s">
        <v>69</v>
      </c>
      <c r="E74" s="13" t="s">
        <v>183</v>
      </c>
      <c r="F74" s="14" t="s">
        <v>392</v>
      </c>
      <c r="G74" s="14" t="s">
        <v>97</v>
      </c>
      <c r="H74" s="14" t="s">
        <v>98</v>
      </c>
      <c r="I74" s="4">
        <v>4</v>
      </c>
      <c r="J74" s="4" t="s">
        <v>50</v>
      </c>
      <c r="K74" s="4">
        <v>72</v>
      </c>
      <c r="L74" s="6">
        <v>10</v>
      </c>
      <c r="M74" s="6">
        <v>8</v>
      </c>
      <c r="N74" s="6"/>
      <c r="O74" s="6">
        <v>22</v>
      </c>
      <c r="P74" s="6"/>
      <c r="Q74" s="6"/>
      <c r="R74" s="9">
        <f>ROUNDDOWN(10*POWER(10,K74/100),0)</f>
        <v>52</v>
      </c>
      <c r="S74" s="7">
        <f>ROUNDDOWN(テーブル1[[#This Row],[合計]]*テーブル1[[#This Row],[光比]]/SUM(テーブル1[[#This Row],[光比]:[火比]]),0)</f>
        <v>13</v>
      </c>
      <c r="T74" s="7">
        <f>ROUNDDOWN(テーブル1[[#This Row],[合計]]*テーブル1[[#This Row],[風比]]/SUM(テーブル1[[#This Row],[光比]:[火比]]),0)</f>
        <v>10</v>
      </c>
      <c r="U74" s="7">
        <f>ROUNDDOWN(テーブル1[[#This Row],[合計]]*テーブル1[[#This Row],[水比]]/SUM(テーブル1[[#This Row],[光比]:[火比]]),0)</f>
        <v>0</v>
      </c>
      <c r="V74" s="7">
        <f>ROUNDDOWN(テーブル1[[#This Row],[合計]]*テーブル1[[#This Row],[闇比]]/SUM(テーブル1[[#This Row],[光比]:[火比]]),0)</f>
        <v>28</v>
      </c>
      <c r="W74" s="7">
        <f>ROUNDDOWN(テーブル1[[#This Row],[合計]]*テーブル1[[#This Row],[土比]]/SUM(テーブル1[[#This Row],[光比]:[火比]]),0)</f>
        <v>0</v>
      </c>
      <c r="X74" s="7">
        <f>ROUNDDOWN(テーブル1[[#This Row],[合計]]*テーブル1[[#This Row],[火比]]/SUM(テーブル1[[#This Row],[光比]:[火比]]),0)</f>
        <v>0</v>
      </c>
      <c r="Y7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0.38942307692307693</v>
      </c>
      <c r="Z74" s="11">
        <f>1+テーブル1[[#This Row],[集中度]]*0.5+(テーブル1[[#This Row],[R]]-1)*0.05</f>
        <v>1.3447115384615387</v>
      </c>
      <c r="AA74" s="7">
        <f>ROUNDDOWN(テーブル1[[#This Row],[合計]]/テーブル1[[#This Row],[効率]],0)</f>
        <v>38</v>
      </c>
      <c r="AB74" s="8">
        <f>テーブル1[[#This Row],[光]]/テーブル1[[#This Row],[コスト]]</f>
        <v>0.34210526315789475</v>
      </c>
      <c r="AC74" s="8">
        <f>テーブル1[[#This Row],[風]]/テーブル1[[#This Row],[コスト]]</f>
        <v>0.26315789473684209</v>
      </c>
      <c r="AD74" s="8">
        <f>テーブル1[[#This Row],[水]]/テーブル1[[#This Row],[コスト]]</f>
        <v>0</v>
      </c>
      <c r="AE74" s="8">
        <f>テーブル1[[#This Row],[闇]]/テーブル1[[#This Row],[コスト]]</f>
        <v>0.73684210526315785</v>
      </c>
      <c r="AF74" s="8">
        <f>テーブル1[[#This Row],[土]]/テーブル1[[#This Row],[コスト]]</f>
        <v>0</v>
      </c>
      <c r="AG74" s="8">
        <f>テーブル1[[#This Row],[火]]/テーブル1[[#This Row],[コスト]]</f>
        <v>0</v>
      </c>
      <c r="AH74" s="8"/>
      <c r="AI74" s="15" t="str">
        <f>"item."&amp;テーブル1[[#This Row],[内部名]]&amp;"_mirage_fairy.name="&amp;テーブル1[[#This Row],[英名]]</f>
        <v>item.emerald_mirage_fairy.name=Emeraldia</v>
      </c>
      <c r="AJ74" s="15" t="str">
        <f>"item."&amp;テーブル1[[#This Row],[内部名]]&amp;"_mirage_fairy.name="&amp;テーブル1[[#This Row],[和名]]</f>
        <v>item.emerald_mirage_fairy.name=エメラルジャ</v>
      </c>
      <c r="AK7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emerald.setStatus(4, 72, 10, 8, 0, 22, 0, 0);</v>
      </c>
    </row>
    <row r="75" spans="1:37">
      <c r="A75" s="12"/>
      <c r="B75" s="12">
        <v>42</v>
      </c>
      <c r="C75" s="13" t="s">
        <v>150</v>
      </c>
      <c r="D75" s="13" t="s">
        <v>173</v>
      </c>
      <c r="E75" s="13" t="s">
        <v>13</v>
      </c>
      <c r="F75" s="14" t="s">
        <v>417</v>
      </c>
      <c r="G75" s="14" t="s">
        <v>205</v>
      </c>
      <c r="H75" s="14" t="s">
        <v>235</v>
      </c>
      <c r="I75" s="4">
        <v>3</v>
      </c>
      <c r="J75" s="4" t="s">
        <v>51</v>
      </c>
      <c r="K75" s="4">
        <v>75</v>
      </c>
      <c r="L75" s="6"/>
      <c r="M75" s="6"/>
      <c r="N75" s="6">
        <v>10</v>
      </c>
      <c r="O75" s="6"/>
      <c r="P75" s="6">
        <v>1</v>
      </c>
      <c r="Q75" s="6">
        <v>4</v>
      </c>
      <c r="R75" s="9">
        <f>ROUNDDOWN(10*POWER(10,K75/100),0)</f>
        <v>56</v>
      </c>
      <c r="S75" s="5">
        <f>ROUNDDOWN(テーブル1[[#This Row],[合計]]*テーブル1[[#This Row],[光比]]/SUM(テーブル1[[#This Row],[光比]:[火比]]),0)</f>
        <v>0</v>
      </c>
      <c r="T75" s="5">
        <f>ROUNDDOWN(テーブル1[[#This Row],[合計]]*テーブル1[[#This Row],[風比]]/SUM(テーブル1[[#This Row],[光比]:[火比]]),0)</f>
        <v>0</v>
      </c>
      <c r="U75" s="5">
        <f>ROUNDDOWN(テーブル1[[#This Row],[合計]]*テーブル1[[#This Row],[水比]]/SUM(テーブル1[[#This Row],[光比]:[火比]]),0)</f>
        <v>37</v>
      </c>
      <c r="V75" s="5">
        <f>ROUNDDOWN(テーブル1[[#This Row],[合計]]*テーブル1[[#This Row],[闇比]]/SUM(テーブル1[[#This Row],[光比]:[火比]]),0)</f>
        <v>0</v>
      </c>
      <c r="W75" s="5">
        <f>ROUNDDOWN(テーブル1[[#This Row],[合計]]*テーブル1[[#This Row],[土比]]/SUM(テーブル1[[#This Row],[光比]:[火比]]),0)</f>
        <v>3</v>
      </c>
      <c r="X75" s="5">
        <f>ROUNDDOWN(テーブル1[[#This Row],[合計]]*テーブル1[[#This Row],[火比]]/SUM(テーブル1[[#This Row],[光比]:[火比]]),0)</f>
        <v>14</v>
      </c>
      <c r="Y7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0.50191326530612246</v>
      </c>
      <c r="Z75" s="11">
        <f>1+テーブル1[[#This Row],[集中度]]*0.5+(テーブル1[[#This Row],[R]]-1)*0.05</f>
        <v>1.3509566326530613</v>
      </c>
      <c r="AA75" s="7">
        <f>ROUNDDOWN(テーブル1[[#This Row],[合計]]/テーブル1[[#This Row],[効率]],0)</f>
        <v>41</v>
      </c>
      <c r="AB75" s="8">
        <f>テーブル1[[#This Row],[光]]/テーブル1[[#This Row],[コスト]]</f>
        <v>0</v>
      </c>
      <c r="AC75" s="8">
        <f>テーブル1[[#This Row],[風]]/テーブル1[[#This Row],[コスト]]</f>
        <v>0</v>
      </c>
      <c r="AD75" s="8">
        <f>テーブル1[[#This Row],[水]]/テーブル1[[#This Row],[コスト]]</f>
        <v>0.90243902439024393</v>
      </c>
      <c r="AE75" s="8">
        <f>テーブル1[[#This Row],[闇]]/テーブル1[[#This Row],[コスト]]</f>
        <v>0</v>
      </c>
      <c r="AF75" s="8">
        <f>テーブル1[[#This Row],[土]]/テーブル1[[#This Row],[コスト]]</f>
        <v>7.3170731707317069E-2</v>
      </c>
      <c r="AG75" s="8">
        <f>テーブル1[[#This Row],[火]]/テーブル1[[#This Row],[コスト]]</f>
        <v>0.34146341463414637</v>
      </c>
      <c r="AH75" s="8"/>
      <c r="AI75" s="15" t="str">
        <f>"item."&amp;テーブル1[[#This Row],[内部名]]&amp;"_mirage_fairy.name="&amp;テーブル1[[#This Row],[英名]]</f>
        <v>item.cavespider_mirage_fairy.name=Cavespideria</v>
      </c>
      <c r="AJ75" s="15" t="str">
        <f>"item."&amp;テーブル1[[#This Row],[内部名]]&amp;"_mirage_fairy.name="&amp;テーブル1[[#This Row],[和名]]</f>
        <v>item.cavespider_mirage_fairy.name=ツァーヴェスピデーリャ</v>
      </c>
      <c r="AK7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cavespider.setStatus(3, 75, 0, 0, 10, 0, 1, 4);</v>
      </c>
    </row>
    <row r="76" spans="1:37">
      <c r="A76" s="12"/>
      <c r="B76" s="12">
        <v>75</v>
      </c>
      <c r="C76" s="13" t="s">
        <v>312</v>
      </c>
      <c r="D76" s="13" t="s">
        <v>319</v>
      </c>
      <c r="E76" s="13" t="s">
        <v>12</v>
      </c>
      <c r="F76" s="14" t="s">
        <v>450</v>
      </c>
      <c r="G76" s="14" t="s">
        <v>363</v>
      </c>
      <c r="H76" s="14" t="s">
        <v>381</v>
      </c>
      <c r="I76" s="4">
        <v>2</v>
      </c>
      <c r="J76" s="4" t="s">
        <v>51</v>
      </c>
      <c r="K76" s="4">
        <v>33</v>
      </c>
      <c r="L76" s="6"/>
      <c r="M76" s="6">
        <v>1</v>
      </c>
      <c r="N76" s="6">
        <v>10</v>
      </c>
      <c r="O76" s="6">
        <v>2</v>
      </c>
      <c r="P76" s="6"/>
      <c r="Q76" s="6"/>
      <c r="R76" s="9">
        <f>ROUNDDOWN(10*POWER(10,K76/100),0)</f>
        <v>21</v>
      </c>
      <c r="S76" s="7">
        <f>ROUNDDOWN(テーブル1[[#This Row],[合計]]*テーブル1[[#This Row],[光比]]/SUM(テーブル1[[#This Row],[光比]:[火比]]),0)</f>
        <v>0</v>
      </c>
      <c r="T76" s="7">
        <f>ROUNDDOWN(テーブル1[[#This Row],[合計]]*テーブル1[[#This Row],[風比]]/SUM(テーブル1[[#This Row],[光比]:[火比]]),0)</f>
        <v>1</v>
      </c>
      <c r="U76" s="7">
        <f>ROUNDDOWN(テーブル1[[#This Row],[合計]]*テーブル1[[#This Row],[水比]]/SUM(テーブル1[[#This Row],[光比]:[火比]]),0)</f>
        <v>16</v>
      </c>
      <c r="V76" s="7">
        <f>ROUNDDOWN(テーブル1[[#This Row],[合計]]*テーブル1[[#This Row],[闇比]]/SUM(テーブル1[[#This Row],[光比]:[火比]]),0)</f>
        <v>3</v>
      </c>
      <c r="W76" s="7">
        <f>ROUNDDOWN(テーブル1[[#This Row],[合計]]*テーブル1[[#This Row],[土比]]/SUM(テーブル1[[#This Row],[光比]:[火比]]),0)</f>
        <v>0</v>
      </c>
      <c r="X76" s="7">
        <f>ROUNDDOWN(テーブル1[[#This Row],[合計]]*テーブル1[[#This Row],[火比]]/SUM(テーブル1[[#This Row],[光比]:[火比]]),0)</f>
        <v>0</v>
      </c>
      <c r="Y7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0.60317460317460314</v>
      </c>
      <c r="Z76" s="11">
        <f>1+テーブル1[[#This Row],[集中度]]*0.5+(テーブル1[[#This Row],[R]]-1)*0.05</f>
        <v>1.3515873015873017</v>
      </c>
      <c r="AA76" s="7">
        <f>ROUNDDOWN(テーブル1[[#This Row],[合計]]/テーブル1[[#This Row],[効率]],0)</f>
        <v>15</v>
      </c>
      <c r="AB76" s="8">
        <f>テーブル1[[#This Row],[光]]/テーブル1[[#This Row],[コスト]]</f>
        <v>0</v>
      </c>
      <c r="AC76" s="8">
        <f>テーブル1[[#This Row],[風]]/テーブル1[[#This Row],[コスト]]</f>
        <v>6.6666666666666666E-2</v>
      </c>
      <c r="AD76" s="8">
        <f>テーブル1[[#This Row],[水]]/テーブル1[[#This Row],[コスト]]</f>
        <v>1.0666666666666667</v>
      </c>
      <c r="AE76" s="8">
        <f>テーブル1[[#This Row],[闇]]/テーブル1[[#This Row],[コスト]]</f>
        <v>0.2</v>
      </c>
      <c r="AF76" s="8">
        <f>テーブル1[[#This Row],[土]]/テーブル1[[#This Row],[コスト]]</f>
        <v>0</v>
      </c>
      <c r="AG76" s="8">
        <f>テーブル1[[#This Row],[火]]/テーブル1[[#This Row],[コスト]]</f>
        <v>0</v>
      </c>
      <c r="AH76" s="8"/>
      <c r="AI76" s="15" t="str">
        <f>"item."&amp;テーブル1[[#This Row],[内部名]]&amp;"_mirage_fairy.name="&amp;テーブル1[[#This Row],[英名]]</f>
        <v>item.azurebluet_mirage_fairy.name=Azurebluetia</v>
      </c>
      <c r="AJ76" s="15" t="str">
        <f>"item."&amp;テーブル1[[#This Row],[内部名]]&amp;"_mirage_fairy.name="&amp;テーブル1[[#This Row],[和名]]</f>
        <v>item.azurebluet_mirage_fairy.name=アズーレブルエーチャ</v>
      </c>
      <c r="AK7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azurebluet.setStatus(2, 33, 0, 1, 10, 2, 0, 0);</v>
      </c>
    </row>
    <row r="77" spans="1:37">
      <c r="A77" s="12"/>
      <c r="B77" s="12">
        <v>76</v>
      </c>
      <c r="C77" s="13" t="s">
        <v>313</v>
      </c>
      <c r="D77" s="13" t="s">
        <v>319</v>
      </c>
      <c r="E77" s="13" t="s">
        <v>12</v>
      </c>
      <c r="F77" s="14" t="s">
        <v>451</v>
      </c>
      <c r="G77" s="14" t="s">
        <v>364</v>
      </c>
      <c r="H77" s="14" t="s">
        <v>365</v>
      </c>
      <c r="I77" s="4">
        <v>2</v>
      </c>
      <c r="J77" s="4" t="s">
        <v>51</v>
      </c>
      <c r="K77" s="4">
        <v>34</v>
      </c>
      <c r="L77" s="6"/>
      <c r="M77" s="6">
        <v>1</v>
      </c>
      <c r="N77" s="6">
        <v>10</v>
      </c>
      <c r="O77" s="6">
        <v>2</v>
      </c>
      <c r="P77" s="6"/>
      <c r="Q77" s="6"/>
      <c r="R77" s="9">
        <f>ROUNDDOWN(10*POWER(10,K77/100),0)</f>
        <v>21</v>
      </c>
      <c r="S77" s="7">
        <f>ROUNDDOWN(テーブル1[[#This Row],[合計]]*テーブル1[[#This Row],[光比]]/SUM(テーブル1[[#This Row],[光比]:[火比]]),0)</f>
        <v>0</v>
      </c>
      <c r="T77" s="7">
        <f>ROUNDDOWN(テーブル1[[#This Row],[合計]]*テーブル1[[#This Row],[風比]]/SUM(テーブル1[[#This Row],[光比]:[火比]]),0)</f>
        <v>1</v>
      </c>
      <c r="U77" s="7">
        <f>ROUNDDOWN(テーブル1[[#This Row],[合計]]*テーブル1[[#This Row],[水比]]/SUM(テーブル1[[#This Row],[光比]:[火比]]),0)</f>
        <v>16</v>
      </c>
      <c r="V77" s="7">
        <f>ROUNDDOWN(テーブル1[[#This Row],[合計]]*テーブル1[[#This Row],[闇比]]/SUM(テーブル1[[#This Row],[光比]:[火比]]),0)</f>
        <v>3</v>
      </c>
      <c r="W77" s="7">
        <f>ROUNDDOWN(テーブル1[[#This Row],[合計]]*テーブル1[[#This Row],[土比]]/SUM(テーブル1[[#This Row],[光比]:[火比]]),0)</f>
        <v>0</v>
      </c>
      <c r="X77" s="7">
        <f>ROUNDDOWN(テーブル1[[#This Row],[合計]]*テーブル1[[#This Row],[火比]]/SUM(テーブル1[[#This Row],[光比]:[火比]]),0)</f>
        <v>0</v>
      </c>
      <c r="Y7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0.60317460317460314</v>
      </c>
      <c r="Z77" s="11">
        <f>1+テーブル1[[#This Row],[集中度]]*0.5+(テーブル1[[#This Row],[R]]-1)*0.05</f>
        <v>1.3515873015873017</v>
      </c>
      <c r="AA77" s="7">
        <f>ROUNDDOWN(テーブル1[[#This Row],[合計]]/テーブル1[[#This Row],[効率]],0)</f>
        <v>15</v>
      </c>
      <c r="AB77" s="8">
        <f>テーブル1[[#This Row],[光]]/テーブル1[[#This Row],[コスト]]</f>
        <v>0</v>
      </c>
      <c r="AC77" s="8">
        <f>テーブル1[[#This Row],[風]]/テーブル1[[#This Row],[コスト]]</f>
        <v>6.6666666666666666E-2</v>
      </c>
      <c r="AD77" s="8">
        <f>テーブル1[[#This Row],[水]]/テーブル1[[#This Row],[コスト]]</f>
        <v>1.0666666666666667</v>
      </c>
      <c r="AE77" s="8">
        <f>テーブル1[[#This Row],[闇]]/テーブル1[[#This Row],[コスト]]</f>
        <v>0.2</v>
      </c>
      <c r="AF77" s="8">
        <f>テーブル1[[#This Row],[土]]/テーブル1[[#This Row],[コスト]]</f>
        <v>0</v>
      </c>
      <c r="AG77" s="8">
        <f>テーブル1[[#This Row],[火]]/テーブル1[[#This Row],[コスト]]</f>
        <v>0</v>
      </c>
      <c r="AH77" s="8"/>
      <c r="AI77" s="15" t="str">
        <f>"item."&amp;テーブル1[[#This Row],[内部名]]&amp;"_mirage_fairy.name="&amp;テーブル1[[#This Row],[英名]]</f>
        <v>item.tulip_mirage_fairy.name=Tulipia</v>
      </c>
      <c r="AJ77" s="15" t="str">
        <f>"item."&amp;テーブル1[[#This Row],[内部名]]&amp;"_mirage_fairy.name="&amp;テーブル1[[#This Row],[和名]]</f>
        <v>item.tulip_mirage_fairy.name=ツリーピャ</v>
      </c>
      <c r="AK7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tulip.setStatus(2, 34, 0, 1, 10, 2, 0, 0);</v>
      </c>
    </row>
    <row r="78" spans="1:37">
      <c r="A78" s="12"/>
      <c r="B78" s="12">
        <v>55</v>
      </c>
      <c r="C78" s="13" t="s">
        <v>275</v>
      </c>
      <c r="D78" s="13" t="s">
        <v>277</v>
      </c>
      <c r="E78" s="13" t="s">
        <v>12</v>
      </c>
      <c r="F78" s="14" t="s">
        <v>430</v>
      </c>
      <c r="G78" s="14" t="s">
        <v>280</v>
      </c>
      <c r="H78" s="14" t="s">
        <v>286</v>
      </c>
      <c r="I78" s="4">
        <v>3</v>
      </c>
      <c r="J78" s="4" t="s">
        <v>51</v>
      </c>
      <c r="K78" s="4">
        <v>68</v>
      </c>
      <c r="L78" s="6"/>
      <c r="M78" s="6">
        <v>1</v>
      </c>
      <c r="N78" s="6">
        <v>10</v>
      </c>
      <c r="O78" s="6"/>
      <c r="P78" s="6">
        <v>4</v>
      </c>
      <c r="Q78" s="6"/>
      <c r="R78" s="9">
        <f>ROUNDDOWN(10*POWER(10,K78/100),0)</f>
        <v>47</v>
      </c>
      <c r="S78" s="7">
        <f>ROUNDDOWN(テーブル1[[#This Row],[合計]]*テーブル1[[#This Row],[光比]]/SUM(テーブル1[[#This Row],[光比]:[火比]]),0)</f>
        <v>0</v>
      </c>
      <c r="T78" s="7">
        <f>ROUNDDOWN(テーブル1[[#This Row],[合計]]*テーブル1[[#This Row],[風比]]/SUM(テーブル1[[#This Row],[光比]:[火比]]),0)</f>
        <v>3</v>
      </c>
      <c r="U78" s="7">
        <f>ROUNDDOWN(テーブル1[[#This Row],[合計]]*テーブル1[[#This Row],[水比]]/SUM(テーブル1[[#This Row],[光比]:[火比]]),0)</f>
        <v>31</v>
      </c>
      <c r="V78" s="7">
        <f>ROUNDDOWN(テーブル1[[#This Row],[合計]]*テーブル1[[#This Row],[闇比]]/SUM(テーブル1[[#This Row],[光比]:[火比]]),0)</f>
        <v>0</v>
      </c>
      <c r="W78" s="7">
        <f>ROUNDDOWN(テーブル1[[#This Row],[合計]]*テーブル1[[#This Row],[土比]]/SUM(テーブル1[[#This Row],[光比]:[火比]]),0)</f>
        <v>12</v>
      </c>
      <c r="X78" s="7">
        <f>ROUNDDOWN(テーブル1[[#This Row],[合計]]*テーブル1[[#This Row],[火比]]/SUM(テーブル1[[#This Row],[光比]:[火比]]),0)</f>
        <v>0</v>
      </c>
      <c r="Y7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0.50430058850158443</v>
      </c>
      <c r="Z78" s="11">
        <f>1+テーブル1[[#This Row],[集中度]]*0.5+(テーブル1[[#This Row],[R]]-1)*0.05</f>
        <v>1.3521502942507924</v>
      </c>
      <c r="AA78" s="7">
        <f>ROUNDDOWN(テーブル1[[#This Row],[合計]]/テーブル1[[#This Row],[効率]],0)</f>
        <v>34</v>
      </c>
      <c r="AB78" s="8">
        <f>テーブル1[[#This Row],[光]]/テーブル1[[#This Row],[コスト]]</f>
        <v>0</v>
      </c>
      <c r="AC78" s="8">
        <f>テーブル1[[#This Row],[風]]/テーブル1[[#This Row],[コスト]]</f>
        <v>8.8235294117647065E-2</v>
      </c>
      <c r="AD78" s="8">
        <f>テーブル1[[#This Row],[水]]/テーブル1[[#This Row],[コスト]]</f>
        <v>0.91176470588235292</v>
      </c>
      <c r="AE78" s="8">
        <f>テーブル1[[#This Row],[闇]]/テーブル1[[#This Row],[コスト]]</f>
        <v>0</v>
      </c>
      <c r="AF78" s="8">
        <f>テーブル1[[#This Row],[土]]/テーブル1[[#This Row],[コスト]]</f>
        <v>0.35294117647058826</v>
      </c>
      <c r="AG78" s="8">
        <f>テーブル1[[#This Row],[火]]/テーブル1[[#This Row],[コスト]]</f>
        <v>0</v>
      </c>
      <c r="AH78" s="8"/>
      <c r="AI78" s="15" t="str">
        <f>"item."&amp;テーブル1[[#This Row],[内部名]]&amp;"_mirage_fairy.name="&amp;テーブル1[[#This Row],[英名]]</f>
        <v>item.acacia_mirage_fairy.name=Acacia</v>
      </c>
      <c r="AJ78" s="15" t="str">
        <f>"item."&amp;テーブル1[[#This Row],[内部名]]&amp;"_mirage_fairy.name="&amp;テーブル1[[#This Row],[和名]]</f>
        <v>item.acacia_mirage_fairy.name=アツァーチャ</v>
      </c>
      <c r="AK7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acacia.setStatus(3, 68, 0, 1, 10, 0, 4, 0);</v>
      </c>
    </row>
    <row r="79" spans="1:37">
      <c r="A79" s="12"/>
      <c r="B79" s="12">
        <v>43</v>
      </c>
      <c r="C79" s="13" t="s">
        <v>167</v>
      </c>
      <c r="D79" s="13" t="s">
        <v>173</v>
      </c>
      <c r="E79" s="13" t="s">
        <v>13</v>
      </c>
      <c r="F79" s="14" t="s">
        <v>418</v>
      </c>
      <c r="G79" s="14" t="s">
        <v>207</v>
      </c>
      <c r="H79" s="14" t="s">
        <v>236</v>
      </c>
      <c r="I79" s="4">
        <v>3</v>
      </c>
      <c r="J79" s="4" t="s">
        <v>51</v>
      </c>
      <c r="K79" s="4">
        <v>54</v>
      </c>
      <c r="L79" s="6"/>
      <c r="M79" s="6"/>
      <c r="N79" s="6">
        <v>10</v>
      </c>
      <c r="O79" s="6"/>
      <c r="P79" s="6"/>
      <c r="Q79" s="6">
        <v>6</v>
      </c>
      <c r="R79" s="9">
        <f>ROUNDDOWN(10*POWER(10,K79/100),0)</f>
        <v>34</v>
      </c>
      <c r="S79" s="5">
        <f>ROUNDDOWN(テーブル1[[#This Row],[合計]]*テーブル1[[#This Row],[光比]]/SUM(テーブル1[[#This Row],[光比]:[火比]]),0)</f>
        <v>0</v>
      </c>
      <c r="T79" s="5">
        <f>ROUNDDOWN(テーブル1[[#This Row],[合計]]*テーブル1[[#This Row],[風比]]/SUM(テーブル1[[#This Row],[光比]:[火比]]),0)</f>
        <v>0</v>
      </c>
      <c r="U79" s="5">
        <f>ROUNDDOWN(テーブル1[[#This Row],[合計]]*テーブル1[[#This Row],[水比]]/SUM(テーブル1[[#This Row],[光比]:[火比]]),0)</f>
        <v>21</v>
      </c>
      <c r="V79" s="5">
        <f>ROUNDDOWN(テーブル1[[#This Row],[合計]]*テーブル1[[#This Row],[闇比]]/SUM(テーブル1[[#This Row],[光比]:[火比]]),0)</f>
        <v>0</v>
      </c>
      <c r="W79" s="5">
        <f>ROUNDDOWN(テーブル1[[#This Row],[合計]]*テーブル1[[#This Row],[土比]]/SUM(テーブル1[[#This Row],[光比]:[火比]]),0)</f>
        <v>0</v>
      </c>
      <c r="X79" s="5">
        <f>ROUNDDOWN(テーブル1[[#This Row],[合計]]*テーブル1[[#This Row],[火比]]/SUM(テーブル1[[#This Row],[光比]:[火比]]),0)</f>
        <v>12</v>
      </c>
      <c r="Y7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0.50605536332179935</v>
      </c>
      <c r="Z79" s="11">
        <f>1+テーブル1[[#This Row],[集中度]]*0.5+(テーブル1[[#This Row],[R]]-1)*0.05</f>
        <v>1.3530276816608997</v>
      </c>
      <c r="AA79" s="7">
        <f>ROUNDDOWN(テーブル1[[#This Row],[合計]]/テーブル1[[#This Row],[効率]],0)</f>
        <v>25</v>
      </c>
      <c r="AB79" s="8">
        <f>テーブル1[[#This Row],[光]]/テーブル1[[#This Row],[コスト]]</f>
        <v>0</v>
      </c>
      <c r="AC79" s="8">
        <f>テーブル1[[#This Row],[風]]/テーブル1[[#This Row],[コスト]]</f>
        <v>0</v>
      </c>
      <c r="AD79" s="8">
        <f>テーブル1[[#This Row],[水]]/テーブル1[[#This Row],[コスト]]</f>
        <v>0.84</v>
      </c>
      <c r="AE79" s="8">
        <f>テーブル1[[#This Row],[闇]]/テーブル1[[#This Row],[コスト]]</f>
        <v>0</v>
      </c>
      <c r="AF79" s="8">
        <f>テーブル1[[#This Row],[土]]/テーブル1[[#This Row],[コスト]]</f>
        <v>0</v>
      </c>
      <c r="AG79" s="8">
        <f>テーブル1[[#This Row],[火]]/テーブル1[[#This Row],[コスト]]</f>
        <v>0.48</v>
      </c>
      <c r="AH79" s="8"/>
      <c r="AI79" s="15" t="str">
        <f>"item."&amp;テーブル1[[#This Row],[内部名]]&amp;"_mirage_fairy.name="&amp;テーブル1[[#This Row],[英名]]</f>
        <v>item.wolf_mirage_fairy.name=Wolfia</v>
      </c>
      <c r="AJ79" s="15" t="str">
        <f>"item."&amp;テーブル1[[#This Row],[内部名]]&amp;"_mirage_fairy.name="&amp;テーブル1[[#This Row],[和名]]</f>
        <v>item.wolf_mirage_fairy.name=ウォルフャ</v>
      </c>
      <c r="AK7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wolf.setStatus(3, 54, 0, 0, 10, 0, 0, 6);</v>
      </c>
    </row>
    <row r="80" spans="1:37">
      <c r="A80" s="12"/>
      <c r="B80" s="12">
        <v>95</v>
      </c>
      <c r="C80" s="13" t="s">
        <v>125</v>
      </c>
      <c r="D80" s="13" t="s">
        <v>129</v>
      </c>
      <c r="E80" s="13" t="s">
        <v>70</v>
      </c>
      <c r="F80" s="14" t="s">
        <v>467</v>
      </c>
      <c r="G80" s="14" t="s">
        <v>134</v>
      </c>
      <c r="H80" s="14" t="s">
        <v>142</v>
      </c>
      <c r="I80" s="4">
        <v>3</v>
      </c>
      <c r="J80" s="4" t="s">
        <v>51</v>
      </c>
      <c r="K80" s="4">
        <v>43</v>
      </c>
      <c r="L80" s="6">
        <v>10</v>
      </c>
      <c r="M80" s="6"/>
      <c r="N80" s="6">
        <v>37</v>
      </c>
      <c r="O80" s="6"/>
      <c r="P80" s="6">
        <v>6</v>
      </c>
      <c r="Q80" s="6"/>
      <c r="R80" s="9">
        <f>ROUNDDOWN(10*POWER(10,K80/100),0)</f>
        <v>26</v>
      </c>
      <c r="S80" s="5">
        <f>ROUNDDOWN(テーブル1[[#This Row],[合計]]*テーブル1[[#This Row],[光比]]/SUM(テーブル1[[#This Row],[光比]:[火比]]),0)</f>
        <v>4</v>
      </c>
      <c r="T80" s="5">
        <f>ROUNDDOWN(テーブル1[[#This Row],[合計]]*テーブル1[[#This Row],[風比]]/SUM(テーブル1[[#This Row],[光比]:[火比]]),0)</f>
        <v>0</v>
      </c>
      <c r="U80" s="5">
        <f>ROUNDDOWN(テーブル1[[#This Row],[合計]]*テーブル1[[#This Row],[水比]]/SUM(テーブル1[[#This Row],[光比]:[火比]]),0)</f>
        <v>18</v>
      </c>
      <c r="V80" s="5">
        <f>ROUNDDOWN(テーブル1[[#This Row],[合計]]*テーブル1[[#This Row],[闇比]]/SUM(テーブル1[[#This Row],[光比]:[火比]]),0)</f>
        <v>0</v>
      </c>
      <c r="W80" s="5">
        <f>ROUNDDOWN(テーブル1[[#This Row],[合計]]*テーブル1[[#This Row],[土比]]/SUM(テーブル1[[#This Row],[光比]:[火比]]),0)</f>
        <v>2</v>
      </c>
      <c r="X80" s="5">
        <f>ROUNDDOWN(テーブル1[[#This Row],[合計]]*テーブル1[[#This Row],[火比]]/SUM(テーブル1[[#This Row],[光比]:[火比]]),0)</f>
        <v>0</v>
      </c>
      <c r="Y8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0.50887573964497046</v>
      </c>
      <c r="Z80" s="11">
        <f>1+テーブル1[[#This Row],[集中度]]*0.5+(テーブル1[[#This Row],[R]]-1)*0.05</f>
        <v>1.3544378698224853</v>
      </c>
      <c r="AA80" s="7">
        <f>ROUNDDOWN(テーブル1[[#This Row],[合計]]/テーブル1[[#This Row],[効率]],0)</f>
        <v>19</v>
      </c>
      <c r="AB80" s="8">
        <f>テーブル1[[#This Row],[光]]/テーブル1[[#This Row],[コスト]]</f>
        <v>0.21052631578947367</v>
      </c>
      <c r="AC80" s="8">
        <f>テーブル1[[#This Row],[風]]/テーブル1[[#This Row],[コスト]]</f>
        <v>0</v>
      </c>
      <c r="AD80" s="8">
        <f>テーブル1[[#This Row],[水]]/テーブル1[[#This Row],[コスト]]</f>
        <v>0.94736842105263153</v>
      </c>
      <c r="AE80" s="8">
        <f>テーブル1[[#This Row],[闇]]/テーブル1[[#This Row],[コスト]]</f>
        <v>0</v>
      </c>
      <c r="AF80" s="8">
        <f>テーブル1[[#This Row],[土]]/テーブル1[[#This Row],[コスト]]</f>
        <v>0.10526315789473684</v>
      </c>
      <c r="AG80" s="8">
        <f>テーブル1[[#This Row],[火]]/テーブル1[[#This Row],[コスト]]</f>
        <v>0</v>
      </c>
      <c r="AH80" s="8"/>
      <c r="AI80" s="15" t="str">
        <f>"item."&amp;テーブル1[[#This Row],[内部名]]&amp;"_mirage_fairy.name="&amp;テーブル1[[#This Row],[英名]]</f>
        <v>item.rain_mirage_fairy.name=Rainia</v>
      </c>
      <c r="AJ80" s="15" t="str">
        <f>"item."&amp;テーブル1[[#This Row],[内部名]]&amp;"_mirage_fairy.name="&amp;テーブル1[[#This Row],[和名]]</f>
        <v>item.rain_mirage_fairy.name=ライーニャ</v>
      </c>
      <c r="AK8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rain.setStatus(3, 43, 10, 0, 37, 0, 6, 0);</v>
      </c>
    </row>
    <row r="81" spans="1:37">
      <c r="A81" s="12"/>
      <c r="B81" s="12">
        <v>91</v>
      </c>
      <c r="C81" s="13" t="s">
        <v>34</v>
      </c>
      <c r="D81" s="13" t="s">
        <v>33</v>
      </c>
      <c r="E81" s="13" t="s">
        <v>70</v>
      </c>
      <c r="F81" s="14" t="s">
        <v>463</v>
      </c>
      <c r="G81" s="14" t="s">
        <v>36</v>
      </c>
      <c r="H81" s="14" t="s">
        <v>37</v>
      </c>
      <c r="I81" s="4">
        <v>4</v>
      </c>
      <c r="J81" s="4" t="s">
        <v>53</v>
      </c>
      <c r="K81" s="4">
        <v>71</v>
      </c>
      <c r="L81" s="6">
        <v>10</v>
      </c>
      <c r="M81" s="6">
        <v>24</v>
      </c>
      <c r="N81" s="6"/>
      <c r="O81" s="6"/>
      <c r="P81" s="6"/>
      <c r="Q81" s="6">
        <v>8</v>
      </c>
      <c r="R81" s="9">
        <f>ROUNDDOWN(10*POWER(10,K81/100),0)</f>
        <v>51</v>
      </c>
      <c r="S81" s="5">
        <f>ROUNDDOWN(テーブル1[[#This Row],[合計]]*テーブル1[[#This Row],[光比]]/SUM(テーブル1[[#This Row],[光比]:[火比]]),0)</f>
        <v>12</v>
      </c>
      <c r="T81" s="5">
        <f>ROUNDDOWN(テーブル1[[#This Row],[合計]]*テーブル1[[#This Row],[風比]]/SUM(テーブル1[[#This Row],[光比]:[火比]]),0)</f>
        <v>29</v>
      </c>
      <c r="U81" s="5">
        <f>ROUNDDOWN(テーブル1[[#This Row],[合計]]*テーブル1[[#This Row],[水比]]/SUM(テーブル1[[#This Row],[光比]:[火比]]),0)</f>
        <v>0</v>
      </c>
      <c r="V81" s="5">
        <f>ROUNDDOWN(テーブル1[[#This Row],[合計]]*テーブル1[[#This Row],[闇比]]/SUM(テーブル1[[#This Row],[光比]:[火比]]),0)</f>
        <v>0</v>
      </c>
      <c r="W81" s="5">
        <f>ROUNDDOWN(テーブル1[[#This Row],[合計]]*テーブル1[[#This Row],[土比]]/SUM(テーブル1[[#This Row],[光比]:[火比]]),0)</f>
        <v>0</v>
      </c>
      <c r="X81" s="5">
        <f>ROUNDDOWN(テーブル1[[#This Row],[合計]]*テーブル1[[#This Row],[火比]]/SUM(テーブル1[[#This Row],[光比]:[火比]]),0)</f>
        <v>9</v>
      </c>
      <c r="Y8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0.40984236831987697</v>
      </c>
      <c r="Z81" s="11">
        <f>1+テーブル1[[#This Row],[集中度]]*0.5+(テーブル1[[#This Row],[R]]-1)*0.05</f>
        <v>1.3549211841599385</v>
      </c>
      <c r="AA81" s="7">
        <f>ROUNDDOWN(テーブル1[[#This Row],[合計]]/テーブル1[[#This Row],[効率]],0)</f>
        <v>37</v>
      </c>
      <c r="AB81" s="8">
        <f>テーブル1[[#This Row],[光]]/テーブル1[[#This Row],[コスト]]</f>
        <v>0.32432432432432434</v>
      </c>
      <c r="AC81" s="8">
        <f>テーブル1[[#This Row],[風]]/テーブル1[[#This Row],[コスト]]</f>
        <v>0.78378378378378377</v>
      </c>
      <c r="AD81" s="8">
        <f>テーブル1[[#This Row],[水]]/テーブル1[[#This Row],[コスト]]</f>
        <v>0</v>
      </c>
      <c r="AE81" s="8">
        <f>テーブル1[[#This Row],[闇]]/テーブル1[[#This Row],[コスト]]</f>
        <v>0</v>
      </c>
      <c r="AF81" s="8">
        <f>テーブル1[[#This Row],[土]]/テーブル1[[#This Row],[コスト]]</f>
        <v>0</v>
      </c>
      <c r="AG81" s="8">
        <f>テーブル1[[#This Row],[火]]/テーブル1[[#This Row],[コスト]]</f>
        <v>0.24324324324324326</v>
      </c>
      <c r="AH81" s="8"/>
      <c r="AI81" s="15" t="str">
        <f>"item."&amp;テーブル1[[#This Row],[内部名]]&amp;"_mirage_fairy.name="&amp;テーブル1[[#This Row],[英名]]</f>
        <v>item.star_mirage_fairy.name=Staria</v>
      </c>
      <c r="AJ81" s="15" t="str">
        <f>"item."&amp;テーブル1[[#This Row],[内部名]]&amp;"_mirage_fairy.name="&amp;テーブル1[[#This Row],[和名]]</f>
        <v>item.star_mirage_fairy.name=スターリャ</v>
      </c>
      <c r="AK8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star.setStatus(4, 71, 10, 24, 0, 0, 0, 8);</v>
      </c>
    </row>
    <row r="82" spans="1:37">
      <c r="A82" s="12"/>
      <c r="B82" s="12">
        <v>37</v>
      </c>
      <c r="C82" s="13" t="s">
        <v>161</v>
      </c>
      <c r="D82" s="13" t="s">
        <v>174</v>
      </c>
      <c r="E82" s="13" t="s">
        <v>13</v>
      </c>
      <c r="F82" s="14" t="s">
        <v>412</v>
      </c>
      <c r="G82" s="14" t="s">
        <v>200</v>
      </c>
      <c r="H82" s="14" t="s">
        <v>230</v>
      </c>
      <c r="I82" s="4">
        <v>4</v>
      </c>
      <c r="J82" s="4" t="s">
        <v>51</v>
      </c>
      <c r="K82" s="4">
        <v>68</v>
      </c>
      <c r="L82" s="6"/>
      <c r="M82" s="6">
        <v>4</v>
      </c>
      <c r="N82" s="6">
        <v>10</v>
      </c>
      <c r="O82" s="6"/>
      <c r="P82" s="6"/>
      <c r="Q82" s="6">
        <v>3</v>
      </c>
      <c r="R82" s="9">
        <f>ROUNDDOWN(10*POWER(10,K82/100),0)</f>
        <v>47</v>
      </c>
      <c r="S82" s="5">
        <f>ROUNDDOWN(テーブル1[[#This Row],[合計]]*テーブル1[[#This Row],[光比]]/SUM(テーブル1[[#This Row],[光比]:[火比]]),0)</f>
        <v>0</v>
      </c>
      <c r="T82" s="5">
        <f>ROUNDDOWN(テーブル1[[#This Row],[合計]]*テーブル1[[#This Row],[風比]]/SUM(テーブル1[[#This Row],[光比]:[火比]]),0)</f>
        <v>11</v>
      </c>
      <c r="U82" s="5">
        <f>ROUNDDOWN(テーブル1[[#This Row],[合計]]*テーブル1[[#This Row],[水比]]/SUM(テーブル1[[#This Row],[光比]:[火比]]),0)</f>
        <v>27</v>
      </c>
      <c r="V82" s="5">
        <f>ROUNDDOWN(テーブル1[[#This Row],[合計]]*テーブル1[[#This Row],[闇比]]/SUM(テーブル1[[#This Row],[光比]:[火比]]),0)</f>
        <v>0</v>
      </c>
      <c r="W82" s="5">
        <f>ROUNDDOWN(テーブル1[[#This Row],[合計]]*テーブル1[[#This Row],[土比]]/SUM(テーブル1[[#This Row],[光比]:[火比]]),0)</f>
        <v>0</v>
      </c>
      <c r="X82" s="5">
        <f>ROUNDDOWN(テーブル1[[#This Row],[合計]]*テーブル1[[#This Row],[火比]]/SUM(テーブル1[[#This Row],[光比]:[火比]]),0)</f>
        <v>8</v>
      </c>
      <c r="Y8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0.41376188320507018</v>
      </c>
      <c r="Z82" s="11">
        <f>1+テーブル1[[#This Row],[集中度]]*0.5+(テーブル1[[#This Row],[R]]-1)*0.05</f>
        <v>1.3568809416025349</v>
      </c>
      <c r="AA82" s="7">
        <f>ROUNDDOWN(テーブル1[[#This Row],[合計]]/テーブル1[[#This Row],[効率]],0)</f>
        <v>34</v>
      </c>
      <c r="AB82" s="8">
        <f>テーブル1[[#This Row],[光]]/テーブル1[[#This Row],[コスト]]</f>
        <v>0</v>
      </c>
      <c r="AC82" s="8">
        <f>テーブル1[[#This Row],[風]]/テーブル1[[#This Row],[コスト]]</f>
        <v>0.3235294117647059</v>
      </c>
      <c r="AD82" s="8">
        <f>テーブル1[[#This Row],[水]]/テーブル1[[#This Row],[コスト]]</f>
        <v>0.79411764705882348</v>
      </c>
      <c r="AE82" s="8">
        <f>テーブル1[[#This Row],[闇]]/テーブル1[[#This Row],[コスト]]</f>
        <v>0</v>
      </c>
      <c r="AF82" s="8">
        <f>テーブル1[[#This Row],[土]]/テーブル1[[#This Row],[コスト]]</f>
        <v>0</v>
      </c>
      <c r="AG82" s="8">
        <f>テーブル1[[#This Row],[火]]/テーブル1[[#This Row],[コスト]]</f>
        <v>0.23529411764705882</v>
      </c>
      <c r="AH82" s="8"/>
      <c r="AI82" s="15" t="str">
        <f>"item."&amp;テーブル1[[#This Row],[内部名]]&amp;"_mirage_fairy.name="&amp;テーブル1[[#This Row],[英名]]</f>
        <v>item.mooshroom_mirage_fairy.name=Mooshroomia</v>
      </c>
      <c r="AJ82" s="15" t="str">
        <f>"item."&amp;テーブル1[[#This Row],[内部名]]&amp;"_mirage_fairy.name="&amp;テーブル1[[#This Row],[和名]]</f>
        <v>item.mooshroom_mirage_fairy.name=モーシュローミャ</v>
      </c>
      <c r="AK8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mooshroom.setStatus(4, 68, 0, 4, 10, 0, 0, 3);</v>
      </c>
    </row>
    <row r="83" spans="1:37">
      <c r="A83" s="12"/>
      <c r="B83" s="12">
        <v>86</v>
      </c>
      <c r="C83" s="13" t="s">
        <v>304</v>
      </c>
      <c r="D83" s="13" t="s">
        <v>306</v>
      </c>
      <c r="E83" s="13" t="s">
        <v>12</v>
      </c>
      <c r="F83" s="14" t="s">
        <v>460</v>
      </c>
      <c r="G83" s="14" t="s">
        <v>379</v>
      </c>
      <c r="H83" s="14" t="s">
        <v>380</v>
      </c>
      <c r="I83" s="4">
        <v>3</v>
      </c>
      <c r="J83" s="4" t="s">
        <v>51</v>
      </c>
      <c r="K83" s="4">
        <v>35</v>
      </c>
      <c r="L83" s="6"/>
      <c r="M83" s="6"/>
      <c r="N83" s="6">
        <v>10</v>
      </c>
      <c r="O83" s="6"/>
      <c r="P83" s="6">
        <v>4</v>
      </c>
      <c r="Q83" s="6"/>
      <c r="R83" s="9">
        <f>ROUNDDOWN(10*POWER(10,K83/100),0)</f>
        <v>22</v>
      </c>
      <c r="S83" s="7">
        <f>ROUNDDOWN(テーブル1[[#This Row],[合計]]*テーブル1[[#This Row],[光比]]/SUM(テーブル1[[#This Row],[光比]:[火比]]),0)</f>
        <v>0</v>
      </c>
      <c r="T83" s="7">
        <f>ROUNDDOWN(テーブル1[[#This Row],[合計]]*テーブル1[[#This Row],[風比]]/SUM(テーブル1[[#This Row],[光比]:[火比]]),0)</f>
        <v>0</v>
      </c>
      <c r="U83" s="7">
        <f>ROUNDDOWN(テーブル1[[#This Row],[合計]]*テーブル1[[#This Row],[水比]]/SUM(テーブル1[[#This Row],[光比]:[火比]]),0)</f>
        <v>15</v>
      </c>
      <c r="V83" s="7">
        <f>ROUNDDOWN(テーブル1[[#This Row],[合計]]*テーブル1[[#This Row],[闇比]]/SUM(テーブル1[[#This Row],[光比]:[火比]]),0)</f>
        <v>0</v>
      </c>
      <c r="W83" s="7">
        <f>ROUNDDOWN(テーブル1[[#This Row],[合計]]*テーブル1[[#This Row],[土比]]/SUM(テーブル1[[#This Row],[光比]:[火比]]),0)</f>
        <v>6</v>
      </c>
      <c r="X83" s="7">
        <f>ROUNDDOWN(テーブル1[[#This Row],[合計]]*テーブル1[[#This Row],[火比]]/SUM(テーブル1[[#This Row],[光比]:[火比]]),0)</f>
        <v>0</v>
      </c>
      <c r="Y8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0.53925619834710747</v>
      </c>
      <c r="Z83" s="11">
        <f>1+テーブル1[[#This Row],[集中度]]*0.5+(テーブル1[[#This Row],[R]]-1)*0.05</f>
        <v>1.3696280991735539</v>
      </c>
      <c r="AA83" s="7">
        <f>ROUNDDOWN(テーブル1[[#This Row],[合計]]/テーブル1[[#This Row],[効率]],0)</f>
        <v>16</v>
      </c>
      <c r="AB83" s="8">
        <f>テーブル1[[#This Row],[光]]/テーブル1[[#This Row],[コスト]]</f>
        <v>0</v>
      </c>
      <c r="AC83" s="8">
        <f>テーブル1[[#This Row],[風]]/テーブル1[[#This Row],[コスト]]</f>
        <v>0</v>
      </c>
      <c r="AD83" s="8">
        <f>テーブル1[[#This Row],[水]]/テーブル1[[#This Row],[コスト]]</f>
        <v>0.9375</v>
      </c>
      <c r="AE83" s="8">
        <f>テーブル1[[#This Row],[闇]]/テーブル1[[#This Row],[コスト]]</f>
        <v>0</v>
      </c>
      <c r="AF83" s="8">
        <f>テーブル1[[#This Row],[土]]/テーブル1[[#This Row],[コスト]]</f>
        <v>0.375</v>
      </c>
      <c r="AG83" s="8">
        <f>テーブル1[[#This Row],[火]]/テーブル1[[#This Row],[コスト]]</f>
        <v>0</v>
      </c>
      <c r="AH83" s="8"/>
      <c r="AI83" s="15" t="str">
        <f>"item."&amp;テーブル1[[#This Row],[内部名]]&amp;"_mirage_fairy.name="&amp;テーブル1[[#This Row],[英名]]</f>
        <v>item.lilypad_mirage_fairy.name=Lilypadia</v>
      </c>
      <c r="AJ83" s="15" t="str">
        <f>"item."&amp;テーブル1[[#This Row],[内部名]]&amp;"_mirage_fairy.name="&amp;テーブル1[[#This Row],[和名]]</f>
        <v>item.lilypad_mirage_fairy.name=リリパージャ</v>
      </c>
      <c r="AK8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lilypad.setStatus(3, 35, 0, 0, 10, 0, 4, 0);</v>
      </c>
    </row>
    <row r="84" spans="1:37">
      <c r="A84" s="12"/>
      <c r="B84" s="12">
        <v>54</v>
      </c>
      <c r="C84" s="13" t="s">
        <v>274</v>
      </c>
      <c r="D84" s="13" t="s">
        <v>277</v>
      </c>
      <c r="E84" s="13" t="s">
        <v>12</v>
      </c>
      <c r="F84" s="14" t="s">
        <v>429</v>
      </c>
      <c r="G84" s="14" t="s">
        <v>285</v>
      </c>
      <c r="H84" s="14" t="s">
        <v>288</v>
      </c>
      <c r="I84" s="4">
        <v>3</v>
      </c>
      <c r="J84" s="4" t="s">
        <v>51</v>
      </c>
      <c r="K84" s="4">
        <v>85</v>
      </c>
      <c r="L84" s="6"/>
      <c r="M84" s="6"/>
      <c r="N84" s="6">
        <v>10</v>
      </c>
      <c r="O84" s="6"/>
      <c r="P84" s="6">
        <v>5</v>
      </c>
      <c r="Q84" s="6"/>
      <c r="R84" s="9">
        <f>ROUNDDOWN(10*POWER(10,K84/100),0)</f>
        <v>70</v>
      </c>
      <c r="S84" s="7">
        <f>ROUNDDOWN(テーブル1[[#This Row],[合計]]*テーブル1[[#This Row],[光比]]/SUM(テーブル1[[#This Row],[光比]:[火比]]),0)</f>
        <v>0</v>
      </c>
      <c r="T84" s="7">
        <f>ROUNDDOWN(テーブル1[[#This Row],[合計]]*テーブル1[[#This Row],[風比]]/SUM(テーブル1[[#This Row],[光比]:[火比]]),0)</f>
        <v>0</v>
      </c>
      <c r="U84" s="7">
        <f>ROUNDDOWN(テーブル1[[#This Row],[合計]]*テーブル1[[#This Row],[水比]]/SUM(テーブル1[[#This Row],[光比]:[火比]]),0)</f>
        <v>46</v>
      </c>
      <c r="V84" s="7">
        <f>ROUNDDOWN(テーブル1[[#This Row],[合計]]*テーブル1[[#This Row],[闇比]]/SUM(テーブル1[[#This Row],[光比]:[火比]]),0)</f>
        <v>0</v>
      </c>
      <c r="W84" s="7">
        <f>ROUNDDOWN(テーブル1[[#This Row],[合計]]*テーブル1[[#This Row],[土比]]/SUM(テーブル1[[#This Row],[光比]:[火比]]),0)</f>
        <v>23</v>
      </c>
      <c r="X84" s="7">
        <f>ROUNDDOWN(テーブル1[[#This Row],[合計]]*テーブル1[[#This Row],[火比]]/SUM(テーブル1[[#This Row],[光比]:[火比]]),0)</f>
        <v>0</v>
      </c>
      <c r="Y8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0.53979591836734697</v>
      </c>
      <c r="Z84" s="11">
        <f>1+テーブル1[[#This Row],[集中度]]*0.5+(テーブル1[[#This Row],[R]]-1)*0.05</f>
        <v>1.3698979591836735</v>
      </c>
      <c r="AA84" s="7">
        <f>ROUNDDOWN(テーブル1[[#This Row],[合計]]/テーブル1[[#This Row],[効率]],0)</f>
        <v>51</v>
      </c>
      <c r="AB84" s="8">
        <f>テーブル1[[#This Row],[光]]/テーブル1[[#This Row],[コスト]]</f>
        <v>0</v>
      </c>
      <c r="AC84" s="8">
        <f>テーブル1[[#This Row],[風]]/テーブル1[[#This Row],[コスト]]</f>
        <v>0</v>
      </c>
      <c r="AD84" s="8">
        <f>テーブル1[[#This Row],[水]]/テーブル1[[#This Row],[コスト]]</f>
        <v>0.90196078431372551</v>
      </c>
      <c r="AE84" s="8">
        <f>テーブル1[[#This Row],[闇]]/テーブル1[[#This Row],[コスト]]</f>
        <v>0</v>
      </c>
      <c r="AF84" s="8">
        <f>テーブル1[[#This Row],[土]]/テーブル1[[#This Row],[コスト]]</f>
        <v>0.45098039215686275</v>
      </c>
      <c r="AG84" s="8">
        <f>テーブル1[[#This Row],[火]]/テーブル1[[#This Row],[コスト]]</f>
        <v>0</v>
      </c>
      <c r="AH84" s="8"/>
      <c r="AI84" s="15" t="str">
        <f>"item."&amp;テーブル1[[#This Row],[内部名]]&amp;"_mirage_fairy.name="&amp;テーブル1[[#This Row],[英名]]</f>
        <v>item.jungletree_mirage_fairy.name=Jungletria</v>
      </c>
      <c r="AJ84" s="15" t="str">
        <f>"item."&amp;テーブル1[[#This Row],[内部名]]&amp;"_mirage_fairy.name="&amp;テーブル1[[#This Row],[和名]]</f>
        <v>item.jungletree_mirage_fairy.name=ユングレトーリャ</v>
      </c>
      <c r="AK8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jungletree.setStatus(3, 85, 0, 0, 10, 0, 5, 0);</v>
      </c>
    </row>
    <row r="85" spans="1:37">
      <c r="A85" s="12"/>
      <c r="B85" s="12">
        <v>28</v>
      </c>
      <c r="C85" s="13" t="s">
        <v>158</v>
      </c>
      <c r="D85" s="13" t="s">
        <v>177</v>
      </c>
      <c r="E85" s="13" t="s">
        <v>13</v>
      </c>
      <c r="F85" s="14" t="s">
        <v>403</v>
      </c>
      <c r="G85" s="14" t="s">
        <v>192</v>
      </c>
      <c r="H85" s="14" t="s">
        <v>222</v>
      </c>
      <c r="I85" s="4">
        <v>5</v>
      </c>
      <c r="J85" s="4" t="s">
        <v>53</v>
      </c>
      <c r="K85" s="4">
        <v>96</v>
      </c>
      <c r="L85" s="6">
        <v>11</v>
      </c>
      <c r="M85" s="6">
        <v>28</v>
      </c>
      <c r="N85" s="6">
        <v>10</v>
      </c>
      <c r="O85" s="6"/>
      <c r="P85" s="6"/>
      <c r="Q85" s="6">
        <v>5</v>
      </c>
      <c r="R85" s="9">
        <f>ROUNDDOWN(10*POWER(10,K85/100),0)</f>
        <v>91</v>
      </c>
      <c r="S85" s="5">
        <f>ROUNDDOWN(テーブル1[[#This Row],[合計]]*テーブル1[[#This Row],[光比]]/SUM(テーブル1[[#This Row],[光比]:[火比]]),0)</f>
        <v>18</v>
      </c>
      <c r="T85" s="5">
        <f>ROUNDDOWN(テーブル1[[#This Row],[合計]]*テーブル1[[#This Row],[風比]]/SUM(テーブル1[[#This Row],[光比]:[火比]]),0)</f>
        <v>47</v>
      </c>
      <c r="U85" s="5">
        <f>ROUNDDOWN(テーブル1[[#This Row],[合計]]*テーブル1[[#This Row],[水比]]/SUM(テーブル1[[#This Row],[光比]:[火比]]),0)</f>
        <v>16</v>
      </c>
      <c r="V85" s="5">
        <f>ROUNDDOWN(テーブル1[[#This Row],[合計]]*テーブル1[[#This Row],[闇比]]/SUM(テーブル1[[#This Row],[光比]:[火比]]),0)</f>
        <v>0</v>
      </c>
      <c r="W85" s="5">
        <f>ROUNDDOWN(テーブル1[[#This Row],[合計]]*テーブル1[[#This Row],[土比]]/SUM(テーブル1[[#This Row],[光比]:[火比]]),0)</f>
        <v>0</v>
      </c>
      <c r="X85" s="5">
        <f>ROUNDDOWN(テーブル1[[#This Row],[合計]]*テーブル1[[#This Row],[火比]]/SUM(テーブル1[[#This Row],[光比]:[火比]]),0)</f>
        <v>8</v>
      </c>
      <c r="Y8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0.34452360825987199</v>
      </c>
      <c r="Z85" s="11">
        <f>1+テーブル1[[#This Row],[集中度]]*0.5+(テーブル1[[#This Row],[R]]-1)*0.05</f>
        <v>1.3722618041299359</v>
      </c>
      <c r="AA85" s="7">
        <f>ROUNDDOWN(テーブル1[[#This Row],[合計]]/テーブル1[[#This Row],[効率]],0)</f>
        <v>66</v>
      </c>
      <c r="AB85" s="8">
        <f>テーブル1[[#This Row],[光]]/テーブル1[[#This Row],[コスト]]</f>
        <v>0.27272727272727271</v>
      </c>
      <c r="AC85" s="8">
        <f>テーブル1[[#This Row],[風]]/テーブル1[[#This Row],[コスト]]</f>
        <v>0.71212121212121215</v>
      </c>
      <c r="AD85" s="8">
        <f>テーブル1[[#This Row],[水]]/テーブル1[[#This Row],[コスト]]</f>
        <v>0.24242424242424243</v>
      </c>
      <c r="AE85" s="8">
        <f>テーブル1[[#This Row],[闇]]/テーブル1[[#This Row],[コスト]]</f>
        <v>0</v>
      </c>
      <c r="AF85" s="8">
        <f>テーブル1[[#This Row],[土]]/テーブル1[[#This Row],[コスト]]</f>
        <v>0</v>
      </c>
      <c r="AG85" s="8">
        <f>テーブル1[[#This Row],[火]]/テーブル1[[#This Row],[コスト]]</f>
        <v>0.12121212121212122</v>
      </c>
      <c r="AH85" s="8"/>
      <c r="AI85" s="15" t="str">
        <f>"item."&amp;テーブル1[[#This Row],[内部名]]&amp;"_mirage_fairy.name="&amp;テーブル1[[#This Row],[英名]]</f>
        <v>item.enderdragon_mirage_fairy.name=Enderdragonia</v>
      </c>
      <c r="AJ85" s="15" t="str">
        <f>"item."&amp;テーブル1[[#This Row],[内部名]]&amp;"_mirage_fairy.name="&amp;テーブル1[[#This Row],[和名]]</f>
        <v>item.enderdragon_mirage_fairy.name=エンデルドラゴーニャ</v>
      </c>
      <c r="AK8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enderdragon.setStatus(5, 96, 11, 28, 10, 0, 0, 5);</v>
      </c>
    </row>
    <row r="86" spans="1:37">
      <c r="A86" s="12"/>
      <c r="B86" s="12">
        <v>29</v>
      </c>
      <c r="C86" s="13" t="s">
        <v>151</v>
      </c>
      <c r="D86" s="13" t="s">
        <v>177</v>
      </c>
      <c r="E86" s="13" t="s">
        <v>13</v>
      </c>
      <c r="F86" s="14" t="s">
        <v>404</v>
      </c>
      <c r="G86" s="14" t="s">
        <v>193</v>
      </c>
      <c r="H86" s="14" t="s">
        <v>223</v>
      </c>
      <c r="I86" s="4">
        <v>3</v>
      </c>
      <c r="J86" s="4" t="s">
        <v>51</v>
      </c>
      <c r="K86" s="4">
        <v>58</v>
      </c>
      <c r="L86" s="6"/>
      <c r="M86" s="6"/>
      <c r="N86" s="6">
        <v>10</v>
      </c>
      <c r="O86" s="6">
        <v>3</v>
      </c>
      <c r="P86" s="6"/>
      <c r="Q86" s="6">
        <v>1</v>
      </c>
      <c r="R86" s="9">
        <f>ROUNDDOWN(10*POWER(10,K86/100),0)</f>
        <v>38</v>
      </c>
      <c r="S86" s="5">
        <f>ROUNDDOWN(テーブル1[[#This Row],[合計]]*テーブル1[[#This Row],[光比]]/SUM(テーブル1[[#This Row],[光比]:[火比]]),0)</f>
        <v>0</v>
      </c>
      <c r="T86" s="5">
        <f>ROUNDDOWN(テーブル1[[#This Row],[合計]]*テーブル1[[#This Row],[風比]]/SUM(テーブル1[[#This Row],[光比]:[火比]]),0)</f>
        <v>0</v>
      </c>
      <c r="U86" s="5">
        <f>ROUNDDOWN(テーブル1[[#This Row],[合計]]*テーブル1[[#This Row],[水比]]/SUM(テーブル1[[#This Row],[光比]:[火比]]),0)</f>
        <v>27</v>
      </c>
      <c r="V86" s="5">
        <f>ROUNDDOWN(テーブル1[[#This Row],[合計]]*テーブル1[[#This Row],[闇比]]/SUM(テーブル1[[#This Row],[光比]:[火比]]),0)</f>
        <v>8</v>
      </c>
      <c r="W86" s="5">
        <f>ROUNDDOWN(テーブル1[[#This Row],[合計]]*テーブル1[[#This Row],[土比]]/SUM(テーブル1[[#This Row],[光比]:[火比]]),0)</f>
        <v>0</v>
      </c>
      <c r="X86" s="5">
        <f>ROUNDDOWN(テーブル1[[#This Row],[合計]]*テーブル1[[#This Row],[火比]]/SUM(テーブル1[[#This Row],[光比]:[火比]]),0)</f>
        <v>2</v>
      </c>
      <c r="Y8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0.55193905817174516</v>
      </c>
      <c r="Z86" s="11">
        <f>1+テーブル1[[#This Row],[集中度]]*0.5+(テーブル1[[#This Row],[R]]-1)*0.05</f>
        <v>1.3759695290858727</v>
      </c>
      <c r="AA86" s="7">
        <f>ROUNDDOWN(テーブル1[[#This Row],[合計]]/テーブル1[[#This Row],[効率]],0)</f>
        <v>27</v>
      </c>
      <c r="AB86" s="8">
        <f>テーブル1[[#This Row],[光]]/テーブル1[[#This Row],[コスト]]</f>
        <v>0</v>
      </c>
      <c r="AC86" s="8">
        <f>テーブル1[[#This Row],[風]]/テーブル1[[#This Row],[コスト]]</f>
        <v>0</v>
      </c>
      <c r="AD86" s="8">
        <f>テーブル1[[#This Row],[水]]/テーブル1[[#This Row],[コスト]]</f>
        <v>1</v>
      </c>
      <c r="AE86" s="8">
        <f>テーブル1[[#This Row],[闇]]/テーブル1[[#This Row],[コスト]]</f>
        <v>0.29629629629629628</v>
      </c>
      <c r="AF86" s="8">
        <f>テーブル1[[#This Row],[土]]/テーブル1[[#This Row],[コスト]]</f>
        <v>0</v>
      </c>
      <c r="AG86" s="8">
        <f>テーブル1[[#This Row],[火]]/テーブル1[[#This Row],[コスト]]</f>
        <v>7.407407407407407E-2</v>
      </c>
      <c r="AH86" s="8"/>
      <c r="AI86" s="15" t="str">
        <f>"item."&amp;テーブル1[[#This Row],[内部名]]&amp;"_mirage_fairy.name="&amp;テーブル1[[#This Row],[英名]]</f>
        <v>item.silverfish_mirage_fairy.name=Silverfishia</v>
      </c>
      <c r="AJ86" s="15" t="str">
        <f>"item."&amp;テーブル1[[#This Row],[内部名]]&amp;"_mirage_fairy.name="&amp;テーブル1[[#This Row],[和名]]</f>
        <v>item.silverfish_mirage_fairy.name=シルヴェルフッシャ</v>
      </c>
      <c r="AK8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silverfish.setStatus(3, 58, 0, 0, 10, 3, 0, 1);</v>
      </c>
    </row>
    <row r="87" spans="1:37">
      <c r="A87" s="12"/>
      <c r="B87" s="12">
        <v>44</v>
      </c>
      <c r="C87" s="13" t="s">
        <v>168</v>
      </c>
      <c r="D87" s="13" t="s">
        <v>173</v>
      </c>
      <c r="E87" s="13" t="s">
        <v>13</v>
      </c>
      <c r="F87" s="14" t="s">
        <v>419</v>
      </c>
      <c r="G87" s="14" t="s">
        <v>208</v>
      </c>
      <c r="H87" s="14" t="s">
        <v>237</v>
      </c>
      <c r="I87" s="4">
        <v>3</v>
      </c>
      <c r="J87" s="4" t="s">
        <v>51</v>
      </c>
      <c r="K87" s="4">
        <v>48</v>
      </c>
      <c r="L87" s="6"/>
      <c r="M87" s="6"/>
      <c r="N87" s="6">
        <v>10</v>
      </c>
      <c r="O87" s="6"/>
      <c r="P87" s="6"/>
      <c r="Q87" s="6">
        <v>5</v>
      </c>
      <c r="R87" s="9">
        <f>ROUNDDOWN(10*POWER(10,K87/100),0)</f>
        <v>30</v>
      </c>
      <c r="S87" s="5">
        <f>ROUNDDOWN(テーブル1[[#This Row],[合計]]*テーブル1[[#This Row],[光比]]/SUM(テーブル1[[#This Row],[光比]:[火比]]),0)</f>
        <v>0</v>
      </c>
      <c r="T87" s="5">
        <f>ROUNDDOWN(テーブル1[[#This Row],[合計]]*テーブル1[[#This Row],[風比]]/SUM(テーブル1[[#This Row],[光比]:[火比]]),0)</f>
        <v>0</v>
      </c>
      <c r="U87" s="5">
        <f>ROUNDDOWN(テーブル1[[#This Row],[合計]]*テーブル1[[#This Row],[水比]]/SUM(テーブル1[[#This Row],[光比]:[火比]]),0)</f>
        <v>20</v>
      </c>
      <c r="V87" s="5">
        <f>ROUNDDOWN(テーブル1[[#This Row],[合計]]*テーブル1[[#This Row],[闇比]]/SUM(テーブル1[[#This Row],[光比]:[火比]]),0)</f>
        <v>0</v>
      </c>
      <c r="W87" s="5">
        <f>ROUNDDOWN(テーブル1[[#This Row],[合計]]*テーブル1[[#This Row],[土比]]/SUM(テーブル1[[#This Row],[光比]:[火比]]),0)</f>
        <v>0</v>
      </c>
      <c r="X87" s="5">
        <f>ROUNDDOWN(テーブル1[[#This Row],[合計]]*テーブル1[[#This Row],[火比]]/SUM(テーブル1[[#This Row],[光比]:[火比]]),0)</f>
        <v>10</v>
      </c>
      <c r="Y8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0.55555555555555558</v>
      </c>
      <c r="Z87" s="11">
        <f>1+テーブル1[[#This Row],[集中度]]*0.5+(テーブル1[[#This Row],[R]]-1)*0.05</f>
        <v>1.3777777777777778</v>
      </c>
      <c r="AA87" s="7">
        <f>ROUNDDOWN(テーブル1[[#This Row],[合計]]/テーブル1[[#This Row],[効率]],0)</f>
        <v>21</v>
      </c>
      <c r="AB87" s="8">
        <f>テーブル1[[#This Row],[光]]/テーブル1[[#This Row],[コスト]]</f>
        <v>0</v>
      </c>
      <c r="AC87" s="8">
        <f>テーブル1[[#This Row],[風]]/テーブル1[[#This Row],[コスト]]</f>
        <v>0</v>
      </c>
      <c r="AD87" s="8">
        <f>テーブル1[[#This Row],[水]]/テーブル1[[#This Row],[コスト]]</f>
        <v>0.95238095238095233</v>
      </c>
      <c r="AE87" s="8">
        <f>テーブル1[[#This Row],[闇]]/テーブル1[[#This Row],[コスト]]</f>
        <v>0</v>
      </c>
      <c r="AF87" s="8">
        <f>テーブル1[[#This Row],[土]]/テーブル1[[#This Row],[コスト]]</f>
        <v>0</v>
      </c>
      <c r="AG87" s="8">
        <f>テーブル1[[#This Row],[火]]/テーブル1[[#This Row],[コスト]]</f>
        <v>0.47619047619047616</v>
      </c>
      <c r="AH87" s="8"/>
      <c r="AI87" s="15" t="str">
        <f>"item."&amp;テーブル1[[#This Row],[内部名]]&amp;"_mirage_fairy.name="&amp;テーブル1[[#This Row],[英名]]</f>
        <v>item.ocelot_mirage_fairy.name=Ocelotia</v>
      </c>
      <c r="AJ87" s="15" t="str">
        <f>"item."&amp;テーブル1[[#This Row],[内部名]]&amp;"_mirage_fairy.name="&amp;テーブル1[[#This Row],[和名]]</f>
        <v>item.ocelot_mirage_fairy.name=オツェローチャ</v>
      </c>
      <c r="AK8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ocelot.setStatus(3, 48, 0, 0, 10, 0, 0, 5);</v>
      </c>
    </row>
    <row r="88" spans="1:37">
      <c r="A88" s="12"/>
      <c r="B88" s="12">
        <v>45</v>
      </c>
      <c r="C88" s="13" t="s">
        <v>164</v>
      </c>
      <c r="D88" s="13" t="s">
        <v>173</v>
      </c>
      <c r="E88" s="13" t="s">
        <v>13</v>
      </c>
      <c r="F88" s="14" t="s">
        <v>420</v>
      </c>
      <c r="G88" s="14" t="s">
        <v>209</v>
      </c>
      <c r="H88" s="14" t="s">
        <v>238</v>
      </c>
      <c r="I88" s="4">
        <v>3</v>
      </c>
      <c r="J88" s="4" t="s">
        <v>51</v>
      </c>
      <c r="K88" s="4">
        <v>16</v>
      </c>
      <c r="L88" s="6"/>
      <c r="M88" s="6"/>
      <c r="N88" s="6">
        <v>10</v>
      </c>
      <c r="O88" s="6"/>
      <c r="P88" s="6"/>
      <c r="Q88" s="6">
        <v>3</v>
      </c>
      <c r="R88" s="9">
        <f>ROUNDDOWN(10*POWER(10,K88/100),0)</f>
        <v>14</v>
      </c>
      <c r="S88" s="5">
        <f>ROUNDDOWN(テーブル1[[#This Row],[合計]]*テーブル1[[#This Row],[光比]]/SUM(テーブル1[[#This Row],[光比]:[火比]]),0)</f>
        <v>0</v>
      </c>
      <c r="T88" s="5">
        <f>ROUNDDOWN(テーブル1[[#This Row],[合計]]*テーブル1[[#This Row],[風比]]/SUM(テーブル1[[#This Row],[光比]:[火比]]),0)</f>
        <v>0</v>
      </c>
      <c r="U88" s="5">
        <f>ROUNDDOWN(テーブル1[[#This Row],[合計]]*テーブル1[[#This Row],[水比]]/SUM(テーブル1[[#This Row],[光比]:[火比]]),0)</f>
        <v>10</v>
      </c>
      <c r="V88" s="5">
        <f>ROUNDDOWN(テーブル1[[#This Row],[合計]]*テーブル1[[#This Row],[闇比]]/SUM(テーブル1[[#This Row],[光比]:[火比]]),0)</f>
        <v>0</v>
      </c>
      <c r="W88" s="5">
        <f>ROUNDDOWN(テーブル1[[#This Row],[合計]]*テーブル1[[#This Row],[土比]]/SUM(テーブル1[[#This Row],[光比]:[火比]]),0)</f>
        <v>0</v>
      </c>
      <c r="X88" s="5">
        <f>ROUNDDOWN(テーブル1[[#This Row],[合計]]*テーブル1[[#This Row],[火比]]/SUM(テーブル1[[#This Row],[光比]:[火比]]),0)</f>
        <v>3</v>
      </c>
      <c r="Y8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0.55612244897959184</v>
      </c>
      <c r="Z88" s="11">
        <f>1+テーブル1[[#This Row],[集中度]]*0.5+(テーブル1[[#This Row],[R]]-1)*0.05</f>
        <v>1.3780612244897961</v>
      </c>
      <c r="AA88" s="7">
        <f>ROUNDDOWN(テーブル1[[#This Row],[合計]]/テーブル1[[#This Row],[効率]],0)</f>
        <v>10</v>
      </c>
      <c r="AB88" s="8">
        <f>テーブル1[[#This Row],[光]]/テーブル1[[#This Row],[コスト]]</f>
        <v>0</v>
      </c>
      <c r="AC88" s="8">
        <f>テーブル1[[#This Row],[風]]/テーブル1[[#This Row],[コスト]]</f>
        <v>0</v>
      </c>
      <c r="AD88" s="8">
        <f>テーブル1[[#This Row],[水]]/テーブル1[[#This Row],[コスト]]</f>
        <v>1</v>
      </c>
      <c r="AE88" s="8">
        <f>テーブル1[[#This Row],[闇]]/テーブル1[[#This Row],[コスト]]</f>
        <v>0</v>
      </c>
      <c r="AF88" s="8">
        <f>テーブル1[[#This Row],[土]]/テーブル1[[#This Row],[コスト]]</f>
        <v>0</v>
      </c>
      <c r="AG88" s="8">
        <f>テーブル1[[#This Row],[火]]/テーブル1[[#This Row],[コスト]]</f>
        <v>0.3</v>
      </c>
      <c r="AH88" s="8"/>
      <c r="AI88" s="15" t="str">
        <f>"item."&amp;テーブル1[[#This Row],[内部名]]&amp;"_mirage_fairy.name="&amp;テーブル1[[#This Row],[英名]]</f>
        <v>item.rabbit_mirage_fairy.name=Rabbitia</v>
      </c>
      <c r="AJ88" s="15" t="str">
        <f>"item."&amp;テーブル1[[#This Row],[内部名]]&amp;"_mirage_fairy.name="&amp;テーブル1[[#This Row],[和名]]</f>
        <v>item.rabbit_mirage_fairy.name=ラッビーチャ</v>
      </c>
      <c r="AK8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rabbit.setStatus(3, 16, 0, 0, 10, 0, 0, 3);</v>
      </c>
    </row>
    <row r="89" spans="1:37">
      <c r="A89" s="12"/>
      <c r="B89" s="12">
        <v>40</v>
      </c>
      <c r="C89" s="13" t="s">
        <v>169</v>
      </c>
      <c r="D89" s="13" t="s">
        <v>174</v>
      </c>
      <c r="E89" s="13" t="s">
        <v>13</v>
      </c>
      <c r="F89" s="14" t="s">
        <v>415</v>
      </c>
      <c r="G89" s="14" t="s">
        <v>203</v>
      </c>
      <c r="H89" s="14" t="s">
        <v>233</v>
      </c>
      <c r="I89" s="4">
        <v>3</v>
      </c>
      <c r="J89" s="4" t="s">
        <v>51</v>
      </c>
      <c r="K89" s="4">
        <v>57</v>
      </c>
      <c r="L89" s="6"/>
      <c r="M89" s="6"/>
      <c r="N89" s="6">
        <v>10</v>
      </c>
      <c r="O89" s="6"/>
      <c r="P89" s="6"/>
      <c r="Q89" s="6">
        <v>4</v>
      </c>
      <c r="R89" s="9">
        <f>ROUNDDOWN(10*POWER(10,K89/100),0)</f>
        <v>37</v>
      </c>
      <c r="S89" s="5">
        <f>ROUNDDOWN(テーブル1[[#This Row],[合計]]*テーブル1[[#This Row],[光比]]/SUM(テーブル1[[#This Row],[光比]:[火比]]),0)</f>
        <v>0</v>
      </c>
      <c r="T89" s="5">
        <f>ROUNDDOWN(テーブル1[[#This Row],[合計]]*テーブル1[[#This Row],[風比]]/SUM(テーブル1[[#This Row],[光比]:[火比]]),0)</f>
        <v>0</v>
      </c>
      <c r="U89" s="5">
        <f>ROUNDDOWN(テーブル1[[#This Row],[合計]]*テーブル1[[#This Row],[水比]]/SUM(テーブル1[[#This Row],[光比]:[火比]]),0)</f>
        <v>26</v>
      </c>
      <c r="V89" s="5">
        <f>ROUNDDOWN(テーブル1[[#This Row],[合計]]*テーブル1[[#This Row],[闇比]]/SUM(テーブル1[[#This Row],[光比]:[火比]]),0)</f>
        <v>0</v>
      </c>
      <c r="W89" s="5">
        <f>ROUNDDOWN(テーブル1[[#This Row],[合計]]*テーブル1[[#This Row],[土比]]/SUM(テーブル1[[#This Row],[光比]:[火比]]),0)</f>
        <v>0</v>
      </c>
      <c r="X89" s="5">
        <f>ROUNDDOWN(テーブル1[[#This Row],[合計]]*テーブル1[[#This Row],[火比]]/SUM(テーブル1[[#This Row],[光比]:[火比]]),0)</f>
        <v>10</v>
      </c>
      <c r="Y8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0.56683710737764792</v>
      </c>
      <c r="Z89" s="11">
        <f>1+テーブル1[[#This Row],[集中度]]*0.5+(テーブル1[[#This Row],[R]]-1)*0.05</f>
        <v>1.3834185536888239</v>
      </c>
      <c r="AA89" s="7">
        <f>ROUNDDOWN(テーブル1[[#This Row],[合計]]/テーブル1[[#This Row],[効率]],0)</f>
        <v>26</v>
      </c>
      <c r="AB89" s="8">
        <f>テーブル1[[#This Row],[光]]/テーブル1[[#This Row],[コスト]]</f>
        <v>0</v>
      </c>
      <c r="AC89" s="8">
        <f>テーブル1[[#This Row],[風]]/テーブル1[[#This Row],[コスト]]</f>
        <v>0</v>
      </c>
      <c r="AD89" s="8">
        <f>テーブル1[[#This Row],[水]]/テーブル1[[#This Row],[コスト]]</f>
        <v>1</v>
      </c>
      <c r="AE89" s="8">
        <f>テーブル1[[#This Row],[闇]]/テーブル1[[#This Row],[コスト]]</f>
        <v>0</v>
      </c>
      <c r="AF89" s="8">
        <f>テーブル1[[#This Row],[土]]/テーブル1[[#This Row],[コスト]]</f>
        <v>0</v>
      </c>
      <c r="AG89" s="8">
        <f>テーブル1[[#This Row],[火]]/テーブル1[[#This Row],[コスト]]</f>
        <v>0.38461538461538464</v>
      </c>
      <c r="AH89" s="8"/>
      <c r="AI89" s="15" t="str">
        <f>"item."&amp;テーブル1[[#This Row],[内部名]]&amp;"_mirage_fairy.name="&amp;テーブル1[[#This Row],[英名]]</f>
        <v>item.horse_mirage_fairy.name=Horsia</v>
      </c>
      <c r="AJ89" s="15" t="str">
        <f>"item."&amp;テーブル1[[#This Row],[内部名]]&amp;"_mirage_fairy.name="&amp;テーブル1[[#This Row],[和名]]</f>
        <v>item.horse_mirage_fairy.name=ホルシャ</v>
      </c>
      <c r="AK8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horse.setStatus(3, 57, 0, 0, 10, 0, 0, 4);</v>
      </c>
    </row>
    <row r="90" spans="1:37">
      <c r="A90" s="12"/>
      <c r="B90" s="12">
        <v>16</v>
      </c>
      <c r="C90" s="13" t="s">
        <v>93</v>
      </c>
      <c r="D90" s="13" t="s">
        <v>57</v>
      </c>
      <c r="E90" s="13" t="s">
        <v>183</v>
      </c>
      <c r="F90" s="14" t="s">
        <v>393</v>
      </c>
      <c r="G90" s="14" t="s">
        <v>101</v>
      </c>
      <c r="H90" s="14" t="s">
        <v>104</v>
      </c>
      <c r="I90" s="4">
        <v>2</v>
      </c>
      <c r="J90" s="4" t="s">
        <v>54</v>
      </c>
      <c r="K90" s="4">
        <v>33</v>
      </c>
      <c r="L90" s="6"/>
      <c r="M90" s="6"/>
      <c r="N90" s="6"/>
      <c r="O90" s="6">
        <v>2</v>
      </c>
      <c r="P90" s="6">
        <v>10</v>
      </c>
      <c r="Q90" s="6"/>
      <c r="R90" s="9">
        <f>ROUNDDOWN(10*POWER(10,K90/100),0)</f>
        <v>21</v>
      </c>
      <c r="S90" s="5">
        <f>ROUNDDOWN(テーブル1[[#This Row],[合計]]*テーブル1[[#This Row],[光比]]/SUM(テーブル1[[#This Row],[光比]:[火比]]),0)</f>
        <v>0</v>
      </c>
      <c r="T90" s="5">
        <f>ROUNDDOWN(テーブル1[[#This Row],[合計]]*テーブル1[[#This Row],[風比]]/SUM(テーブル1[[#This Row],[光比]:[火比]]),0)</f>
        <v>0</v>
      </c>
      <c r="U90" s="5">
        <f>ROUNDDOWN(テーブル1[[#This Row],[合計]]*テーブル1[[#This Row],[水比]]/SUM(テーブル1[[#This Row],[光比]:[火比]]),0)</f>
        <v>0</v>
      </c>
      <c r="V90" s="5">
        <f>ROUNDDOWN(テーブル1[[#This Row],[合計]]*テーブル1[[#This Row],[闇比]]/SUM(テーブル1[[#This Row],[光比]:[火比]]),0)</f>
        <v>3</v>
      </c>
      <c r="W90" s="5">
        <f>ROUNDDOWN(テーブル1[[#This Row],[合計]]*テーブル1[[#This Row],[土比]]/SUM(テーブル1[[#This Row],[光比]:[火比]]),0)</f>
        <v>17</v>
      </c>
      <c r="X90" s="5">
        <f>ROUNDDOWN(テーブル1[[#This Row],[合計]]*テーブル1[[#This Row],[火比]]/SUM(テーブル1[[#This Row],[光比]:[火比]]),0)</f>
        <v>0</v>
      </c>
      <c r="Y9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0.67573696145124718</v>
      </c>
      <c r="Z90" s="11">
        <f>1+テーブル1[[#This Row],[集中度]]*0.5+(テーブル1[[#This Row],[R]]-1)*0.05</f>
        <v>1.3878684807256236</v>
      </c>
      <c r="AA90" s="7">
        <f>ROUNDDOWN(テーブル1[[#This Row],[合計]]/テーブル1[[#This Row],[効率]],0)</f>
        <v>15</v>
      </c>
      <c r="AB90" s="8">
        <f>テーブル1[[#This Row],[光]]/テーブル1[[#This Row],[コスト]]</f>
        <v>0</v>
      </c>
      <c r="AC90" s="8">
        <f>テーブル1[[#This Row],[風]]/テーブル1[[#This Row],[コスト]]</f>
        <v>0</v>
      </c>
      <c r="AD90" s="8">
        <f>テーブル1[[#This Row],[水]]/テーブル1[[#This Row],[コスト]]</f>
        <v>0</v>
      </c>
      <c r="AE90" s="8">
        <f>テーブル1[[#This Row],[闇]]/テーブル1[[#This Row],[コスト]]</f>
        <v>0.2</v>
      </c>
      <c r="AF90" s="8">
        <f>テーブル1[[#This Row],[土]]/テーブル1[[#This Row],[コスト]]</f>
        <v>1.1333333333333333</v>
      </c>
      <c r="AG90" s="8">
        <f>テーブル1[[#This Row],[火]]/テーブル1[[#This Row],[コスト]]</f>
        <v>0</v>
      </c>
      <c r="AH90" s="8"/>
      <c r="AI90" s="15" t="str">
        <f>"item."&amp;テーブル1[[#This Row],[内部名]]&amp;"_mirage_fairy.name="&amp;テーブル1[[#This Row],[英名]]</f>
        <v>item.coal_mirage_fairy.name=Coalia</v>
      </c>
      <c r="AJ90" s="15" t="str">
        <f>"item."&amp;テーブル1[[#This Row],[内部名]]&amp;"_mirage_fairy.name="&amp;テーブル1[[#This Row],[和名]]</f>
        <v>item.coal_mirage_fairy.name=ツォアーリャ</v>
      </c>
      <c r="AK9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coal.setStatus(2, 33, 0, 0, 0, 2, 10, 0);</v>
      </c>
    </row>
    <row r="91" spans="1:37">
      <c r="A91" s="12"/>
      <c r="B91" s="12">
        <v>94</v>
      </c>
      <c r="C91" s="13" t="s">
        <v>128</v>
      </c>
      <c r="D91" s="13" t="s">
        <v>129</v>
      </c>
      <c r="E91" s="13" t="s">
        <v>70</v>
      </c>
      <c r="F91" s="14" t="s">
        <v>466</v>
      </c>
      <c r="G91" s="14" t="s">
        <v>133</v>
      </c>
      <c r="H91" s="14" t="s">
        <v>141</v>
      </c>
      <c r="I91" s="4">
        <v>3</v>
      </c>
      <c r="J91" s="4" t="s">
        <v>51</v>
      </c>
      <c r="K91" s="4">
        <v>40</v>
      </c>
      <c r="L91" s="6">
        <v>10</v>
      </c>
      <c r="M91" s="6"/>
      <c r="N91" s="6">
        <v>30</v>
      </c>
      <c r="O91" s="6"/>
      <c r="P91" s="6"/>
      <c r="Q91" s="6"/>
      <c r="R91" s="9">
        <f>ROUNDDOWN(10*POWER(10,K91/100),0)</f>
        <v>25</v>
      </c>
      <c r="S91" s="5">
        <f>ROUNDDOWN(テーブル1[[#This Row],[合計]]*テーブル1[[#This Row],[光比]]/SUM(テーブル1[[#This Row],[光比]:[火比]]),0)</f>
        <v>6</v>
      </c>
      <c r="T91" s="5">
        <f>ROUNDDOWN(テーブル1[[#This Row],[合計]]*テーブル1[[#This Row],[風比]]/SUM(テーブル1[[#This Row],[光比]:[火比]]),0)</f>
        <v>0</v>
      </c>
      <c r="U91" s="5">
        <f>ROUNDDOWN(テーブル1[[#This Row],[合計]]*テーブル1[[#This Row],[水比]]/SUM(テーブル1[[#This Row],[光比]:[火比]]),0)</f>
        <v>18</v>
      </c>
      <c r="V91" s="5">
        <f>ROUNDDOWN(テーブル1[[#This Row],[合計]]*テーブル1[[#This Row],[闇比]]/SUM(テーブル1[[#This Row],[光比]:[火比]]),0)</f>
        <v>0</v>
      </c>
      <c r="W91" s="5">
        <f>ROUNDDOWN(テーブル1[[#This Row],[合計]]*テーブル1[[#This Row],[土比]]/SUM(テーブル1[[#This Row],[光比]:[火比]]),0)</f>
        <v>0</v>
      </c>
      <c r="X91" s="5">
        <f>ROUNDDOWN(テーブル1[[#This Row],[合計]]*テーブル1[[#This Row],[火比]]/SUM(テーブル1[[#This Row],[光比]:[火比]]),0)</f>
        <v>0</v>
      </c>
      <c r="Y9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0.57599999999999996</v>
      </c>
      <c r="Z91" s="11">
        <f>1+テーブル1[[#This Row],[集中度]]*0.5+(テーブル1[[#This Row],[R]]-1)*0.05</f>
        <v>1.3880000000000001</v>
      </c>
      <c r="AA91" s="7">
        <f>ROUNDDOWN(テーブル1[[#This Row],[合計]]/テーブル1[[#This Row],[効率]],0)</f>
        <v>18</v>
      </c>
      <c r="AB91" s="8">
        <f>テーブル1[[#This Row],[光]]/テーブル1[[#This Row],[コスト]]</f>
        <v>0.33333333333333331</v>
      </c>
      <c r="AC91" s="8">
        <f>テーブル1[[#This Row],[風]]/テーブル1[[#This Row],[コスト]]</f>
        <v>0</v>
      </c>
      <c r="AD91" s="8">
        <f>テーブル1[[#This Row],[水]]/テーブル1[[#This Row],[コスト]]</f>
        <v>1</v>
      </c>
      <c r="AE91" s="8">
        <f>テーブル1[[#This Row],[闇]]/テーブル1[[#This Row],[コスト]]</f>
        <v>0</v>
      </c>
      <c r="AF91" s="8">
        <f>テーブル1[[#This Row],[土]]/テーブル1[[#This Row],[コスト]]</f>
        <v>0</v>
      </c>
      <c r="AG91" s="8">
        <f>テーブル1[[#This Row],[火]]/テーブル1[[#This Row],[コスト]]</f>
        <v>0</v>
      </c>
      <c r="AH91" s="8"/>
      <c r="AI91" s="15" t="str">
        <f>"item."&amp;テーブル1[[#This Row],[内部名]]&amp;"_mirage_fairy.name="&amp;テーブル1[[#This Row],[英名]]</f>
        <v>item.cloudy_mirage_fairy.name=Cloudyia</v>
      </c>
      <c r="AJ91" s="15" t="str">
        <f>"item."&amp;テーブル1[[#This Row],[内部名]]&amp;"_mirage_fairy.name="&amp;テーブル1[[#This Row],[和名]]</f>
        <v>item.cloudy_mirage_fairy.name=クロウディーヤ</v>
      </c>
      <c r="AK9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cloudy.setStatus(3, 40, 10, 0, 30, 0, 0, 0);</v>
      </c>
    </row>
    <row r="92" spans="1:37">
      <c r="A92" s="12"/>
      <c r="B92" s="12">
        <v>6</v>
      </c>
      <c r="C92" s="13" t="s">
        <v>109</v>
      </c>
      <c r="D92" s="13" t="s">
        <v>14</v>
      </c>
      <c r="E92" s="13" t="s">
        <v>183</v>
      </c>
      <c r="F92" s="14" t="s">
        <v>385</v>
      </c>
      <c r="G92" s="14" t="s">
        <v>111</v>
      </c>
      <c r="H92" s="14" t="s">
        <v>115</v>
      </c>
      <c r="I92" s="4">
        <v>2</v>
      </c>
      <c r="J92" s="4" t="s">
        <v>50</v>
      </c>
      <c r="K92" s="4">
        <v>37</v>
      </c>
      <c r="L92" s="6"/>
      <c r="M92" s="6"/>
      <c r="N92" s="6">
        <v>1</v>
      </c>
      <c r="O92" s="6">
        <v>10</v>
      </c>
      <c r="P92" s="6">
        <v>1</v>
      </c>
      <c r="Q92" s="6"/>
      <c r="R92" s="9">
        <f>ROUNDDOWN(10*POWER(10,K92/100),0)</f>
        <v>23</v>
      </c>
      <c r="S92" s="7">
        <f>ROUNDDOWN(テーブル1[[#This Row],[合計]]*テーブル1[[#This Row],[光比]]/SUM(テーブル1[[#This Row],[光比]:[火比]]),0)</f>
        <v>0</v>
      </c>
      <c r="T92" s="7">
        <f>ROUNDDOWN(テーブル1[[#This Row],[合計]]*テーブル1[[#This Row],[風比]]/SUM(テーブル1[[#This Row],[光比]:[火比]]),0)</f>
        <v>0</v>
      </c>
      <c r="U92" s="7">
        <f>ROUNDDOWN(テーブル1[[#This Row],[合計]]*テーブル1[[#This Row],[水比]]/SUM(テーブル1[[#This Row],[光比]:[火比]]),0)</f>
        <v>1</v>
      </c>
      <c r="V92" s="7">
        <f>ROUNDDOWN(テーブル1[[#This Row],[合計]]*テーブル1[[#This Row],[闇比]]/SUM(テーブル1[[#This Row],[光比]:[火比]]),0)</f>
        <v>19</v>
      </c>
      <c r="W92" s="7">
        <f>ROUNDDOWN(テーブル1[[#This Row],[合計]]*テーブル1[[#This Row],[土比]]/SUM(テーブル1[[#This Row],[光比]:[火比]]),0)</f>
        <v>1</v>
      </c>
      <c r="X92" s="7">
        <f>ROUNDDOWN(テーブル1[[#This Row],[合計]]*テーブル1[[#This Row],[火比]]/SUM(テーブル1[[#This Row],[光比]:[火比]]),0)</f>
        <v>0</v>
      </c>
      <c r="Y92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0.68620037807183365</v>
      </c>
      <c r="Z92" s="11">
        <f>1+テーブル1[[#This Row],[集中度]]*0.5+(テーブル1[[#This Row],[R]]-1)*0.05</f>
        <v>1.3931001890359169</v>
      </c>
      <c r="AA92" s="7">
        <f>ROUNDDOWN(テーブル1[[#This Row],[合計]]/テーブル1[[#This Row],[効率]],0)</f>
        <v>16</v>
      </c>
      <c r="AB92" s="8">
        <f>テーブル1[[#This Row],[光]]/テーブル1[[#This Row],[コスト]]</f>
        <v>0</v>
      </c>
      <c r="AC92" s="8">
        <f>テーブル1[[#This Row],[風]]/テーブル1[[#This Row],[コスト]]</f>
        <v>0</v>
      </c>
      <c r="AD92" s="8">
        <f>テーブル1[[#This Row],[水]]/テーブル1[[#This Row],[コスト]]</f>
        <v>6.25E-2</v>
      </c>
      <c r="AE92" s="8">
        <f>テーブル1[[#This Row],[闇]]/テーブル1[[#This Row],[コスト]]</f>
        <v>1.1875</v>
      </c>
      <c r="AF92" s="8">
        <f>テーブル1[[#This Row],[土]]/テーブル1[[#This Row],[コスト]]</f>
        <v>6.25E-2</v>
      </c>
      <c r="AG92" s="8">
        <f>テーブル1[[#This Row],[火]]/テーブル1[[#This Row],[コスト]]</f>
        <v>0</v>
      </c>
      <c r="AH92" s="8"/>
      <c r="AI92" s="15" t="str">
        <f>"item."&amp;テーブル1[[#This Row],[内部名]]&amp;"_mirage_fairy.name="&amp;テーブル1[[#This Row],[英名]]</f>
        <v>item.sandstone_mirage_fairy.name=Sandstonia</v>
      </c>
      <c r="AJ92" s="15" t="str">
        <f>"item."&amp;テーブル1[[#This Row],[内部名]]&amp;"_mirage_fairy.name="&amp;テーブル1[[#This Row],[和名]]</f>
        <v>item.sandstone_mirage_fairy.name=サンズトーニャ</v>
      </c>
      <c r="AK92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sandstone.setStatus(2, 37, 0, 0, 1, 10, 1, 0);</v>
      </c>
    </row>
    <row r="93" spans="1:37">
      <c r="A93" s="12"/>
      <c r="B93" s="12">
        <v>48</v>
      </c>
      <c r="C93" s="13" t="s">
        <v>165</v>
      </c>
      <c r="D93" s="13" t="s">
        <v>173</v>
      </c>
      <c r="E93" s="13" t="s">
        <v>13</v>
      </c>
      <c r="F93" s="14" t="s">
        <v>423</v>
      </c>
      <c r="G93" s="14" t="s">
        <v>212</v>
      </c>
      <c r="H93" s="14" t="s">
        <v>241</v>
      </c>
      <c r="I93" s="4">
        <v>2</v>
      </c>
      <c r="J93" s="4" t="s">
        <v>51</v>
      </c>
      <c r="K93" s="4">
        <v>11</v>
      </c>
      <c r="L93" s="6"/>
      <c r="M93" s="6"/>
      <c r="N93" s="6">
        <v>10</v>
      </c>
      <c r="O93" s="6"/>
      <c r="P93" s="6">
        <v>1</v>
      </c>
      <c r="Q93" s="6">
        <v>1</v>
      </c>
      <c r="R93" s="9">
        <f>ROUNDDOWN(10*POWER(10,K93/100),0)</f>
        <v>12</v>
      </c>
      <c r="S93" s="5">
        <f>ROUNDDOWN(テーブル1[[#This Row],[合計]]*テーブル1[[#This Row],[光比]]/SUM(テーブル1[[#This Row],[光比]:[火比]]),0)</f>
        <v>0</v>
      </c>
      <c r="T93" s="5">
        <f>ROUNDDOWN(テーブル1[[#This Row],[合計]]*テーブル1[[#This Row],[風比]]/SUM(テーブル1[[#This Row],[光比]:[火比]]),0)</f>
        <v>0</v>
      </c>
      <c r="U93" s="5">
        <f>ROUNDDOWN(テーブル1[[#This Row],[合計]]*テーブル1[[#This Row],[水比]]/SUM(テーブル1[[#This Row],[光比]:[火比]]),0)</f>
        <v>10</v>
      </c>
      <c r="V93" s="5">
        <f>ROUNDDOWN(テーブル1[[#This Row],[合計]]*テーブル1[[#This Row],[闇比]]/SUM(テーブル1[[#This Row],[光比]:[火比]]),0)</f>
        <v>0</v>
      </c>
      <c r="W93" s="5">
        <f>ROUNDDOWN(テーブル1[[#This Row],[合計]]*テーブル1[[#This Row],[土比]]/SUM(テーブル1[[#This Row],[光比]:[火比]]),0)</f>
        <v>1</v>
      </c>
      <c r="X93" s="5">
        <f>ROUNDDOWN(テーブル1[[#This Row],[合計]]*テーブル1[[#This Row],[火比]]/SUM(テーブル1[[#This Row],[光比]:[火比]]),0)</f>
        <v>1</v>
      </c>
      <c r="Y93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0.70833333333333337</v>
      </c>
      <c r="Z93" s="11">
        <f>1+テーブル1[[#This Row],[集中度]]*0.5+(テーブル1[[#This Row],[R]]-1)*0.05</f>
        <v>1.4041666666666668</v>
      </c>
      <c r="AA93" s="7">
        <f>ROUNDDOWN(テーブル1[[#This Row],[合計]]/テーブル1[[#This Row],[効率]],0)</f>
        <v>8</v>
      </c>
      <c r="AB93" s="8">
        <f>テーブル1[[#This Row],[光]]/テーブル1[[#This Row],[コスト]]</f>
        <v>0</v>
      </c>
      <c r="AC93" s="8">
        <f>テーブル1[[#This Row],[風]]/テーブル1[[#This Row],[コスト]]</f>
        <v>0</v>
      </c>
      <c r="AD93" s="8">
        <f>テーブル1[[#This Row],[水]]/テーブル1[[#This Row],[コスト]]</f>
        <v>1.25</v>
      </c>
      <c r="AE93" s="8">
        <f>テーブル1[[#This Row],[闇]]/テーブル1[[#This Row],[コスト]]</f>
        <v>0</v>
      </c>
      <c r="AF93" s="8">
        <f>テーブル1[[#This Row],[土]]/テーブル1[[#This Row],[コスト]]</f>
        <v>0.125</v>
      </c>
      <c r="AG93" s="8">
        <f>テーブル1[[#This Row],[火]]/テーブル1[[#This Row],[コスト]]</f>
        <v>0.125</v>
      </c>
      <c r="AH93" s="8"/>
      <c r="AI93" s="15" t="str">
        <f>"item."&amp;テーブル1[[#This Row],[内部名]]&amp;"_mirage_fairy.name="&amp;テーブル1[[#This Row],[英名]]</f>
        <v>item.squid_mirage_fairy.name=Squidia</v>
      </c>
      <c r="AJ93" s="15" t="str">
        <f>"item."&amp;テーブル1[[#This Row],[内部名]]&amp;"_mirage_fairy.name="&amp;テーブル1[[#This Row],[和名]]</f>
        <v>item.squid_mirage_fairy.name=スクイージャ</v>
      </c>
      <c r="AK93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squid.setStatus(2, 11, 0, 0, 10, 0, 1, 1);</v>
      </c>
    </row>
    <row r="94" spans="1:37">
      <c r="A94" s="12"/>
      <c r="B94" s="12">
        <v>66</v>
      </c>
      <c r="C94" s="13" t="s">
        <v>297</v>
      </c>
      <c r="D94" s="13" t="s">
        <v>300</v>
      </c>
      <c r="E94" s="13" t="s">
        <v>12</v>
      </c>
      <c r="F94" s="14" t="s">
        <v>441</v>
      </c>
      <c r="G94" s="14" t="s">
        <v>331</v>
      </c>
      <c r="H94" s="14" t="s">
        <v>332</v>
      </c>
      <c r="I94" s="4">
        <v>3</v>
      </c>
      <c r="J94" s="4" t="s">
        <v>51</v>
      </c>
      <c r="K94" s="4">
        <v>52</v>
      </c>
      <c r="L94" s="6"/>
      <c r="M94" s="6"/>
      <c r="N94" s="6">
        <v>10</v>
      </c>
      <c r="O94" s="6"/>
      <c r="P94" s="6">
        <v>3</v>
      </c>
      <c r="Q94" s="6"/>
      <c r="R94" s="9">
        <f>ROUNDDOWN(10*POWER(10,K94/100),0)</f>
        <v>33</v>
      </c>
      <c r="S94" s="7">
        <f>ROUNDDOWN(テーブル1[[#This Row],[合計]]*テーブル1[[#This Row],[光比]]/SUM(テーブル1[[#This Row],[光比]:[火比]]),0)</f>
        <v>0</v>
      </c>
      <c r="T94" s="7">
        <f>ROUNDDOWN(テーブル1[[#This Row],[合計]]*テーブル1[[#This Row],[風比]]/SUM(テーブル1[[#This Row],[光比]:[火比]]),0)</f>
        <v>0</v>
      </c>
      <c r="U94" s="7">
        <f>ROUNDDOWN(テーブル1[[#This Row],[合計]]*テーブル1[[#This Row],[水比]]/SUM(テーブル1[[#This Row],[光比]:[火比]]),0)</f>
        <v>25</v>
      </c>
      <c r="V94" s="7">
        <f>ROUNDDOWN(テーブル1[[#This Row],[合計]]*テーブル1[[#This Row],[闇比]]/SUM(テーブル1[[#This Row],[光比]:[火比]]),0)</f>
        <v>0</v>
      </c>
      <c r="W94" s="7">
        <f>ROUNDDOWN(テーブル1[[#This Row],[合計]]*テーブル1[[#This Row],[土比]]/SUM(テーブル1[[#This Row],[光比]:[火比]]),0)</f>
        <v>7</v>
      </c>
      <c r="X94" s="7">
        <f>ROUNDDOWN(テーブル1[[#This Row],[合計]]*テーブル1[[#This Row],[火比]]/SUM(テーブル1[[#This Row],[光比]:[火比]]),0)</f>
        <v>0</v>
      </c>
      <c r="Y94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0.61891643709825528</v>
      </c>
      <c r="Z94" s="11">
        <f>1+テーブル1[[#This Row],[集中度]]*0.5+(テーブル1[[#This Row],[R]]-1)*0.05</f>
        <v>1.4094582185491278</v>
      </c>
      <c r="AA94" s="7">
        <f>ROUNDDOWN(テーブル1[[#This Row],[合計]]/テーブル1[[#This Row],[効率]],0)</f>
        <v>23</v>
      </c>
      <c r="AB94" s="8">
        <f>テーブル1[[#This Row],[光]]/テーブル1[[#This Row],[コスト]]</f>
        <v>0</v>
      </c>
      <c r="AC94" s="8">
        <f>テーブル1[[#This Row],[風]]/テーブル1[[#This Row],[コスト]]</f>
        <v>0</v>
      </c>
      <c r="AD94" s="8">
        <f>テーブル1[[#This Row],[水]]/テーブル1[[#This Row],[コスト]]</f>
        <v>1.0869565217391304</v>
      </c>
      <c r="AE94" s="8">
        <f>テーブル1[[#This Row],[闇]]/テーブル1[[#This Row],[コスト]]</f>
        <v>0</v>
      </c>
      <c r="AF94" s="8">
        <f>テーブル1[[#This Row],[土]]/テーブル1[[#This Row],[コスト]]</f>
        <v>0.30434782608695654</v>
      </c>
      <c r="AG94" s="8">
        <f>テーブル1[[#This Row],[火]]/テーブル1[[#This Row],[コスト]]</f>
        <v>0</v>
      </c>
      <c r="AH94" s="8"/>
      <c r="AI94" s="15" t="str">
        <f>"item."&amp;テーブル1[[#This Row],[内部名]]&amp;"_mirage_fairy.name="&amp;テーブル1[[#This Row],[英名]]</f>
        <v>item.melon_mirage_fairy.name=Melonia</v>
      </c>
      <c r="AJ94" s="15" t="str">
        <f>"item."&amp;テーブル1[[#This Row],[内部名]]&amp;"_mirage_fairy.name="&amp;テーブル1[[#This Row],[和名]]</f>
        <v>item.melon_mirage_fairy.name=メローニャ</v>
      </c>
      <c r="AK94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melon.setStatus(3, 52, 0, 0, 10, 0, 3, 0);</v>
      </c>
    </row>
    <row r="95" spans="1:37">
      <c r="A95" s="12"/>
      <c r="B95" s="12">
        <v>46</v>
      </c>
      <c r="C95" s="13" t="s">
        <v>170</v>
      </c>
      <c r="D95" s="13" t="s">
        <v>173</v>
      </c>
      <c r="E95" s="13" t="s">
        <v>13</v>
      </c>
      <c r="F95" s="14" t="s">
        <v>421</v>
      </c>
      <c r="G95" s="14" t="s">
        <v>210</v>
      </c>
      <c r="H95" s="14" t="s">
        <v>239</v>
      </c>
      <c r="I95" s="4">
        <v>3</v>
      </c>
      <c r="J95" s="4" t="s">
        <v>51</v>
      </c>
      <c r="K95" s="4">
        <v>77</v>
      </c>
      <c r="L95" s="6"/>
      <c r="M95" s="6"/>
      <c r="N95" s="6">
        <v>10</v>
      </c>
      <c r="O95" s="6"/>
      <c r="P95" s="6"/>
      <c r="Q95" s="6">
        <v>3</v>
      </c>
      <c r="R95" s="9">
        <f>ROUNDDOWN(10*POWER(10,K95/100),0)</f>
        <v>58</v>
      </c>
      <c r="S95" s="5">
        <f>ROUNDDOWN(テーブル1[[#This Row],[合計]]*テーブル1[[#This Row],[光比]]/SUM(テーブル1[[#This Row],[光比]:[火比]]),0)</f>
        <v>0</v>
      </c>
      <c r="T95" s="5">
        <f>ROUNDDOWN(テーブル1[[#This Row],[合計]]*テーブル1[[#This Row],[風比]]/SUM(テーブル1[[#This Row],[光比]:[火比]]),0)</f>
        <v>0</v>
      </c>
      <c r="U95" s="5">
        <f>ROUNDDOWN(テーブル1[[#This Row],[合計]]*テーブル1[[#This Row],[水比]]/SUM(テーブル1[[#This Row],[光比]:[火比]]),0)</f>
        <v>44</v>
      </c>
      <c r="V95" s="5">
        <f>ROUNDDOWN(テーブル1[[#This Row],[合計]]*テーブル1[[#This Row],[闇比]]/SUM(テーブル1[[#This Row],[光比]:[火比]]),0)</f>
        <v>0</v>
      </c>
      <c r="W95" s="5">
        <f>ROUNDDOWN(テーブル1[[#This Row],[合計]]*テーブル1[[#This Row],[土比]]/SUM(テーブル1[[#This Row],[光比]:[火比]]),0)</f>
        <v>0</v>
      </c>
      <c r="X95" s="5">
        <f>ROUNDDOWN(テーブル1[[#This Row],[合計]]*テーブル1[[#This Row],[火比]]/SUM(テーブル1[[#This Row],[光比]:[火比]]),0)</f>
        <v>13</v>
      </c>
      <c r="Y95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0.62574316290130794</v>
      </c>
      <c r="Z95" s="11">
        <f>1+テーブル1[[#This Row],[集中度]]*0.5+(テーブル1[[#This Row],[R]]-1)*0.05</f>
        <v>1.4128715814506541</v>
      </c>
      <c r="AA95" s="7">
        <f>ROUNDDOWN(テーブル1[[#This Row],[合計]]/テーブル1[[#This Row],[効率]],0)</f>
        <v>41</v>
      </c>
      <c r="AB95" s="8">
        <f>テーブル1[[#This Row],[光]]/テーブル1[[#This Row],[コスト]]</f>
        <v>0</v>
      </c>
      <c r="AC95" s="8">
        <f>テーブル1[[#This Row],[風]]/テーブル1[[#This Row],[コスト]]</f>
        <v>0</v>
      </c>
      <c r="AD95" s="8">
        <f>テーブル1[[#This Row],[水]]/テーブル1[[#This Row],[コスト]]</f>
        <v>1.0731707317073171</v>
      </c>
      <c r="AE95" s="8">
        <f>テーブル1[[#This Row],[闇]]/テーブル1[[#This Row],[コスト]]</f>
        <v>0</v>
      </c>
      <c r="AF95" s="8">
        <f>テーブル1[[#This Row],[土]]/テーブル1[[#This Row],[コスト]]</f>
        <v>0</v>
      </c>
      <c r="AG95" s="8">
        <f>テーブル1[[#This Row],[火]]/テーブル1[[#This Row],[コスト]]</f>
        <v>0.31707317073170732</v>
      </c>
      <c r="AH95" s="8"/>
      <c r="AI95" s="15" t="str">
        <f>"item."&amp;テーブル1[[#This Row],[内部名]]&amp;"_mirage_fairy.name="&amp;テーブル1[[#This Row],[英名]]</f>
        <v>item.polarbear_mirage_fairy.name=Polarbearia</v>
      </c>
      <c r="AJ95" s="15" t="str">
        <f>"item."&amp;テーブル1[[#This Row],[内部名]]&amp;"_mirage_fairy.name="&amp;テーブル1[[#This Row],[和名]]</f>
        <v>item.polarbear_mirage_fairy.name=ポラルベアーリャ</v>
      </c>
      <c r="AK95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polarbear.setStatus(3, 77, 0, 0, 10, 0, 0, 3);</v>
      </c>
    </row>
    <row r="96" spans="1:37">
      <c r="A96" s="12"/>
      <c r="B96" s="12">
        <v>67</v>
      </c>
      <c r="C96" s="13" t="s">
        <v>298</v>
      </c>
      <c r="D96" s="13" t="s">
        <v>300</v>
      </c>
      <c r="E96" s="13" t="s">
        <v>12</v>
      </c>
      <c r="F96" s="14" t="s">
        <v>442</v>
      </c>
      <c r="G96" s="14" t="s">
        <v>334</v>
      </c>
      <c r="H96" s="14" t="s">
        <v>335</v>
      </c>
      <c r="I96" s="4">
        <v>3</v>
      </c>
      <c r="J96" s="4" t="s">
        <v>51</v>
      </c>
      <c r="K96" s="4">
        <v>64</v>
      </c>
      <c r="L96" s="6"/>
      <c r="M96" s="6"/>
      <c r="N96" s="6">
        <v>10</v>
      </c>
      <c r="O96" s="6"/>
      <c r="P96" s="6">
        <v>3</v>
      </c>
      <c r="Q96" s="6"/>
      <c r="R96" s="9">
        <f>ROUNDDOWN(10*POWER(10,K96/100),0)</f>
        <v>43</v>
      </c>
      <c r="S96" s="7">
        <f>ROUNDDOWN(テーブル1[[#This Row],[合計]]*テーブル1[[#This Row],[光比]]/SUM(テーブル1[[#This Row],[光比]:[火比]]),0)</f>
        <v>0</v>
      </c>
      <c r="T96" s="7">
        <f>ROUNDDOWN(テーブル1[[#This Row],[合計]]*テーブル1[[#This Row],[風比]]/SUM(テーブル1[[#This Row],[光比]:[火比]]),0)</f>
        <v>0</v>
      </c>
      <c r="U96" s="7">
        <f>ROUNDDOWN(テーブル1[[#This Row],[合計]]*テーブル1[[#This Row],[水比]]/SUM(テーブル1[[#This Row],[光比]:[火比]]),0)</f>
        <v>33</v>
      </c>
      <c r="V96" s="7">
        <f>ROUNDDOWN(テーブル1[[#This Row],[合計]]*テーブル1[[#This Row],[闇比]]/SUM(テーブル1[[#This Row],[光比]:[火比]]),0)</f>
        <v>0</v>
      </c>
      <c r="W96" s="7">
        <f>ROUNDDOWN(テーブル1[[#This Row],[合計]]*テーブル1[[#This Row],[土比]]/SUM(テーブル1[[#This Row],[光比]:[火比]]),0)</f>
        <v>9</v>
      </c>
      <c r="X96" s="7">
        <f>ROUNDDOWN(テーブル1[[#This Row],[合計]]*テーブル1[[#This Row],[火比]]/SUM(テーブル1[[#This Row],[光比]:[火比]]),0)</f>
        <v>0</v>
      </c>
      <c r="Y96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0.6327744726879394</v>
      </c>
      <c r="Z96" s="11">
        <f>1+テーブル1[[#This Row],[集中度]]*0.5+(テーブル1[[#This Row],[R]]-1)*0.05</f>
        <v>1.4163872363439698</v>
      </c>
      <c r="AA96" s="7">
        <f>ROUNDDOWN(テーブル1[[#This Row],[合計]]/テーブル1[[#This Row],[効率]],0)</f>
        <v>30</v>
      </c>
      <c r="AB96" s="8">
        <f>テーブル1[[#This Row],[光]]/テーブル1[[#This Row],[コスト]]</f>
        <v>0</v>
      </c>
      <c r="AC96" s="8">
        <f>テーブル1[[#This Row],[風]]/テーブル1[[#This Row],[コスト]]</f>
        <v>0</v>
      </c>
      <c r="AD96" s="8">
        <f>テーブル1[[#This Row],[水]]/テーブル1[[#This Row],[コスト]]</f>
        <v>1.1000000000000001</v>
      </c>
      <c r="AE96" s="8">
        <f>テーブル1[[#This Row],[闇]]/テーブル1[[#This Row],[コスト]]</f>
        <v>0</v>
      </c>
      <c r="AF96" s="8">
        <f>テーブル1[[#This Row],[土]]/テーブル1[[#This Row],[コスト]]</f>
        <v>0.3</v>
      </c>
      <c r="AG96" s="8">
        <f>テーブル1[[#This Row],[火]]/テーブル1[[#This Row],[コスト]]</f>
        <v>0</v>
      </c>
      <c r="AH96" s="8"/>
      <c r="AI96" s="15" t="str">
        <f>"item."&amp;テーブル1[[#This Row],[内部名]]&amp;"_mirage_fairy.name="&amp;テーブル1[[#This Row],[英名]]</f>
        <v>item.cocoa_mirage_fairy.name=Cocia</v>
      </c>
      <c r="AJ96" s="15" t="str">
        <f>"item."&amp;テーブル1[[#This Row],[内部名]]&amp;"_mirage_fairy.name="&amp;テーブル1[[#This Row],[和名]]</f>
        <v>item.cocoa_mirage_fairy.name=ツォーチャ</v>
      </c>
      <c r="AK96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cocoa.setStatus(3, 64, 0, 0, 10, 0, 3, 0);</v>
      </c>
    </row>
    <row r="97" spans="1:37">
      <c r="A97" s="12"/>
      <c r="B97" s="12">
        <v>80</v>
      </c>
      <c r="C97" s="13" t="s">
        <v>316</v>
      </c>
      <c r="D97" s="13" t="s">
        <v>319</v>
      </c>
      <c r="E97" s="13" t="s">
        <v>12</v>
      </c>
      <c r="F97" s="14" t="s">
        <v>454</v>
      </c>
      <c r="G97" s="14" t="s">
        <v>370</v>
      </c>
      <c r="H97" s="14" t="s">
        <v>371</v>
      </c>
      <c r="I97" s="4">
        <v>3</v>
      </c>
      <c r="J97" s="4" t="s">
        <v>51</v>
      </c>
      <c r="K97" s="4">
        <v>57</v>
      </c>
      <c r="L97" s="6"/>
      <c r="M97" s="6"/>
      <c r="N97" s="6">
        <v>10</v>
      </c>
      <c r="O97" s="6">
        <v>1</v>
      </c>
      <c r="P97" s="6"/>
      <c r="Q97" s="6">
        <v>1</v>
      </c>
      <c r="R97" s="9">
        <f>ROUNDDOWN(10*POWER(10,K97/100),0)</f>
        <v>37</v>
      </c>
      <c r="S97" s="7">
        <f>ROUNDDOWN(テーブル1[[#This Row],[合計]]*テーブル1[[#This Row],[光比]]/SUM(テーブル1[[#This Row],[光比]:[火比]]),0)</f>
        <v>0</v>
      </c>
      <c r="T97" s="7">
        <f>ROUNDDOWN(テーブル1[[#This Row],[合計]]*テーブル1[[#This Row],[風比]]/SUM(テーブル1[[#This Row],[光比]:[火比]]),0)</f>
        <v>0</v>
      </c>
      <c r="U97" s="7">
        <f>ROUNDDOWN(テーブル1[[#This Row],[合計]]*テーブル1[[#This Row],[水比]]/SUM(テーブル1[[#This Row],[光比]:[火比]]),0)</f>
        <v>30</v>
      </c>
      <c r="V97" s="7">
        <f>ROUNDDOWN(テーブル1[[#This Row],[合計]]*テーブル1[[#This Row],[闇比]]/SUM(テーブル1[[#This Row],[光比]:[火比]]),0)</f>
        <v>3</v>
      </c>
      <c r="W97" s="7">
        <f>ROUNDDOWN(テーブル1[[#This Row],[合計]]*テーブル1[[#This Row],[土比]]/SUM(テーブル1[[#This Row],[光比]:[火比]]),0)</f>
        <v>0</v>
      </c>
      <c r="X97" s="7">
        <f>ROUNDDOWN(テーブル1[[#This Row],[合計]]*テーブル1[[#This Row],[火比]]/SUM(テーブル1[[#This Row],[光比]:[火比]]),0)</f>
        <v>3</v>
      </c>
      <c r="Y97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0.67056245434623818</v>
      </c>
      <c r="Z97" s="11">
        <f>1+テーブル1[[#This Row],[集中度]]*0.5+(テーブル1[[#This Row],[R]]-1)*0.05</f>
        <v>1.4352812271731192</v>
      </c>
      <c r="AA97" s="7">
        <f>ROUNDDOWN(テーブル1[[#This Row],[合計]]/テーブル1[[#This Row],[効率]],0)</f>
        <v>25</v>
      </c>
      <c r="AB97" s="8">
        <f>テーブル1[[#This Row],[光]]/テーブル1[[#This Row],[コスト]]</f>
        <v>0</v>
      </c>
      <c r="AC97" s="8">
        <f>テーブル1[[#This Row],[風]]/テーブル1[[#This Row],[コスト]]</f>
        <v>0</v>
      </c>
      <c r="AD97" s="8">
        <f>テーブル1[[#This Row],[水]]/テーブル1[[#This Row],[コスト]]</f>
        <v>1.2</v>
      </c>
      <c r="AE97" s="8">
        <f>テーブル1[[#This Row],[闇]]/テーブル1[[#This Row],[コスト]]</f>
        <v>0.12</v>
      </c>
      <c r="AF97" s="8">
        <f>テーブル1[[#This Row],[土]]/テーブル1[[#This Row],[コスト]]</f>
        <v>0</v>
      </c>
      <c r="AG97" s="8">
        <f>テーブル1[[#This Row],[火]]/テーブル1[[#This Row],[コスト]]</f>
        <v>0.12</v>
      </c>
      <c r="AH97" s="8"/>
      <c r="AI97" s="15" t="str">
        <f>"item."&amp;テーブル1[[#This Row],[内部名]]&amp;"_mirage_fairy.name="&amp;テーブル1[[#This Row],[英名]]</f>
        <v>item.rose_mirage_fairy.name=Rosia</v>
      </c>
      <c r="AJ97" s="15" t="str">
        <f>"item."&amp;テーブル1[[#This Row],[内部名]]&amp;"_mirage_fairy.name="&amp;テーブル1[[#This Row],[和名]]</f>
        <v>item.rose_mirage_fairy.name=ローシャ</v>
      </c>
      <c r="AK97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rose.setStatus(3, 57, 0, 0, 10, 1, 0, 1);</v>
      </c>
    </row>
    <row r="98" spans="1:37">
      <c r="A98" s="12"/>
      <c r="B98" s="12">
        <v>81</v>
      </c>
      <c r="C98" s="13" t="s">
        <v>317</v>
      </c>
      <c r="D98" s="13" t="s">
        <v>319</v>
      </c>
      <c r="E98" s="13" t="s">
        <v>12</v>
      </c>
      <c r="F98" s="14" t="s">
        <v>455</v>
      </c>
      <c r="G98" s="14" t="s">
        <v>372</v>
      </c>
      <c r="H98" s="14" t="s">
        <v>373</v>
      </c>
      <c r="I98" s="4">
        <v>3</v>
      </c>
      <c r="J98" s="4" t="s">
        <v>51</v>
      </c>
      <c r="K98" s="4">
        <v>52</v>
      </c>
      <c r="L98" s="6"/>
      <c r="M98" s="6">
        <v>1</v>
      </c>
      <c r="N98" s="6">
        <v>10</v>
      </c>
      <c r="O98" s="6">
        <v>1</v>
      </c>
      <c r="P98" s="6"/>
      <c r="Q98" s="6"/>
      <c r="R98" s="9">
        <f>ROUNDDOWN(10*POWER(10,K98/100),0)</f>
        <v>33</v>
      </c>
      <c r="S98" s="7">
        <f>ROUNDDOWN(テーブル1[[#This Row],[合計]]*テーブル1[[#This Row],[光比]]/SUM(テーブル1[[#This Row],[光比]:[火比]]),0)</f>
        <v>0</v>
      </c>
      <c r="T98" s="7">
        <f>ROUNDDOWN(テーブル1[[#This Row],[合計]]*テーブル1[[#This Row],[風比]]/SUM(テーブル1[[#This Row],[光比]:[火比]]),0)</f>
        <v>2</v>
      </c>
      <c r="U98" s="7">
        <f>ROUNDDOWN(テーブル1[[#This Row],[合計]]*テーブル1[[#This Row],[水比]]/SUM(テーブル1[[#This Row],[光比]:[火比]]),0)</f>
        <v>27</v>
      </c>
      <c r="V98" s="7">
        <f>ROUNDDOWN(テーブル1[[#This Row],[合計]]*テーブル1[[#This Row],[闇比]]/SUM(テーブル1[[#This Row],[光比]:[火比]]),0)</f>
        <v>2</v>
      </c>
      <c r="W98" s="7">
        <f>ROUNDDOWN(テーブル1[[#This Row],[合計]]*テーブル1[[#This Row],[土比]]/SUM(テーブル1[[#This Row],[光比]:[火比]]),0)</f>
        <v>0</v>
      </c>
      <c r="X98" s="7">
        <f>ROUNDDOWN(テーブル1[[#This Row],[合計]]*テーブル1[[#This Row],[火比]]/SUM(テーブル1[[#This Row],[光比]:[火比]]),0)</f>
        <v>0</v>
      </c>
      <c r="Y98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0.6767676767676768</v>
      </c>
      <c r="Z98" s="11">
        <f>1+テーブル1[[#This Row],[集中度]]*0.5+(テーブル1[[#This Row],[R]]-1)*0.05</f>
        <v>1.4383838383838385</v>
      </c>
      <c r="AA98" s="7">
        <f>ROUNDDOWN(テーブル1[[#This Row],[合計]]/テーブル1[[#This Row],[効率]],0)</f>
        <v>22</v>
      </c>
      <c r="AB98" s="8">
        <f>テーブル1[[#This Row],[光]]/テーブル1[[#This Row],[コスト]]</f>
        <v>0</v>
      </c>
      <c r="AC98" s="8">
        <f>テーブル1[[#This Row],[風]]/テーブル1[[#This Row],[コスト]]</f>
        <v>9.0909090909090912E-2</v>
      </c>
      <c r="AD98" s="8">
        <f>テーブル1[[#This Row],[水]]/テーブル1[[#This Row],[コスト]]</f>
        <v>1.2272727272727273</v>
      </c>
      <c r="AE98" s="8">
        <f>テーブル1[[#This Row],[闇]]/テーブル1[[#This Row],[コスト]]</f>
        <v>9.0909090909090912E-2</v>
      </c>
      <c r="AF98" s="8">
        <f>テーブル1[[#This Row],[土]]/テーブル1[[#This Row],[コスト]]</f>
        <v>0</v>
      </c>
      <c r="AG98" s="8">
        <f>テーブル1[[#This Row],[火]]/テーブル1[[#This Row],[コスト]]</f>
        <v>0</v>
      </c>
      <c r="AH98" s="8"/>
      <c r="AI98" s="15" t="str">
        <f>"item."&amp;テーブル1[[#This Row],[内部名]]&amp;"_mirage_fairy.name="&amp;テーブル1[[#This Row],[英名]]</f>
        <v>item.peonya_mirage_fairy.name=Peonyia</v>
      </c>
      <c r="AJ98" s="15" t="str">
        <f>"item."&amp;テーブル1[[#This Row],[内部名]]&amp;"_mirage_fairy.name="&amp;テーブル1[[#This Row],[和名]]</f>
        <v>item.peonya_mirage_fairy.name=ペオニーヤ</v>
      </c>
      <c r="AK98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peonya.setStatus(3, 52, 0, 1, 10, 1, 0, 0);</v>
      </c>
    </row>
    <row r="99" spans="1:37">
      <c r="A99" s="12"/>
      <c r="B99" s="12">
        <v>47</v>
      </c>
      <c r="C99" s="13" t="s">
        <v>166</v>
      </c>
      <c r="D99" s="13" t="s">
        <v>173</v>
      </c>
      <c r="E99" s="13" t="s">
        <v>13</v>
      </c>
      <c r="F99" s="14" t="s">
        <v>422</v>
      </c>
      <c r="G99" s="14" t="s">
        <v>211</v>
      </c>
      <c r="H99" s="14" t="s">
        <v>240</v>
      </c>
      <c r="I99" s="4">
        <v>3</v>
      </c>
      <c r="J99" s="4" t="s">
        <v>51</v>
      </c>
      <c r="K99" s="4">
        <v>6</v>
      </c>
      <c r="L99" s="6"/>
      <c r="M99" s="6"/>
      <c r="N99" s="6">
        <v>10</v>
      </c>
      <c r="O99" s="6"/>
      <c r="P99" s="6"/>
      <c r="Q99" s="6">
        <v>2</v>
      </c>
      <c r="R99" s="9">
        <f>ROUNDDOWN(10*POWER(10,K99/100),0)</f>
        <v>11</v>
      </c>
      <c r="S99" s="5">
        <f>ROUNDDOWN(テーブル1[[#This Row],[合計]]*テーブル1[[#This Row],[光比]]/SUM(テーブル1[[#This Row],[光比]:[火比]]),0)</f>
        <v>0</v>
      </c>
      <c r="T99" s="5">
        <f>ROUNDDOWN(テーブル1[[#This Row],[合計]]*テーブル1[[#This Row],[風比]]/SUM(テーブル1[[#This Row],[光比]:[火比]]),0)</f>
        <v>0</v>
      </c>
      <c r="U99" s="5">
        <f>ROUNDDOWN(テーブル1[[#This Row],[合計]]*テーブル1[[#This Row],[水比]]/SUM(テーブル1[[#This Row],[光比]:[火比]]),0)</f>
        <v>9</v>
      </c>
      <c r="V99" s="5">
        <f>ROUNDDOWN(テーブル1[[#This Row],[合計]]*テーブル1[[#This Row],[闇比]]/SUM(テーブル1[[#This Row],[光比]:[火比]]),0)</f>
        <v>0</v>
      </c>
      <c r="W99" s="5">
        <f>ROUNDDOWN(テーブル1[[#This Row],[合計]]*テーブル1[[#This Row],[土比]]/SUM(テーブル1[[#This Row],[光比]:[火比]]),0)</f>
        <v>0</v>
      </c>
      <c r="X99" s="5">
        <f>ROUNDDOWN(テーブル1[[#This Row],[合計]]*テーブル1[[#This Row],[火比]]/SUM(テーブル1[[#This Row],[光比]:[火比]]),0)</f>
        <v>1</v>
      </c>
      <c r="Y99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0.6776859504132231</v>
      </c>
      <c r="Z99" s="11">
        <f>1+テーブル1[[#This Row],[集中度]]*0.5+(テーブル1[[#This Row],[R]]-1)*0.05</f>
        <v>1.4388429752066116</v>
      </c>
      <c r="AA99" s="7">
        <f>ROUNDDOWN(テーブル1[[#This Row],[合計]]/テーブル1[[#This Row],[効率]],0)</f>
        <v>7</v>
      </c>
      <c r="AB99" s="8">
        <f>テーブル1[[#This Row],[光]]/テーブル1[[#This Row],[コスト]]</f>
        <v>0</v>
      </c>
      <c r="AC99" s="8">
        <f>テーブル1[[#This Row],[風]]/テーブル1[[#This Row],[コスト]]</f>
        <v>0</v>
      </c>
      <c r="AD99" s="8">
        <f>テーブル1[[#This Row],[水]]/テーブル1[[#This Row],[コスト]]</f>
        <v>1.2857142857142858</v>
      </c>
      <c r="AE99" s="8">
        <f>テーブル1[[#This Row],[闇]]/テーブル1[[#This Row],[コスト]]</f>
        <v>0</v>
      </c>
      <c r="AF99" s="8">
        <f>テーブル1[[#This Row],[土]]/テーブル1[[#This Row],[コスト]]</f>
        <v>0</v>
      </c>
      <c r="AG99" s="8">
        <f>テーブル1[[#This Row],[火]]/テーブル1[[#This Row],[コスト]]</f>
        <v>0.14285714285714285</v>
      </c>
      <c r="AH99" s="8"/>
      <c r="AI99" s="15" t="str">
        <f>"item."&amp;テーブル1[[#This Row],[内部名]]&amp;"_mirage_fairy.name="&amp;テーブル1[[#This Row],[英名]]</f>
        <v>item.bat_mirage_fairy.name=Batia</v>
      </c>
      <c r="AJ99" s="15" t="str">
        <f>"item."&amp;テーブル1[[#This Row],[内部名]]&amp;"_mirage_fairy.name="&amp;テーブル1[[#This Row],[和名]]</f>
        <v>item.bat_mirage_fairy.name=バーチャ</v>
      </c>
      <c r="AK99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bat.setStatus(3, 6, 0, 0, 10, 0, 0, 2);</v>
      </c>
    </row>
    <row r="100" spans="1:37">
      <c r="A100" s="12"/>
      <c r="B100" s="12">
        <v>78</v>
      </c>
      <c r="C100" s="13" t="s">
        <v>315</v>
      </c>
      <c r="D100" s="13" t="s">
        <v>319</v>
      </c>
      <c r="E100" s="13" t="s">
        <v>12</v>
      </c>
      <c r="F100" s="14" t="s">
        <v>453</v>
      </c>
      <c r="G100" s="14" t="s">
        <v>368</v>
      </c>
      <c r="H100" s="14" t="s">
        <v>369</v>
      </c>
      <c r="I100" s="4">
        <v>3</v>
      </c>
      <c r="J100" s="4" t="s">
        <v>51</v>
      </c>
      <c r="K100" s="4">
        <v>46</v>
      </c>
      <c r="L100" s="6"/>
      <c r="M100" s="6"/>
      <c r="N100" s="6">
        <v>10</v>
      </c>
      <c r="O100" s="6">
        <v>1</v>
      </c>
      <c r="P100" s="6">
        <v>1</v>
      </c>
      <c r="Q100" s="6"/>
      <c r="R100" s="9">
        <f>ROUNDDOWN(10*POWER(10,K100/100),0)</f>
        <v>28</v>
      </c>
      <c r="S100" s="7">
        <f>ROUNDDOWN(テーブル1[[#This Row],[合計]]*テーブル1[[#This Row],[光比]]/SUM(テーブル1[[#This Row],[光比]:[火比]]),0)</f>
        <v>0</v>
      </c>
      <c r="T100" s="7">
        <f>ROUNDDOWN(テーブル1[[#This Row],[合計]]*テーブル1[[#This Row],[風比]]/SUM(テーブル1[[#This Row],[光比]:[火比]]),0)</f>
        <v>0</v>
      </c>
      <c r="U100" s="7">
        <f>ROUNDDOWN(テーブル1[[#This Row],[合計]]*テーブル1[[#This Row],[水比]]/SUM(テーブル1[[#This Row],[光比]:[火比]]),0)</f>
        <v>23</v>
      </c>
      <c r="V100" s="7">
        <f>ROUNDDOWN(テーブル1[[#This Row],[合計]]*テーブル1[[#This Row],[闇比]]/SUM(テーブル1[[#This Row],[光比]:[火比]]),0)</f>
        <v>2</v>
      </c>
      <c r="W100" s="7">
        <f>ROUNDDOWN(テーブル1[[#This Row],[合計]]*テーブル1[[#This Row],[土比]]/SUM(テーブル1[[#This Row],[光比]:[火比]]),0)</f>
        <v>2</v>
      </c>
      <c r="X100" s="7">
        <f>ROUNDDOWN(テーブル1[[#This Row],[合計]]*テーブル1[[#This Row],[火比]]/SUM(テーブル1[[#This Row],[光比]:[火比]]),0)</f>
        <v>0</v>
      </c>
      <c r="Y100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0.68494897959183676</v>
      </c>
      <c r="Z100" s="11">
        <f>1+テーブル1[[#This Row],[集中度]]*0.5+(テーブル1[[#This Row],[R]]-1)*0.05</f>
        <v>1.4424744897959185</v>
      </c>
      <c r="AA100" s="7">
        <f>ROUNDDOWN(テーブル1[[#This Row],[合計]]/テーブル1[[#This Row],[効率]],0)</f>
        <v>19</v>
      </c>
      <c r="AB100" s="8">
        <f>テーブル1[[#This Row],[光]]/テーブル1[[#This Row],[コスト]]</f>
        <v>0</v>
      </c>
      <c r="AC100" s="8">
        <f>テーブル1[[#This Row],[風]]/テーブル1[[#This Row],[コスト]]</f>
        <v>0</v>
      </c>
      <c r="AD100" s="8">
        <f>テーブル1[[#This Row],[水]]/テーブル1[[#This Row],[コスト]]</f>
        <v>1.2105263157894737</v>
      </c>
      <c r="AE100" s="8">
        <f>テーブル1[[#This Row],[闇]]/テーブル1[[#This Row],[コスト]]</f>
        <v>0.10526315789473684</v>
      </c>
      <c r="AF100" s="8">
        <f>テーブル1[[#This Row],[土]]/テーブル1[[#This Row],[コスト]]</f>
        <v>0.10526315789473684</v>
      </c>
      <c r="AG100" s="8">
        <f>テーブル1[[#This Row],[火]]/テーブル1[[#This Row],[コスト]]</f>
        <v>0</v>
      </c>
      <c r="AH100" s="8"/>
      <c r="AI100" s="15" t="str">
        <f>"item."&amp;テーブル1[[#This Row],[内部名]]&amp;"_mirage_fairy.name="&amp;テーブル1[[#This Row],[英名]]</f>
        <v>item.sunflower_mirage_fairy.name=Sunfloweria</v>
      </c>
      <c r="AJ100" s="15" t="str">
        <f>"item."&amp;テーブル1[[#This Row],[内部名]]&amp;"_mirage_fairy.name="&amp;テーブル1[[#This Row],[和名]]</f>
        <v>item.sunflower_mirage_fairy.name=スンフロウェーリャ</v>
      </c>
      <c r="AK100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sunflower.setStatus(3, 46, 0, 0, 10, 1, 1, 0);</v>
      </c>
    </row>
    <row r="101" spans="1:37">
      <c r="A101" s="12"/>
      <c r="B101" s="12">
        <v>23</v>
      </c>
      <c r="C101" s="13" t="s">
        <v>178</v>
      </c>
      <c r="D101" s="13" t="s">
        <v>177</v>
      </c>
      <c r="E101" s="13" t="s">
        <v>13</v>
      </c>
      <c r="F101" s="14" t="s">
        <v>399</v>
      </c>
      <c r="G101" s="14" t="s">
        <v>188</v>
      </c>
      <c r="H101" s="14" t="s">
        <v>219</v>
      </c>
      <c r="I101" s="4">
        <v>5</v>
      </c>
      <c r="J101" s="4" t="s">
        <v>53</v>
      </c>
      <c r="K101" s="4">
        <v>99</v>
      </c>
      <c r="L101" s="6"/>
      <c r="M101" s="6">
        <v>52</v>
      </c>
      <c r="N101" s="6">
        <v>10</v>
      </c>
      <c r="O101" s="6"/>
      <c r="P101" s="6"/>
      <c r="Q101" s="6">
        <v>2</v>
      </c>
      <c r="R101" s="9">
        <f>ROUNDDOWN(10*POWER(10,K101/100),0)</f>
        <v>97</v>
      </c>
      <c r="S101" s="5">
        <f>ROUNDDOWN(テーブル1[[#This Row],[合計]]*テーブル1[[#This Row],[光比]]/SUM(テーブル1[[#This Row],[光比]:[火比]]),0)</f>
        <v>0</v>
      </c>
      <c r="T101" s="5">
        <f>ROUNDDOWN(テーブル1[[#This Row],[合計]]*テーブル1[[#This Row],[風比]]/SUM(テーブル1[[#This Row],[光比]:[火比]]),0)</f>
        <v>78</v>
      </c>
      <c r="U101" s="5">
        <f>ROUNDDOWN(テーブル1[[#This Row],[合計]]*テーブル1[[#This Row],[水比]]/SUM(テーブル1[[#This Row],[光比]:[火比]]),0)</f>
        <v>15</v>
      </c>
      <c r="V101" s="5">
        <f>ROUNDDOWN(テーブル1[[#This Row],[合計]]*テーブル1[[#This Row],[闇比]]/SUM(テーブル1[[#This Row],[光比]:[火比]]),0)</f>
        <v>0</v>
      </c>
      <c r="W101" s="5">
        <f>ROUNDDOWN(テーブル1[[#This Row],[合計]]*テーブル1[[#This Row],[土比]]/SUM(テーブル1[[#This Row],[光比]:[火比]]),0)</f>
        <v>0</v>
      </c>
      <c r="X101" s="5">
        <f>ROUNDDOWN(テーブル1[[#This Row],[合計]]*テーブル1[[#This Row],[火比]]/SUM(テーブル1[[#This Row],[光比]:[火比]]),0)</f>
        <v>3</v>
      </c>
      <c r="Y101" s="10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0.67148474864491448</v>
      </c>
      <c r="Z101" s="11">
        <f>1+テーブル1[[#This Row],[集中度]]*0.5+(テーブル1[[#This Row],[R]]-1)*0.05</f>
        <v>1.5357423743224572</v>
      </c>
      <c r="AA101" s="7">
        <f>ROUNDDOWN(テーブル1[[#This Row],[合計]]/テーブル1[[#This Row],[効率]],0)</f>
        <v>63</v>
      </c>
      <c r="AB101" s="8">
        <f>テーブル1[[#This Row],[光]]/テーブル1[[#This Row],[コスト]]</f>
        <v>0</v>
      </c>
      <c r="AC101" s="8">
        <f>テーブル1[[#This Row],[風]]/テーブル1[[#This Row],[コスト]]</f>
        <v>1.2380952380952381</v>
      </c>
      <c r="AD101" s="8">
        <f>テーブル1[[#This Row],[水]]/テーブル1[[#This Row],[コスト]]</f>
        <v>0.23809523809523808</v>
      </c>
      <c r="AE101" s="8">
        <f>テーブル1[[#This Row],[闇]]/テーブル1[[#This Row],[コスト]]</f>
        <v>0</v>
      </c>
      <c r="AF101" s="8">
        <f>テーブル1[[#This Row],[土]]/テーブル1[[#This Row],[コスト]]</f>
        <v>0</v>
      </c>
      <c r="AG101" s="8">
        <f>テーブル1[[#This Row],[火]]/テーブル1[[#This Row],[コスト]]</f>
        <v>4.7619047619047616E-2</v>
      </c>
      <c r="AH101" s="8"/>
      <c r="AI101" s="15" t="str">
        <f>"item."&amp;テーブル1[[#This Row],[内部名]]&amp;"_mirage_fairy.name="&amp;テーブル1[[#This Row],[英名]]</f>
        <v>item.wither_mirage_fairy.name=Witheria</v>
      </c>
      <c r="AJ101" s="15" t="str">
        <f>"item."&amp;テーブル1[[#This Row],[内部名]]&amp;"_mirage_fairy.name="&amp;テーブル1[[#This Row],[和名]]</f>
        <v>item.wither_mirage_fairy.name=ウィテーリャ</v>
      </c>
      <c r="AK101" s="15" t="str">
        <f>テーブル1[[#This Row],[内部名]]&amp;".setStatus("&amp;(テーブル1[[#This Row],[R]]*1)&amp;", "&amp;(テーブル1[[#This Row],[力]]*1)&amp;", "&amp;(テーブル1[[#This Row],[光比]]*1)&amp;", "&amp;(テーブル1[[#This Row],[風比]]*1)&amp;", "&amp;(テーブル1[[#This Row],[水比]]*1)&amp;", "&amp;(テーブル1[[#This Row],[闇比]]*1)&amp;", "&amp;(テーブル1[[#This Row],[土比]]*1)&amp;", "&amp;(テーブル1[[#This Row],[火比]]*1)&amp;");"</f>
        <v>wither.setStatus(5, 99, 0, 52, 10, 0, 0, 2);</v>
      </c>
    </row>
  </sheetData>
  <mergeCells count="5">
    <mergeCell ref="Y1:AG1"/>
    <mergeCell ref="C1:E1"/>
    <mergeCell ref="F1:H1"/>
    <mergeCell ref="R1:X1"/>
    <mergeCell ref="J1:Q1"/>
  </mergeCells>
  <phoneticPr fontId="2"/>
  <conditionalFormatting sqref="AB3:AH101">
    <cfRule type="cellIs" dxfId="38" priority="1" operator="equal">
      <formula>0</formula>
    </cfRule>
    <cfRule type="colorScale" priority="2">
      <colorScale>
        <cfvo type="num" val="0"/>
        <cfvo type="num" val="2"/>
        <color theme="0"/>
        <color theme="4" tint="0.39997558519241921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4BF02D6-E852-4E4F-AF89-354D7411E089}">
          <x14:formula1>
            <xm:f>労働属性!$A$1:$A$7</xm:f>
          </x14:formula1>
          <xm:sqref>J3:J14</xm:sqref>
        </x14:dataValidation>
        <x14:dataValidation type="list" allowBlank="1" showInputMessage="1" showErrorMessage="1" xr:uid="{83D35584-C951-4757-86B1-D0DDA17E5DED}">
          <x14:formula1>
            <xm:f>労働属性!$A$2:$A$7</xm:f>
          </x14:formula1>
          <xm:sqref>J4:J101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375-B570-41EF-BB71-516454712740}">
  <dimension ref="A2:A7"/>
  <sheetViews>
    <sheetView workbookViewId="0">
      <selection activeCell="B12" sqref="B12"/>
    </sheetView>
  </sheetViews>
  <sheetFormatPr defaultRowHeight="13.5"/>
  <sheetData>
    <row r="2" spans="1:1">
      <c r="A2" t="s">
        <v>52</v>
      </c>
    </row>
    <row r="3" spans="1:1">
      <c r="A3" t="s">
        <v>53</v>
      </c>
    </row>
    <row r="4" spans="1:1">
      <c r="A4" t="s">
        <v>51</v>
      </c>
    </row>
    <row r="5" spans="1:1">
      <c r="A5" t="s">
        <v>50</v>
      </c>
    </row>
    <row r="6" spans="1:1">
      <c r="A6" t="s">
        <v>54</v>
      </c>
    </row>
    <row r="7" spans="1:1">
      <c r="A7" t="s">
        <v>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労働属性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tacti</cp:lastModifiedBy>
  <dcterms:created xsi:type="dcterms:W3CDTF">2018-05-13T06:00:37Z</dcterms:created>
  <dcterms:modified xsi:type="dcterms:W3CDTF">2018-05-29T15:44:11Z</dcterms:modified>
</cp:coreProperties>
</file>