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155" firstSheet="1" activeTab="7"/>
  </bookViews>
  <sheets>
    <sheet name="Introduction" sheetId="1" r:id="rId1"/>
    <sheet name="Control Sheet" sheetId="7" r:id="rId2"/>
    <sheet name="Assumptions" sheetId="2" r:id="rId3"/>
    <sheet name="PNL" sheetId="3" r:id="rId4"/>
    <sheet name="BS" sheetId="4" r:id="rId5"/>
    <sheet name="CFS" sheetId="5" r:id="rId6"/>
    <sheet name="VALUATION" sheetId="6" r:id="rId7"/>
    <sheet name="Private Equity" sheetId="8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V22" i="3"/>
  <c r="W22" i="3"/>
  <c r="X22" i="3"/>
  <c r="Y22" i="3"/>
  <c r="V11" i="3"/>
  <c r="W11" i="3"/>
  <c r="X11" i="3"/>
  <c r="Y11" i="3"/>
  <c r="U4" i="3"/>
  <c r="T4" i="3"/>
  <c r="U15" i="3" s="1"/>
  <c r="DX583" i="2"/>
  <c r="DY583" i="2"/>
  <c r="DZ583" i="2"/>
  <c r="EA583" i="2"/>
  <c r="EB583" i="2"/>
  <c r="EC583" i="2"/>
  <c r="ED583" i="2"/>
  <c r="EE583" i="2"/>
  <c r="EF583" i="2"/>
  <c r="EG583" i="2"/>
  <c r="EH583" i="2"/>
  <c r="EI583" i="2"/>
  <c r="EJ583" i="2"/>
  <c r="EK583" i="2"/>
  <c r="EL583" i="2"/>
  <c r="EM583" i="2"/>
  <c r="EN583" i="2"/>
  <c r="EO583" i="2"/>
  <c r="EP583" i="2"/>
  <c r="EQ583" i="2"/>
  <c r="ER583" i="2"/>
  <c r="ES583" i="2"/>
  <c r="DX582" i="2"/>
  <c r="DY582" i="2"/>
  <c r="DZ582" i="2"/>
  <c r="EA582" i="2"/>
  <c r="EB582" i="2"/>
  <c r="EC582" i="2"/>
  <c r="ED582" i="2"/>
  <c r="EE582" i="2"/>
  <c r="EF582" i="2"/>
  <c r="EG582" i="2"/>
  <c r="EH582" i="2"/>
  <c r="EI582" i="2"/>
  <c r="EJ582" i="2"/>
  <c r="EK582" i="2"/>
  <c r="EL582" i="2"/>
  <c r="EM582" i="2"/>
  <c r="EN582" i="2"/>
  <c r="EO582" i="2"/>
  <c r="EP582" i="2"/>
  <c r="EQ582" i="2"/>
  <c r="ER582" i="2"/>
  <c r="ES582" i="2"/>
  <c r="BK553" i="2"/>
  <c r="BL553" i="2"/>
  <c r="BM553" i="2"/>
  <c r="BN553" i="2"/>
  <c r="BO553" i="2"/>
  <c r="BP553" i="2"/>
  <c r="BQ553" i="2"/>
  <c r="BR553" i="2"/>
  <c r="BS553" i="2"/>
  <c r="BT553" i="2"/>
  <c r="BU553" i="2"/>
  <c r="BV553" i="2"/>
  <c r="BW553" i="2"/>
  <c r="BX553" i="2"/>
  <c r="BY553" i="2"/>
  <c r="BZ553" i="2"/>
  <c r="CA553" i="2"/>
  <c r="CB553" i="2"/>
  <c r="CC553" i="2"/>
  <c r="CD553" i="2"/>
  <c r="CE553" i="2"/>
  <c r="CF553" i="2"/>
  <c r="CG553" i="2"/>
  <c r="CH553" i="2"/>
  <c r="CI553" i="2"/>
  <c r="CJ553" i="2"/>
  <c r="CK553" i="2"/>
  <c r="CL553" i="2"/>
  <c r="CM553" i="2"/>
  <c r="CN553" i="2"/>
  <c r="CO553" i="2"/>
  <c r="CP553" i="2"/>
  <c r="CQ553" i="2"/>
  <c r="CR553" i="2"/>
  <c r="CS553" i="2"/>
  <c r="CT553" i="2"/>
  <c r="CU553" i="2"/>
  <c r="CV553" i="2"/>
  <c r="CW553" i="2"/>
  <c r="CX553" i="2"/>
  <c r="CU535" i="2"/>
  <c r="CV535" i="2"/>
  <c r="CW535" i="2"/>
  <c r="CX535" i="2"/>
  <c r="CY535" i="2"/>
  <c r="CZ535" i="2"/>
  <c r="DA535" i="2"/>
  <c r="BW529" i="2"/>
  <c r="BX529" i="2"/>
  <c r="BY529" i="2"/>
  <c r="CI547" i="2"/>
  <c r="CJ547" i="2"/>
  <c r="CK547" i="2"/>
  <c r="CL547" i="2"/>
  <c r="CM547" i="2"/>
  <c r="CN547" i="2"/>
  <c r="CO547" i="2"/>
  <c r="CP547" i="2"/>
  <c r="CQ547" i="2"/>
  <c r="CR547" i="2"/>
  <c r="CS547" i="2"/>
  <c r="CT547" i="2"/>
  <c r="CU547" i="2"/>
  <c r="CV547" i="2"/>
  <c r="CW547" i="2"/>
  <c r="CX547" i="2"/>
  <c r="CY547" i="2"/>
  <c r="CZ547" i="2"/>
  <c r="DA547" i="2"/>
  <c r="DB547" i="2"/>
  <c r="DC547" i="2"/>
  <c r="DD547" i="2"/>
  <c r="DE547" i="2"/>
  <c r="DF547" i="2"/>
  <c r="DG547" i="2"/>
  <c r="DH547" i="2"/>
  <c r="DI547" i="2"/>
  <c r="DJ547" i="2"/>
  <c r="DK547" i="2"/>
  <c r="DL547" i="2"/>
  <c r="DM547" i="2"/>
  <c r="DN547" i="2"/>
  <c r="DO547" i="2"/>
  <c r="DP547" i="2"/>
  <c r="DQ547" i="2"/>
  <c r="DR547" i="2"/>
  <c r="DS547" i="2"/>
  <c r="DT547" i="2"/>
  <c r="DU547" i="2"/>
  <c r="DV547" i="2"/>
  <c r="DW547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A545" i="2"/>
  <c r="BB545" i="2"/>
  <c r="BC545" i="2"/>
  <c r="BD545" i="2"/>
  <c r="BE545" i="2"/>
  <c r="BF545" i="2"/>
  <c r="BG545" i="2"/>
  <c r="BH545" i="2"/>
  <c r="BI545" i="2"/>
  <c r="BJ545" i="2"/>
  <c r="BK545" i="2"/>
  <c r="BL545" i="2"/>
  <c r="BM545" i="2"/>
  <c r="BN545" i="2"/>
  <c r="BO545" i="2"/>
  <c r="BP545" i="2"/>
  <c r="BQ545" i="2"/>
  <c r="BR545" i="2"/>
  <c r="BS545" i="2"/>
  <c r="BT545" i="2"/>
  <c r="BU545" i="2"/>
  <c r="BV545" i="2"/>
  <c r="BW545" i="2"/>
  <c r="BX545" i="2"/>
  <c r="BY545" i="2"/>
  <c r="BZ545" i="2"/>
  <c r="CA545" i="2"/>
  <c r="CB545" i="2"/>
  <c r="CC545" i="2"/>
  <c r="CD545" i="2"/>
  <c r="CE545" i="2"/>
  <c r="CF545" i="2"/>
  <c r="CG545" i="2"/>
  <c r="CH545" i="2"/>
  <c r="CI545" i="2"/>
  <c r="CJ545" i="2"/>
  <c r="CK545" i="2"/>
  <c r="CL545" i="2"/>
  <c r="CM545" i="2"/>
  <c r="CN545" i="2"/>
  <c r="CO545" i="2"/>
  <c r="CP545" i="2"/>
  <c r="CQ545" i="2"/>
  <c r="CR545" i="2"/>
  <c r="CS545" i="2"/>
  <c r="CT545" i="2"/>
  <c r="CU545" i="2"/>
  <c r="CV545" i="2"/>
  <c r="CW545" i="2"/>
  <c r="CX545" i="2"/>
  <c r="CY545" i="2"/>
  <c r="CZ545" i="2"/>
  <c r="DA545" i="2"/>
  <c r="DB545" i="2"/>
  <c r="DC545" i="2"/>
  <c r="DD545" i="2"/>
  <c r="DE545" i="2"/>
  <c r="DF545" i="2"/>
  <c r="DG545" i="2"/>
  <c r="DH545" i="2"/>
  <c r="DI545" i="2"/>
  <c r="DJ545" i="2"/>
  <c r="DK545" i="2"/>
  <c r="DL545" i="2"/>
  <c r="DM545" i="2"/>
  <c r="DN545" i="2"/>
  <c r="DO545" i="2"/>
  <c r="DP545" i="2"/>
  <c r="DQ545" i="2"/>
  <c r="DR545" i="2"/>
  <c r="DS545" i="2"/>
  <c r="DT545" i="2"/>
  <c r="DU545" i="2"/>
  <c r="DV545" i="2"/>
  <c r="DW545" i="2"/>
  <c r="DX545" i="2"/>
  <c r="C545" i="2"/>
  <c r="DS541" i="2"/>
  <c r="DS583" i="2" s="1"/>
  <c r="DT541" i="2"/>
  <c r="DU541" i="2"/>
  <c r="DV541" i="2"/>
  <c r="DW541" i="2"/>
  <c r="DH539" i="2"/>
  <c r="DI539" i="2"/>
  <c r="DJ539" i="2"/>
  <c r="DK539" i="2"/>
  <c r="DL539" i="2"/>
  <c r="DM539" i="2"/>
  <c r="DN539" i="2"/>
  <c r="DO539" i="2"/>
  <c r="DP539" i="2"/>
  <c r="DQ539" i="2"/>
  <c r="DR539" i="2"/>
  <c r="DS539" i="2"/>
  <c r="DT539" i="2"/>
  <c r="DU539" i="2"/>
  <c r="DV539" i="2"/>
  <c r="DW539" i="2"/>
  <c r="DB539" i="2"/>
  <c r="DC539" i="2"/>
  <c r="DD539" i="2"/>
  <c r="DE539" i="2"/>
  <c r="DF539" i="2"/>
  <c r="DG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BB539" i="2"/>
  <c r="BC539" i="2"/>
  <c r="BD539" i="2"/>
  <c r="BE539" i="2"/>
  <c r="BF539" i="2"/>
  <c r="BG539" i="2"/>
  <c r="BH539" i="2"/>
  <c r="BI539" i="2"/>
  <c r="BJ539" i="2"/>
  <c r="BK539" i="2"/>
  <c r="BL539" i="2"/>
  <c r="BM539" i="2"/>
  <c r="BN539" i="2"/>
  <c r="BO539" i="2"/>
  <c r="BP539" i="2"/>
  <c r="BQ539" i="2"/>
  <c r="BR539" i="2"/>
  <c r="BS539" i="2"/>
  <c r="BT539" i="2"/>
  <c r="BU539" i="2"/>
  <c r="BV539" i="2"/>
  <c r="BW539" i="2"/>
  <c r="BX539" i="2"/>
  <c r="BY539" i="2"/>
  <c r="BZ539" i="2"/>
  <c r="CA539" i="2"/>
  <c r="CB539" i="2"/>
  <c r="CC539" i="2"/>
  <c r="CD539" i="2"/>
  <c r="CE539" i="2"/>
  <c r="CF539" i="2"/>
  <c r="CG539" i="2"/>
  <c r="CH539" i="2"/>
  <c r="CI539" i="2"/>
  <c r="CJ539" i="2"/>
  <c r="CK539" i="2"/>
  <c r="CL539" i="2"/>
  <c r="CM539" i="2"/>
  <c r="CN539" i="2"/>
  <c r="CO539" i="2"/>
  <c r="CP539" i="2"/>
  <c r="CQ539" i="2"/>
  <c r="CR539" i="2"/>
  <c r="CS539" i="2"/>
  <c r="CT539" i="2"/>
  <c r="CU539" i="2"/>
  <c r="CV539" i="2"/>
  <c r="CW539" i="2"/>
  <c r="CX539" i="2"/>
  <c r="CY539" i="2"/>
  <c r="CZ539" i="2"/>
  <c r="DA539" i="2"/>
  <c r="C539" i="2"/>
  <c r="BW523" i="2"/>
  <c r="U20" i="3" l="1"/>
  <c r="X17" i="3"/>
  <c r="X8" i="3"/>
  <c r="X16" i="3"/>
  <c r="X21" i="3"/>
  <c r="X15" i="3"/>
  <c r="X20" i="3"/>
  <c r="X9" i="3"/>
  <c r="X18" i="3"/>
  <c r="U16" i="3"/>
  <c r="U21" i="3"/>
  <c r="W9" i="3"/>
  <c r="W8" i="3"/>
  <c r="W21" i="3"/>
  <c r="W20" i="3"/>
  <c r="W18" i="3"/>
  <c r="W17" i="3"/>
  <c r="W16" i="3"/>
  <c r="W15" i="3"/>
  <c r="U17" i="3"/>
  <c r="U8" i="3"/>
  <c r="V9" i="3"/>
  <c r="V8" i="3"/>
  <c r="V21" i="3"/>
  <c r="V20" i="3"/>
  <c r="V18" i="3"/>
  <c r="V17" i="3"/>
  <c r="V16" i="3"/>
  <c r="V15" i="3"/>
  <c r="U18" i="3"/>
  <c r="U9" i="3"/>
  <c r="Y9" i="3"/>
  <c r="Y8" i="3"/>
  <c r="Y21" i="3"/>
  <c r="Y20" i="3"/>
  <c r="Y18" i="3"/>
  <c r="Y17" i="3"/>
  <c r="Y16" i="3"/>
  <c r="Y15" i="3"/>
  <c r="DT583" i="2"/>
  <c r="DW583" i="2"/>
  <c r="DV583" i="2"/>
  <c r="DU583" i="2"/>
  <c r="D82" i="2"/>
  <c r="D83" i="2"/>
  <c r="D81" i="2"/>
  <c r="D22" i="2"/>
  <c r="D135" i="2"/>
  <c r="D139" i="2"/>
  <c r="Q138" i="2"/>
  <c r="E138" i="2"/>
  <c r="D166" i="2"/>
  <c r="D163" i="2"/>
  <c r="D162" i="2"/>
  <c r="D145" i="2"/>
  <c r="D144" i="2"/>
  <c r="D143" i="2"/>
  <c r="D153" i="2"/>
  <c r="D151" i="2"/>
  <c r="D149" i="2"/>
  <c r="AD19" i="2"/>
  <c r="Z19" i="2"/>
  <c r="AF19" i="2" s="1"/>
  <c r="Y19" i="2"/>
  <c r="AE19" i="2" s="1"/>
  <c r="X19" i="2"/>
  <c r="W19" i="2"/>
  <c r="AC19" i="2" s="1"/>
  <c r="V19" i="2"/>
  <c r="AB19" i="2" s="1"/>
  <c r="U19" i="2"/>
  <c r="T19" i="2"/>
  <c r="S19" i="2"/>
  <c r="R19" i="2"/>
  <c r="Q19" i="2"/>
  <c r="G19" i="2"/>
  <c r="H19" i="2"/>
  <c r="I19" i="2"/>
  <c r="J19" i="2"/>
  <c r="K19" i="2"/>
  <c r="L19" i="2"/>
  <c r="M19" i="2"/>
  <c r="N19" i="2"/>
  <c r="O19" i="2"/>
  <c r="P19" i="2"/>
  <c r="F19" i="2"/>
  <c r="E19" i="2"/>
  <c r="D15" i="2"/>
  <c r="D11" i="2"/>
  <c r="C288" i="2"/>
  <c r="C287" i="2"/>
  <c r="C286" i="2"/>
  <c r="C285" i="2"/>
  <c r="EJ305" i="2" s="1"/>
  <c r="C284" i="2"/>
  <c r="DW299" i="2" s="1"/>
  <c r="C283" i="2"/>
  <c r="E177" i="2"/>
  <c r="G177" i="2" s="1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E201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E200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E199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E198" i="2"/>
  <c r="E197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E196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E195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E194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E193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E192" i="2"/>
  <c r="BX290" i="2"/>
  <c r="EH305" i="2"/>
  <c r="EI305" i="2"/>
  <c r="EL305" i="2"/>
  <c r="EM305" i="2"/>
  <c r="DV299" i="2"/>
  <c r="DZ299" i="2"/>
  <c r="ED299" i="2"/>
  <c r="EH299" i="2"/>
  <c r="EL299" i="2"/>
  <c r="ES584" i="2"/>
  <c r="EP573" i="2"/>
  <c r="ES575" i="2"/>
  <c r="ES576" i="2"/>
  <c r="ES577" i="2"/>
  <c r="AG574" i="2"/>
  <c r="AH574" i="2"/>
  <c r="AI574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A574" i="2"/>
  <c r="BB574" i="2"/>
  <c r="BC574" i="2"/>
  <c r="BD574" i="2"/>
  <c r="BE574" i="2"/>
  <c r="BF574" i="2"/>
  <c r="BG574" i="2"/>
  <c r="BH574" i="2"/>
  <c r="BI574" i="2"/>
  <c r="BJ574" i="2"/>
  <c r="BK574" i="2"/>
  <c r="BL574" i="2"/>
  <c r="BM574" i="2"/>
  <c r="BN574" i="2"/>
  <c r="BO574" i="2"/>
  <c r="BP574" i="2"/>
  <c r="BQ574" i="2"/>
  <c r="BR574" i="2"/>
  <c r="BS574" i="2"/>
  <c r="BT574" i="2"/>
  <c r="BU574" i="2"/>
  <c r="BV574" i="2"/>
  <c r="BW574" i="2"/>
  <c r="BX574" i="2"/>
  <c r="BY574" i="2"/>
  <c r="BZ574" i="2"/>
  <c r="CA574" i="2"/>
  <c r="CB574" i="2"/>
  <c r="CC574" i="2"/>
  <c r="CD574" i="2"/>
  <c r="CE574" i="2"/>
  <c r="CF574" i="2"/>
  <c r="CG574" i="2"/>
  <c r="CH574" i="2"/>
  <c r="CI574" i="2"/>
  <c r="CJ574" i="2"/>
  <c r="CK574" i="2"/>
  <c r="CL574" i="2"/>
  <c r="CM574" i="2"/>
  <c r="CN574" i="2"/>
  <c r="CO574" i="2"/>
  <c r="CP574" i="2"/>
  <c r="CQ574" i="2"/>
  <c r="CR574" i="2"/>
  <c r="CS574" i="2"/>
  <c r="CT574" i="2"/>
  <c r="CU574" i="2"/>
  <c r="CV574" i="2"/>
  <c r="CW574" i="2"/>
  <c r="CX574" i="2"/>
  <c r="CY574" i="2"/>
  <c r="CZ574" i="2"/>
  <c r="DA574" i="2"/>
  <c r="DB574" i="2"/>
  <c r="DC574" i="2"/>
  <c r="DD574" i="2"/>
  <c r="DE574" i="2"/>
  <c r="DF574" i="2"/>
  <c r="DG574" i="2"/>
  <c r="DH574" i="2"/>
  <c r="DI574" i="2"/>
  <c r="DJ574" i="2"/>
  <c r="DK574" i="2"/>
  <c r="DL574" i="2"/>
  <c r="DM574" i="2"/>
  <c r="DN574" i="2"/>
  <c r="DO574" i="2"/>
  <c r="DP574" i="2"/>
  <c r="DQ574" i="2"/>
  <c r="DR574" i="2"/>
  <c r="DS574" i="2"/>
  <c r="DT574" i="2"/>
  <c r="DU574" i="2"/>
  <c r="DV574" i="2"/>
  <c r="DW574" i="2"/>
  <c r="DX574" i="2"/>
  <c r="DY574" i="2"/>
  <c r="DZ574" i="2"/>
  <c r="EA574" i="2"/>
  <c r="EB574" i="2"/>
  <c r="EC574" i="2"/>
  <c r="ED574" i="2"/>
  <c r="EE574" i="2"/>
  <c r="EF574" i="2"/>
  <c r="EG574" i="2"/>
  <c r="EH574" i="2"/>
  <c r="EI574" i="2"/>
  <c r="EJ574" i="2"/>
  <c r="EK574" i="2"/>
  <c r="EL574" i="2"/>
  <c r="EM574" i="2"/>
  <c r="EN574" i="2"/>
  <c r="EO574" i="2"/>
  <c r="EP574" i="2"/>
  <c r="EQ574" i="2"/>
  <c r="ER574" i="2"/>
  <c r="ES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C574" i="2"/>
  <c r="X10" i="3" l="1"/>
  <c r="X12" i="3" s="1"/>
  <c r="V10" i="3"/>
  <c r="V12" i="3" s="1"/>
  <c r="W10" i="3"/>
  <c r="W12" i="3" s="1"/>
  <c r="Y10" i="3"/>
  <c r="Y12" i="3" s="1"/>
  <c r="EK299" i="2"/>
  <c r="EG299" i="2"/>
  <c r="DY299" i="2"/>
  <c r="EN299" i="2"/>
  <c r="EF299" i="2"/>
  <c r="DX299" i="2"/>
  <c r="EK305" i="2"/>
  <c r="EO299" i="2"/>
  <c r="EC299" i="2"/>
  <c r="DU299" i="2"/>
  <c r="EJ299" i="2"/>
  <c r="EB299" i="2"/>
  <c r="EO305" i="2"/>
  <c r="EG305" i="2"/>
  <c r="EM299" i="2"/>
  <c r="EI299" i="2"/>
  <c r="EE299" i="2"/>
  <c r="EA299" i="2"/>
  <c r="EN305" i="2"/>
  <c r="I488" i="2"/>
  <c r="I487" i="2"/>
  <c r="G487" i="2"/>
  <c r="G489" i="2"/>
  <c r="G288" i="2"/>
  <c r="G287" i="2"/>
  <c r="G286" i="2"/>
  <c r="G285" i="2"/>
  <c r="G284" i="2"/>
  <c r="G283" i="2"/>
  <c r="I283" i="2"/>
  <c r="F489" i="2"/>
  <c r="F490" i="2"/>
  <c r="G490" i="2" s="1"/>
  <c r="I490" i="2" s="1"/>
  <c r="F491" i="2"/>
  <c r="G491" i="2" s="1"/>
  <c r="I491" i="2" s="1"/>
  <c r="F492" i="2"/>
  <c r="F488" i="2"/>
  <c r="G488" i="2" s="1"/>
  <c r="J283" i="2"/>
  <c r="AB96" i="2"/>
  <c r="EU328" i="2"/>
  <c r="EV328" i="2"/>
  <c r="EW328" i="2"/>
  <c r="EX328" i="2"/>
  <c r="EY328" i="2"/>
  <c r="EZ328" i="2"/>
  <c r="FA328" i="2"/>
  <c r="FB328" i="2"/>
  <c r="FC328" i="2"/>
  <c r="FD328" i="2"/>
  <c r="FE328" i="2"/>
  <c r="FF328" i="2"/>
  <c r="FG328" i="2"/>
  <c r="FH328" i="2"/>
  <c r="FI328" i="2"/>
  <c r="FJ328" i="2"/>
  <c r="FK328" i="2"/>
  <c r="FL328" i="2"/>
  <c r="FM328" i="2"/>
  <c r="FN328" i="2"/>
  <c r="FO328" i="2"/>
  <c r="FP328" i="2"/>
  <c r="FQ328" i="2"/>
  <c r="FR328" i="2"/>
  <c r="FS328" i="2"/>
  <c r="FT328" i="2"/>
  <c r="FU328" i="2"/>
  <c r="FV328" i="2"/>
  <c r="FW328" i="2"/>
  <c r="FX328" i="2"/>
  <c r="FY328" i="2"/>
  <c r="FZ328" i="2"/>
  <c r="GA328" i="2"/>
  <c r="GB328" i="2"/>
  <c r="GC328" i="2"/>
  <c r="GD328" i="2"/>
  <c r="GE328" i="2"/>
  <c r="GF328" i="2"/>
  <c r="GG328" i="2"/>
  <c r="GH328" i="2"/>
  <c r="GI328" i="2"/>
  <c r="GJ328" i="2"/>
  <c r="GK328" i="2"/>
  <c r="GL328" i="2"/>
  <c r="GM328" i="2"/>
  <c r="GN328" i="2"/>
  <c r="GO328" i="2"/>
  <c r="GP328" i="2"/>
  <c r="GQ328" i="2"/>
  <c r="GR328" i="2"/>
  <c r="GS328" i="2"/>
  <c r="GT328" i="2"/>
  <c r="GU328" i="2"/>
  <c r="GV328" i="2"/>
  <c r="GW328" i="2"/>
  <c r="GX328" i="2"/>
  <c r="GY328" i="2"/>
  <c r="GZ328" i="2"/>
  <c r="HA328" i="2"/>
  <c r="HB328" i="2"/>
  <c r="HC328" i="2"/>
  <c r="HD328" i="2"/>
  <c r="HE328" i="2"/>
  <c r="HF328" i="2"/>
  <c r="HG328" i="2"/>
  <c r="HH328" i="2"/>
  <c r="HI328" i="2"/>
  <c r="HJ328" i="2"/>
  <c r="HK328" i="2"/>
  <c r="HL328" i="2"/>
  <c r="HM328" i="2"/>
  <c r="HN328" i="2"/>
  <c r="HO328" i="2"/>
  <c r="HP328" i="2"/>
  <c r="HQ328" i="2"/>
  <c r="HR328" i="2"/>
  <c r="HS328" i="2"/>
  <c r="EU329" i="2"/>
  <c r="EV329" i="2"/>
  <c r="EW329" i="2"/>
  <c r="EX329" i="2"/>
  <c r="EY329" i="2"/>
  <c r="EZ329" i="2"/>
  <c r="FA329" i="2"/>
  <c r="FB329" i="2"/>
  <c r="FC329" i="2"/>
  <c r="FD329" i="2"/>
  <c r="FE329" i="2"/>
  <c r="FF329" i="2"/>
  <c r="FG329" i="2"/>
  <c r="FH329" i="2"/>
  <c r="FI329" i="2"/>
  <c r="FJ329" i="2"/>
  <c r="FK329" i="2"/>
  <c r="FL329" i="2"/>
  <c r="FM329" i="2"/>
  <c r="FN329" i="2"/>
  <c r="FO329" i="2"/>
  <c r="FP329" i="2"/>
  <c r="FQ329" i="2"/>
  <c r="FR329" i="2"/>
  <c r="FS329" i="2"/>
  <c r="FT329" i="2"/>
  <c r="FU329" i="2"/>
  <c r="FV329" i="2"/>
  <c r="FW329" i="2"/>
  <c r="FX329" i="2"/>
  <c r="FY329" i="2"/>
  <c r="FZ329" i="2"/>
  <c r="GA329" i="2"/>
  <c r="GB329" i="2"/>
  <c r="GC329" i="2"/>
  <c r="GD329" i="2"/>
  <c r="GE329" i="2"/>
  <c r="GF329" i="2"/>
  <c r="GG329" i="2"/>
  <c r="GH329" i="2"/>
  <c r="GI329" i="2"/>
  <c r="GJ329" i="2"/>
  <c r="GK329" i="2"/>
  <c r="GL329" i="2"/>
  <c r="GM329" i="2"/>
  <c r="GN329" i="2"/>
  <c r="GO329" i="2"/>
  <c r="GP329" i="2"/>
  <c r="GQ329" i="2"/>
  <c r="GR329" i="2"/>
  <c r="GS329" i="2"/>
  <c r="GT329" i="2"/>
  <c r="GU329" i="2"/>
  <c r="GV329" i="2"/>
  <c r="GW329" i="2"/>
  <c r="GX329" i="2"/>
  <c r="GY329" i="2"/>
  <c r="GZ329" i="2"/>
  <c r="HA329" i="2"/>
  <c r="HB329" i="2"/>
  <c r="HC329" i="2"/>
  <c r="HD329" i="2"/>
  <c r="HE329" i="2"/>
  <c r="HF329" i="2"/>
  <c r="HG329" i="2"/>
  <c r="HH329" i="2"/>
  <c r="HI329" i="2"/>
  <c r="HJ329" i="2"/>
  <c r="HK329" i="2"/>
  <c r="HL329" i="2"/>
  <c r="HM329" i="2"/>
  <c r="HN329" i="2"/>
  <c r="HO329" i="2"/>
  <c r="HP329" i="2"/>
  <c r="HQ329" i="2"/>
  <c r="HR329" i="2"/>
  <c r="HS329" i="2"/>
  <c r="EU330" i="2"/>
  <c r="EV330" i="2"/>
  <c r="EW330" i="2"/>
  <c r="EX330" i="2"/>
  <c r="EY330" i="2"/>
  <c r="EZ330" i="2"/>
  <c r="FA330" i="2"/>
  <c r="FB330" i="2"/>
  <c r="FC330" i="2"/>
  <c r="FD330" i="2"/>
  <c r="FE330" i="2"/>
  <c r="FF330" i="2"/>
  <c r="FG330" i="2"/>
  <c r="FH330" i="2"/>
  <c r="FI330" i="2"/>
  <c r="FJ330" i="2"/>
  <c r="FK330" i="2"/>
  <c r="FL330" i="2"/>
  <c r="FM330" i="2"/>
  <c r="FN330" i="2"/>
  <c r="FO330" i="2"/>
  <c r="FP330" i="2"/>
  <c r="FQ330" i="2"/>
  <c r="FR330" i="2"/>
  <c r="FS330" i="2"/>
  <c r="FT330" i="2"/>
  <c r="FU330" i="2"/>
  <c r="FV330" i="2"/>
  <c r="FW330" i="2"/>
  <c r="FX330" i="2"/>
  <c r="FY330" i="2"/>
  <c r="FZ330" i="2"/>
  <c r="GA330" i="2"/>
  <c r="GB330" i="2"/>
  <c r="GC330" i="2"/>
  <c r="GD330" i="2"/>
  <c r="GE330" i="2"/>
  <c r="GF330" i="2"/>
  <c r="GG330" i="2"/>
  <c r="GH330" i="2"/>
  <c r="GI330" i="2"/>
  <c r="GJ330" i="2"/>
  <c r="GK330" i="2"/>
  <c r="GL330" i="2"/>
  <c r="GM330" i="2"/>
  <c r="GN330" i="2"/>
  <c r="GO330" i="2"/>
  <c r="GP330" i="2"/>
  <c r="GQ330" i="2"/>
  <c r="GR330" i="2"/>
  <c r="GS330" i="2"/>
  <c r="GT330" i="2"/>
  <c r="GU330" i="2"/>
  <c r="GV330" i="2"/>
  <c r="GW330" i="2"/>
  <c r="GX330" i="2"/>
  <c r="GY330" i="2"/>
  <c r="GZ330" i="2"/>
  <c r="HA330" i="2"/>
  <c r="HB330" i="2"/>
  <c r="HC330" i="2"/>
  <c r="HD330" i="2"/>
  <c r="HE330" i="2"/>
  <c r="HF330" i="2"/>
  <c r="HG330" i="2"/>
  <c r="HH330" i="2"/>
  <c r="HI330" i="2"/>
  <c r="HJ330" i="2"/>
  <c r="HK330" i="2"/>
  <c r="HL330" i="2"/>
  <c r="HM330" i="2"/>
  <c r="HN330" i="2"/>
  <c r="HO330" i="2"/>
  <c r="HP330" i="2"/>
  <c r="HQ330" i="2"/>
  <c r="HR330" i="2"/>
  <c r="HS330" i="2"/>
  <c r="F285" i="2"/>
  <c r="F286" i="2"/>
  <c r="F287" i="2"/>
  <c r="F288" i="2"/>
  <c r="F284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E510" i="2"/>
  <c r="E511" i="2"/>
  <c r="E509" i="2"/>
  <c r="E508" i="2"/>
  <c r="E507" i="2"/>
  <c r="E506" i="2"/>
  <c r="E505" i="2"/>
  <c r="E504" i="2"/>
  <c r="E503" i="2"/>
  <c r="E502" i="2"/>
  <c r="AC42" i="7"/>
  <c r="AC45" i="7" s="1"/>
  <c r="AC48" i="7" s="1"/>
  <c r="AC51" i="7" s="1"/>
  <c r="AC54" i="7" s="1"/>
  <c r="AC57" i="7" s="1"/>
  <c r="AC60" i="7" s="1"/>
  <c r="AC63" i="7" s="1"/>
  <c r="AC66" i="7" s="1"/>
  <c r="DU293" i="2"/>
  <c r="DV293" i="2"/>
  <c r="DW293" i="2"/>
  <c r="DX293" i="2"/>
  <c r="DY293" i="2"/>
  <c r="DZ293" i="2"/>
  <c r="EA293" i="2"/>
  <c r="EB293" i="2"/>
  <c r="EC293" i="2"/>
  <c r="ED293" i="2"/>
  <c r="EE293" i="2"/>
  <c r="EF293" i="2"/>
  <c r="EG293" i="2"/>
  <c r="EH293" i="2"/>
  <c r="EI293" i="2"/>
  <c r="EJ293" i="2"/>
  <c r="EK293" i="2"/>
  <c r="EL293" i="2"/>
  <c r="EM293" i="2"/>
  <c r="EN293" i="2"/>
  <c r="EO293" i="2"/>
  <c r="AC133" i="2"/>
  <c r="AD133" i="2"/>
  <c r="AE133" i="2"/>
  <c r="AF133" i="2"/>
  <c r="AB133" i="2"/>
  <c r="AB132" i="2"/>
  <c r="AB100" i="2"/>
  <c r="AC121" i="2"/>
  <c r="AD121" i="2"/>
  <c r="AE121" i="2"/>
  <c r="AF121" i="2"/>
  <c r="AB121" i="2"/>
  <c r="AC107" i="2"/>
  <c r="AD107" i="2"/>
  <c r="AE107" i="2"/>
  <c r="AF107" i="2"/>
  <c r="AB107" i="2"/>
  <c r="Z94" i="2"/>
  <c r="U96" i="2"/>
  <c r="AC98" i="2"/>
  <c r="AD98" i="2"/>
  <c r="AE98" i="2"/>
  <c r="AF98" i="2"/>
  <c r="AB98" i="2"/>
  <c r="AC97" i="2"/>
  <c r="AD97" i="2"/>
  <c r="AE97" i="2"/>
  <c r="AF97" i="2"/>
  <c r="AB97" i="2"/>
  <c r="AC96" i="2"/>
  <c r="AC100" i="2" s="1"/>
  <c r="AD96" i="2"/>
  <c r="AD100" i="2" s="1"/>
  <c r="AE96" i="2"/>
  <c r="AE100" i="2" s="1"/>
  <c r="AF96" i="2"/>
  <c r="AF100" i="2" s="1"/>
  <c r="V96" i="2"/>
  <c r="AC91" i="2"/>
  <c r="AD91" i="2"/>
  <c r="AE91" i="2"/>
  <c r="AF91" i="2"/>
  <c r="AB91" i="2"/>
  <c r="E81" i="2"/>
  <c r="AC73" i="2"/>
  <c r="AD73" i="2"/>
  <c r="AE73" i="2"/>
  <c r="AF73" i="2"/>
  <c r="AB73" i="2"/>
  <c r="AC69" i="2"/>
  <c r="AD69" i="2"/>
  <c r="AE69" i="2"/>
  <c r="AF69" i="2"/>
  <c r="AB69" i="2"/>
  <c r="G492" i="2" l="1"/>
  <c r="I492" i="2" s="1"/>
  <c r="I489" i="2"/>
  <c r="E149" i="2"/>
  <c r="S144" i="2"/>
  <c r="AB144" i="2" s="1"/>
  <c r="S143" i="2"/>
  <c r="E145" i="2"/>
  <c r="T145" i="2" s="1"/>
  <c r="AC145" i="2" s="1"/>
  <c r="E143" i="2"/>
  <c r="F143" i="2" s="1"/>
  <c r="G143" i="2" s="1"/>
  <c r="E144" i="2"/>
  <c r="T144" i="2" s="1"/>
  <c r="AC144" i="2" s="1"/>
  <c r="AC142" i="2"/>
  <c r="AD142" i="2"/>
  <c r="AE142" i="2"/>
  <c r="AF142" i="2"/>
  <c r="AB142" i="2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7" i="3"/>
  <c r="E12" i="2"/>
  <c r="E14" i="2"/>
  <c r="E17" i="2"/>
  <c r="X49" i="5"/>
  <c r="Y49" i="5"/>
  <c r="T478" i="2"/>
  <c r="U478" i="2"/>
  <c r="V478" i="2"/>
  <c r="W478" i="2"/>
  <c r="X478" i="2"/>
  <c r="Y478" i="2"/>
  <c r="Z478" i="2"/>
  <c r="S478" i="2"/>
  <c r="R478" i="2"/>
  <c r="Q478" i="2"/>
  <c r="P478" i="2"/>
  <c r="F478" i="2"/>
  <c r="G478" i="2"/>
  <c r="H478" i="2"/>
  <c r="I478" i="2"/>
  <c r="J478" i="2"/>
  <c r="K478" i="2"/>
  <c r="L478" i="2"/>
  <c r="M478" i="2"/>
  <c r="N478" i="2"/>
  <c r="O478" i="2"/>
  <c r="E478" i="2"/>
  <c r="R457" i="2"/>
  <c r="Q457" i="2"/>
  <c r="Z26" i="7"/>
  <c r="Z24" i="7"/>
  <c r="Z30" i="7"/>
  <c r="Z28" i="7"/>
  <c r="Z32" i="7"/>
  <c r="U32" i="7"/>
  <c r="U30" i="7"/>
  <c r="U28" i="7"/>
  <c r="U26" i="7"/>
  <c r="U24" i="7"/>
  <c r="I10" i="7"/>
  <c r="B10" i="7"/>
  <c r="M9" i="7"/>
  <c r="M10" i="7"/>
  <c r="M11" i="7"/>
  <c r="M12" i="7"/>
  <c r="M13" i="7"/>
  <c r="M14" i="7"/>
  <c r="M15" i="7"/>
  <c r="M16" i="7"/>
  <c r="M17" i="7"/>
  <c r="M8" i="7"/>
  <c r="I9" i="7"/>
  <c r="E15" i="2"/>
  <c r="F145" i="2" l="1"/>
  <c r="F144" i="2"/>
  <c r="H143" i="2"/>
  <c r="V143" i="2"/>
  <c r="AC143" i="2" s="1"/>
  <c r="I15" i="7"/>
  <c r="I14" i="7"/>
  <c r="I13" i="7"/>
  <c r="E16" i="2"/>
  <c r="I8" i="7"/>
  <c r="I11" i="7"/>
  <c r="P48" i="7"/>
  <c r="D180" i="2" s="1"/>
  <c r="P51" i="7"/>
  <c r="D181" i="2" s="1"/>
  <c r="P54" i="7"/>
  <c r="D182" i="2" s="1"/>
  <c r="P57" i="7"/>
  <c r="D183" i="2" s="1"/>
  <c r="P60" i="7"/>
  <c r="D184" i="2" s="1"/>
  <c r="P63" i="7"/>
  <c r="D185" i="2" s="1"/>
  <c r="P66" i="7"/>
  <c r="D186" i="2" s="1"/>
  <c r="P45" i="7"/>
  <c r="D179" i="2" s="1"/>
  <c r="P42" i="7"/>
  <c r="D178" i="2" s="1"/>
  <c r="P39" i="7"/>
  <c r="D177" i="2" s="1"/>
  <c r="D283" i="2" s="1"/>
  <c r="G145" i="2" l="1"/>
  <c r="U145" i="2"/>
  <c r="AD145" i="2" s="1"/>
  <c r="G144" i="2"/>
  <c r="U144" i="2"/>
  <c r="AD144" i="2" s="1"/>
  <c r="W143" i="2"/>
  <c r="AD143" i="2" s="1"/>
  <c r="I143" i="2"/>
  <c r="D492" i="2"/>
  <c r="D288" i="2"/>
  <c r="D488" i="2"/>
  <c r="D284" i="2"/>
  <c r="D490" i="2"/>
  <c r="D286" i="2"/>
  <c r="D489" i="2"/>
  <c r="D285" i="2"/>
  <c r="E292" i="2"/>
  <c r="E293" i="2" s="1"/>
  <c r="E283" i="2"/>
  <c r="D487" i="2"/>
  <c r="D491" i="2"/>
  <c r="D287" i="2"/>
  <c r="E24" i="2"/>
  <c r="G24" i="7"/>
  <c r="C540" i="2" l="1"/>
  <c r="C546" i="2"/>
  <c r="C522" i="2"/>
  <c r="C534" i="2"/>
  <c r="C528" i="2"/>
  <c r="C552" i="2"/>
  <c r="V145" i="2"/>
  <c r="AE145" i="2" s="1"/>
  <c r="H145" i="2"/>
  <c r="H144" i="2"/>
  <c r="V144" i="2"/>
  <c r="AE144" i="2" s="1"/>
  <c r="J143" i="2"/>
  <c r="X143" i="2"/>
  <c r="AE143" i="2" s="1"/>
  <c r="G31" i="7"/>
  <c r="G27" i="7"/>
  <c r="R149" i="2"/>
  <c r="R153" i="2"/>
  <c r="Q153" i="2"/>
  <c r="R151" i="2"/>
  <c r="Q151" i="2"/>
  <c r="Q149" i="2"/>
  <c r="R165" i="2"/>
  <c r="S165" i="2" s="1"/>
  <c r="Q165" i="2"/>
  <c r="Q161" i="2"/>
  <c r="Q160" i="2"/>
  <c r="E169" i="2"/>
  <c r="C582" i="2" l="1"/>
  <c r="W145" i="2"/>
  <c r="AF145" i="2" s="1"/>
  <c r="I145" i="2"/>
  <c r="I144" i="2"/>
  <c r="W144" i="2"/>
  <c r="AF144" i="2" s="1"/>
  <c r="Y143" i="2"/>
  <c r="AF143" i="2" s="1"/>
  <c r="K143" i="2"/>
  <c r="T165" i="2"/>
  <c r="U165" i="2" s="1"/>
  <c r="V165" i="2" s="1"/>
  <c r="W165" i="2" l="1"/>
  <c r="AB165" i="2"/>
  <c r="AB169" i="2" s="1"/>
  <c r="J145" i="2"/>
  <c r="X145" i="2"/>
  <c r="J144" i="2"/>
  <c r="X144" i="2"/>
  <c r="Z143" i="2"/>
  <c r="L143" i="2"/>
  <c r="M143" i="2" s="1"/>
  <c r="N143" i="2" s="1"/>
  <c r="O143" i="2" s="1"/>
  <c r="P143" i="2" s="1"/>
  <c r="Q143" i="2" s="1"/>
  <c r="R143" i="2" s="1"/>
  <c r="V457" i="2"/>
  <c r="X457" i="2"/>
  <c r="Y457" i="2"/>
  <c r="Z457" i="2"/>
  <c r="Q169" i="2"/>
  <c r="W142" i="2"/>
  <c r="X142" i="2"/>
  <c r="Y142" i="2"/>
  <c r="Z142" i="2"/>
  <c r="V142" i="2"/>
  <c r="W133" i="2"/>
  <c r="X133" i="2"/>
  <c r="Y133" i="2"/>
  <c r="Z133" i="2"/>
  <c r="V133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E121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7" i="2"/>
  <c r="W121" i="2"/>
  <c r="X121" i="2"/>
  <c r="Y121" i="2"/>
  <c r="Z121" i="2"/>
  <c r="W107" i="2"/>
  <c r="X107" i="2"/>
  <c r="Y107" i="2"/>
  <c r="Z107" i="2"/>
  <c r="V107" i="2"/>
  <c r="V17" i="2"/>
  <c r="W17" i="2"/>
  <c r="X17" i="2"/>
  <c r="Y17" i="2"/>
  <c r="Z17" i="2"/>
  <c r="V22" i="2"/>
  <c r="W22" i="2"/>
  <c r="X22" i="2"/>
  <c r="Y22" i="2"/>
  <c r="Z22" i="2"/>
  <c r="V94" i="2"/>
  <c r="V97" i="2" s="1"/>
  <c r="W94" i="2"/>
  <c r="X94" i="2" s="1"/>
  <c r="V100" i="2"/>
  <c r="V98" i="2"/>
  <c r="X165" i="2" l="1"/>
  <c r="AC165" i="2"/>
  <c r="AC169" i="2" s="1"/>
  <c r="K145" i="2"/>
  <c r="Y145" i="2"/>
  <c r="K144" i="2"/>
  <c r="Y144" i="2"/>
  <c r="Y94" i="2"/>
  <c r="X96" i="2"/>
  <c r="X97" i="2"/>
  <c r="X98" i="2"/>
  <c r="W98" i="2"/>
  <c r="W97" i="2"/>
  <c r="W96" i="2"/>
  <c r="U32" i="3"/>
  <c r="U41" i="5" s="1"/>
  <c r="V32" i="3"/>
  <c r="V41" i="5" s="1"/>
  <c r="W32" i="3"/>
  <c r="W41" i="5" s="1"/>
  <c r="X32" i="3"/>
  <c r="X41" i="5" s="1"/>
  <c r="Y32" i="3"/>
  <c r="Y41" i="5" s="1"/>
  <c r="U30" i="4"/>
  <c r="U31" i="4" s="1"/>
  <c r="V30" i="4"/>
  <c r="V31" i="4" s="1"/>
  <c r="W30" i="4"/>
  <c r="W31" i="4" s="1"/>
  <c r="X30" i="4"/>
  <c r="X31" i="4" s="1"/>
  <c r="Y30" i="4"/>
  <c r="Y31" i="4" s="1"/>
  <c r="U34" i="4"/>
  <c r="V34" i="4"/>
  <c r="W34" i="4"/>
  <c r="X34" i="4"/>
  <c r="Y34" i="4"/>
  <c r="U15" i="5"/>
  <c r="V15" i="5"/>
  <c r="W15" i="5"/>
  <c r="X15" i="5"/>
  <c r="Y15" i="5"/>
  <c r="U35" i="5"/>
  <c r="V35" i="5"/>
  <c r="W35" i="5"/>
  <c r="X35" i="5"/>
  <c r="Y35" i="5"/>
  <c r="U43" i="5"/>
  <c r="V43" i="5"/>
  <c r="W43" i="5"/>
  <c r="X43" i="5"/>
  <c r="Y43" i="5"/>
  <c r="C471" i="2"/>
  <c r="Y165" i="2" l="1"/>
  <c r="AD165" i="2"/>
  <c r="AD169" i="2" s="1"/>
  <c r="L145" i="2"/>
  <c r="M145" i="2" s="1"/>
  <c r="N145" i="2" s="1"/>
  <c r="O145" i="2" s="1"/>
  <c r="P145" i="2" s="1"/>
  <c r="Q145" i="2" s="1"/>
  <c r="R145" i="2" s="1"/>
  <c r="Z145" i="2"/>
  <c r="L144" i="2"/>
  <c r="M144" i="2" s="1"/>
  <c r="N144" i="2" s="1"/>
  <c r="O144" i="2" s="1"/>
  <c r="P144" i="2" s="1"/>
  <c r="Q144" i="2" s="1"/>
  <c r="R144" i="2" s="1"/>
  <c r="Z144" i="2"/>
  <c r="W100" i="2"/>
  <c r="X100" i="2"/>
  <c r="Y98" i="2"/>
  <c r="Y97" i="2"/>
  <c r="Y96" i="2"/>
  <c r="Z165" i="2" l="1"/>
  <c r="AF165" i="2" s="1"/>
  <c r="AF169" i="2" s="1"/>
  <c r="AE165" i="2"/>
  <c r="AE169" i="2" s="1"/>
  <c r="Y100" i="2"/>
  <c r="Z97" i="2"/>
  <c r="Z98" i="2"/>
  <c r="Z96" i="2"/>
  <c r="Z100" i="2" l="1"/>
  <c r="K283" i="2" l="1"/>
  <c r="J487" i="2" s="1"/>
  <c r="E487" i="2" l="1"/>
  <c r="K487" i="2"/>
  <c r="E347" i="2"/>
  <c r="D187" i="2"/>
  <c r="C523" i="2" l="1"/>
  <c r="C524" i="2" s="1"/>
  <c r="D522" i="2" s="1"/>
  <c r="D523" i="2" s="1"/>
  <c r="D524" i="2" s="1"/>
  <c r="E522" i="2" s="1"/>
  <c r="E523" i="2" s="1"/>
  <c r="E524" i="2" s="1"/>
  <c r="F522" i="2" s="1"/>
  <c r="F523" i="2" s="1"/>
  <c r="F524" i="2" s="1"/>
  <c r="G522" i="2" s="1"/>
  <c r="G523" i="2" s="1"/>
  <c r="G524" i="2" s="1"/>
  <c r="H522" i="2" s="1"/>
  <c r="H523" i="2" s="1"/>
  <c r="H524" i="2" s="1"/>
  <c r="I522" i="2" s="1"/>
  <c r="I523" i="2" s="1"/>
  <c r="I524" i="2" s="1"/>
  <c r="J522" i="2" s="1"/>
  <c r="J523" i="2" s="1"/>
  <c r="J524" i="2" s="1"/>
  <c r="K522" i="2" s="1"/>
  <c r="K523" i="2" s="1"/>
  <c r="K524" i="2" s="1"/>
  <c r="L522" i="2" s="1"/>
  <c r="L523" i="2" s="1"/>
  <c r="L524" i="2" s="1"/>
  <c r="M522" i="2" s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M523" i="2" l="1"/>
  <c r="M524" i="2" s="1"/>
  <c r="N522" i="2" s="1"/>
  <c r="D30" i="4"/>
  <c r="D31" i="4" s="1"/>
  <c r="N523" i="2" l="1"/>
  <c r="N524" i="2" s="1"/>
  <c r="O522" i="2" s="1"/>
  <c r="E5" i="1"/>
  <c r="O523" i="2" l="1"/>
  <c r="O524" i="2" s="1"/>
  <c r="P522" i="2" s="1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E30" i="4"/>
  <c r="E31" i="4" s="1"/>
  <c r="F30" i="4"/>
  <c r="F31" i="4" s="1"/>
  <c r="G30" i="4"/>
  <c r="G31" i="4" s="1"/>
  <c r="H30" i="4"/>
  <c r="H31" i="4" s="1"/>
  <c r="I30" i="4"/>
  <c r="I31" i="4" s="1"/>
  <c r="J30" i="4"/>
  <c r="J31" i="4" s="1"/>
  <c r="K30" i="4"/>
  <c r="K31" i="4" s="1"/>
  <c r="L30" i="4"/>
  <c r="L31" i="4" s="1"/>
  <c r="M30" i="4"/>
  <c r="M31" i="4" s="1"/>
  <c r="N30" i="4"/>
  <c r="N31" i="4" s="1"/>
  <c r="O30" i="4"/>
  <c r="O31" i="4" s="1"/>
  <c r="P30" i="4"/>
  <c r="P31" i="4" s="1"/>
  <c r="Q30" i="4"/>
  <c r="Q31" i="4" s="1"/>
  <c r="R30" i="4"/>
  <c r="R31" i="4" s="1"/>
  <c r="S30" i="4"/>
  <c r="S31" i="4" s="1"/>
  <c r="T30" i="4"/>
  <c r="T31" i="4" s="1"/>
  <c r="I34" i="4"/>
  <c r="L34" i="4"/>
  <c r="Q34" i="4"/>
  <c r="T34" i="4"/>
  <c r="C469" i="2"/>
  <c r="F34" i="4" s="1"/>
  <c r="E134" i="2"/>
  <c r="E165" i="2"/>
  <c r="E161" i="2"/>
  <c r="E160" i="2"/>
  <c r="E153" i="2"/>
  <c r="E151" i="2"/>
  <c r="Q10" i="2"/>
  <c r="F10" i="2"/>
  <c r="R10" i="2" s="1"/>
  <c r="E94" i="2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R138" i="2"/>
  <c r="R134" i="2"/>
  <c r="Q134" i="2"/>
  <c r="P523" i="2" l="1"/>
  <c r="P524" i="2" s="1"/>
  <c r="Q522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P34" i="4"/>
  <c r="H34" i="4"/>
  <c r="D34" i="4"/>
  <c r="D40" i="5" s="1"/>
  <c r="D43" i="5" s="1"/>
  <c r="M34" i="4"/>
  <c r="E34" i="4"/>
  <c r="S34" i="4"/>
  <c r="O34" i="4"/>
  <c r="K34" i="4"/>
  <c r="G34" i="4"/>
  <c r="R34" i="4"/>
  <c r="N34" i="4"/>
  <c r="J34" i="4"/>
  <c r="T457" i="2"/>
  <c r="U457" i="2"/>
  <c r="S457" i="2"/>
  <c r="E32" i="3"/>
  <c r="E41" i="5" s="1"/>
  <c r="F32" i="3"/>
  <c r="F41" i="5" s="1"/>
  <c r="G32" i="3"/>
  <c r="G41" i="5" s="1"/>
  <c r="H32" i="3"/>
  <c r="H41" i="5" s="1"/>
  <c r="I32" i="3"/>
  <c r="I41" i="5" s="1"/>
  <c r="J32" i="3"/>
  <c r="J41" i="5" s="1"/>
  <c r="K32" i="3"/>
  <c r="K41" i="5" s="1"/>
  <c r="L32" i="3"/>
  <c r="L41" i="5" s="1"/>
  <c r="M32" i="3"/>
  <c r="M41" i="5" s="1"/>
  <c r="N32" i="3"/>
  <c r="N41" i="5" s="1"/>
  <c r="O32" i="3"/>
  <c r="O41" i="5" s="1"/>
  <c r="P32" i="3"/>
  <c r="P41" i="5" s="1"/>
  <c r="Q32" i="3"/>
  <c r="Q41" i="5" s="1"/>
  <c r="R32" i="3"/>
  <c r="R41" i="5" s="1"/>
  <c r="S32" i="3"/>
  <c r="S41" i="5" s="1"/>
  <c r="T32" i="3"/>
  <c r="T41" i="5" s="1"/>
  <c r="D32" i="3"/>
  <c r="D41" i="5" s="1"/>
  <c r="Q523" i="2" l="1"/>
  <c r="Q524" i="2" s="1"/>
  <c r="R522" i="2" s="1"/>
  <c r="Q12" i="2"/>
  <c r="R12" i="2"/>
  <c r="E127" i="2"/>
  <c r="T22" i="2"/>
  <c r="U22" i="2"/>
  <c r="S22" i="2"/>
  <c r="U143" i="2"/>
  <c r="AB143" i="2" s="1"/>
  <c r="U98" i="2"/>
  <c r="U17" i="2"/>
  <c r="D338" i="2"/>
  <c r="E322" i="2"/>
  <c r="E316" i="2"/>
  <c r="J284" i="2"/>
  <c r="J285" i="2"/>
  <c r="J286" i="2"/>
  <c r="E286" i="2" s="1"/>
  <c r="J287" i="2"/>
  <c r="J288" i="2"/>
  <c r="E298" i="2"/>
  <c r="E310" i="2"/>
  <c r="E304" i="2"/>
  <c r="B320" i="2"/>
  <c r="B314" i="2"/>
  <c r="B308" i="2"/>
  <c r="B302" i="2"/>
  <c r="B296" i="2"/>
  <c r="B290" i="2"/>
  <c r="D346" i="2"/>
  <c r="I284" i="2"/>
  <c r="E284" i="2" s="1"/>
  <c r="I285" i="2"/>
  <c r="I286" i="2"/>
  <c r="I287" i="2"/>
  <c r="DT317" i="2" s="1"/>
  <c r="I288" i="2"/>
  <c r="K288" i="2"/>
  <c r="J492" i="2" s="1"/>
  <c r="K287" i="2"/>
  <c r="J491" i="2" s="1"/>
  <c r="K285" i="2"/>
  <c r="J489" i="2" s="1"/>
  <c r="K284" i="2"/>
  <c r="J488" i="2" s="1"/>
  <c r="K492" i="2" l="1"/>
  <c r="E492" i="2"/>
  <c r="E488" i="2"/>
  <c r="C529" i="2" s="1"/>
  <c r="C530" i="2" s="1"/>
  <c r="D528" i="2" s="1"/>
  <c r="K488" i="2"/>
  <c r="K489" i="2"/>
  <c r="E489" i="2"/>
  <c r="E491" i="2"/>
  <c r="C547" i="2" s="1"/>
  <c r="C548" i="2" s="1"/>
  <c r="D546" i="2" s="1"/>
  <c r="K491" i="2"/>
  <c r="R523" i="2"/>
  <c r="R524" i="2" s="1"/>
  <c r="S522" i="2" s="1"/>
  <c r="E328" i="2"/>
  <c r="C575" i="2" s="1"/>
  <c r="E285" i="2"/>
  <c r="J305" i="2" s="1"/>
  <c r="EI323" i="2"/>
  <c r="EM323" i="2"/>
  <c r="EJ323" i="2"/>
  <c r="EN323" i="2"/>
  <c r="EH323" i="2"/>
  <c r="EG323" i="2"/>
  <c r="EK323" i="2"/>
  <c r="EL323" i="2"/>
  <c r="E287" i="2"/>
  <c r="E317" i="2" s="1"/>
  <c r="E318" i="2" s="1"/>
  <c r="F316" i="2" s="1"/>
  <c r="F317" i="2" s="1"/>
  <c r="E288" i="2"/>
  <c r="ET311" i="2"/>
  <c r="ES311" i="2"/>
  <c r="DI305" i="2"/>
  <c r="DU305" i="2"/>
  <c r="DU317" i="2"/>
  <c r="E294" i="2"/>
  <c r="F292" i="2" s="1"/>
  <c r="K286" i="2"/>
  <c r="J490" i="2" s="1"/>
  <c r="S10" i="2"/>
  <c r="CY305" i="2"/>
  <c r="E299" i="2"/>
  <c r="U97" i="2"/>
  <c r="U100" i="2" s="1"/>
  <c r="G311" i="2"/>
  <c r="CM305" i="2"/>
  <c r="CE305" i="2"/>
  <c r="BW305" i="2"/>
  <c r="BG305" i="2"/>
  <c r="AY305" i="2"/>
  <c r="AQ305" i="2"/>
  <c r="AA305" i="2"/>
  <c r="S305" i="2"/>
  <c r="K305" i="2"/>
  <c r="CH305" i="2"/>
  <c r="CD305" i="2"/>
  <c r="BV305" i="2"/>
  <c r="BF305" i="2"/>
  <c r="AX305" i="2"/>
  <c r="AP305" i="2"/>
  <c r="V305" i="2"/>
  <c r="N305" i="2"/>
  <c r="F305" i="2"/>
  <c r="CO305" i="2"/>
  <c r="CK305" i="2"/>
  <c r="CG305" i="2"/>
  <c r="CC305" i="2"/>
  <c r="BY305" i="2"/>
  <c r="BU305" i="2"/>
  <c r="BQ305" i="2"/>
  <c r="BM305" i="2"/>
  <c r="BI305" i="2"/>
  <c r="BE305" i="2"/>
  <c r="BA305" i="2"/>
  <c r="AW305" i="2"/>
  <c r="AS305" i="2"/>
  <c r="AO305" i="2"/>
  <c r="AK305" i="2"/>
  <c r="AG305" i="2"/>
  <c r="AC305" i="2"/>
  <c r="Y305" i="2"/>
  <c r="U305" i="2"/>
  <c r="Q305" i="2"/>
  <c r="M305" i="2"/>
  <c r="I305" i="2"/>
  <c r="CQ305" i="2"/>
  <c r="CI305" i="2"/>
  <c r="CA305" i="2"/>
  <c r="BS305" i="2"/>
  <c r="BK305" i="2"/>
  <c r="BC305" i="2"/>
  <c r="AU305" i="2"/>
  <c r="AM305" i="2"/>
  <c r="AE305" i="2"/>
  <c r="W305" i="2"/>
  <c r="O305" i="2"/>
  <c r="G305" i="2"/>
  <c r="CP305" i="2"/>
  <c r="CL305" i="2"/>
  <c r="BZ305" i="2"/>
  <c r="BR305" i="2"/>
  <c r="BJ305" i="2"/>
  <c r="BB305" i="2"/>
  <c r="AT305" i="2"/>
  <c r="AL305" i="2"/>
  <c r="AD305" i="2"/>
  <c r="Z305" i="2"/>
  <c r="R305" i="2"/>
  <c r="CV305" i="2"/>
  <c r="CR305" i="2"/>
  <c r="CN305" i="2"/>
  <c r="CJ305" i="2"/>
  <c r="CF305" i="2"/>
  <c r="CB305" i="2"/>
  <c r="BX305" i="2"/>
  <c r="BT305" i="2"/>
  <c r="BP305" i="2"/>
  <c r="BL305" i="2"/>
  <c r="BH305" i="2"/>
  <c r="BD305" i="2"/>
  <c r="AZ305" i="2"/>
  <c r="AV305" i="2"/>
  <c r="AR305" i="2"/>
  <c r="AN305" i="2"/>
  <c r="AJ305" i="2"/>
  <c r="AF305" i="2"/>
  <c r="AB305" i="2"/>
  <c r="X305" i="2"/>
  <c r="T305" i="2"/>
  <c r="P305" i="2"/>
  <c r="L305" i="2"/>
  <c r="H305" i="2"/>
  <c r="D529" i="2" l="1"/>
  <c r="D530" i="2" s="1"/>
  <c r="E528" i="2" s="1"/>
  <c r="E490" i="2"/>
  <c r="K490" i="2"/>
  <c r="L535" i="2"/>
  <c r="AB535" i="2"/>
  <c r="AR535" i="2"/>
  <c r="BH535" i="2"/>
  <c r="BX535" i="2"/>
  <c r="CN535" i="2"/>
  <c r="M535" i="2"/>
  <c r="AC535" i="2"/>
  <c r="AS535" i="2"/>
  <c r="BI535" i="2"/>
  <c r="BY535" i="2"/>
  <c r="CO535" i="2"/>
  <c r="V535" i="2"/>
  <c r="BB535" i="2"/>
  <c r="CH535" i="2"/>
  <c r="AP535" i="2"/>
  <c r="G535" i="2"/>
  <c r="AM535" i="2"/>
  <c r="BS535" i="2"/>
  <c r="J535" i="2"/>
  <c r="BF535" i="2"/>
  <c r="CT535" i="2"/>
  <c r="AA535" i="2"/>
  <c r="BW535" i="2"/>
  <c r="D535" i="2"/>
  <c r="AJ535" i="2"/>
  <c r="BP535" i="2"/>
  <c r="E535" i="2"/>
  <c r="AK535" i="2"/>
  <c r="BQ535" i="2"/>
  <c r="F535" i="2"/>
  <c r="AL535" i="2"/>
  <c r="W535" i="2"/>
  <c r="CI535" i="2"/>
  <c r="CD535" i="2"/>
  <c r="AY535" i="2"/>
  <c r="AN535" i="2"/>
  <c r="BT535" i="2"/>
  <c r="I535" i="2"/>
  <c r="Y535" i="2"/>
  <c r="BE535" i="2"/>
  <c r="CK535" i="2"/>
  <c r="BZ535" i="2"/>
  <c r="BO535" i="2"/>
  <c r="BK535" i="2"/>
  <c r="CQ535" i="2"/>
  <c r="S535" i="2"/>
  <c r="BG535" i="2"/>
  <c r="P535" i="2"/>
  <c r="AF535" i="2"/>
  <c r="AV535" i="2"/>
  <c r="BL535" i="2"/>
  <c r="CB535" i="2"/>
  <c r="CR535" i="2"/>
  <c r="Q535" i="2"/>
  <c r="AG535" i="2"/>
  <c r="AW535" i="2"/>
  <c r="BM535" i="2"/>
  <c r="CC535" i="2"/>
  <c r="CS535" i="2"/>
  <c r="AD535" i="2"/>
  <c r="BJ535" i="2"/>
  <c r="CP535" i="2"/>
  <c r="BN535" i="2"/>
  <c r="O535" i="2"/>
  <c r="AU535" i="2"/>
  <c r="CA535" i="2"/>
  <c r="Z535" i="2"/>
  <c r="BV535" i="2"/>
  <c r="C535" i="2"/>
  <c r="C536" i="2" s="1"/>
  <c r="D534" i="2" s="1"/>
  <c r="D536" i="2" s="1"/>
  <c r="E534" i="2" s="1"/>
  <c r="AQ535" i="2"/>
  <c r="CE535" i="2"/>
  <c r="T535" i="2"/>
  <c r="AZ535" i="2"/>
  <c r="CF535" i="2"/>
  <c r="U535" i="2"/>
  <c r="BA535" i="2"/>
  <c r="CG535" i="2"/>
  <c r="BR535" i="2"/>
  <c r="AI535" i="2"/>
  <c r="BC535" i="2"/>
  <c r="AH535" i="2"/>
  <c r="K535" i="2"/>
  <c r="CM535" i="2"/>
  <c r="H535" i="2"/>
  <c r="X535" i="2"/>
  <c r="BD535" i="2"/>
  <c r="CJ535" i="2"/>
  <c r="AO535" i="2"/>
  <c r="BU535" i="2"/>
  <c r="N535" i="2"/>
  <c r="AT535" i="2"/>
  <c r="R535" i="2"/>
  <c r="AE535" i="2"/>
  <c r="AX535" i="2"/>
  <c r="CL535" i="2"/>
  <c r="P553" i="2"/>
  <c r="AF553" i="2"/>
  <c r="AV553" i="2"/>
  <c r="E553" i="2"/>
  <c r="U553" i="2"/>
  <c r="AK553" i="2"/>
  <c r="BA553" i="2"/>
  <c r="N553" i="2"/>
  <c r="AT553" i="2"/>
  <c r="O553" i="2"/>
  <c r="AU553" i="2"/>
  <c r="Z553" i="2"/>
  <c r="K553" i="2"/>
  <c r="R553" i="2"/>
  <c r="AI553" i="2"/>
  <c r="H553" i="2"/>
  <c r="AN553" i="2"/>
  <c r="BD553" i="2"/>
  <c r="AC553" i="2"/>
  <c r="AS553" i="2"/>
  <c r="AD553" i="2"/>
  <c r="AE553" i="2"/>
  <c r="BJ553" i="2"/>
  <c r="AQ553" i="2"/>
  <c r="L553" i="2"/>
  <c r="AR553" i="2"/>
  <c r="Q553" i="2"/>
  <c r="F553" i="2"/>
  <c r="AL553" i="2"/>
  <c r="AM553" i="2"/>
  <c r="AH553" i="2"/>
  <c r="S553" i="2"/>
  <c r="D553" i="2"/>
  <c r="T553" i="2"/>
  <c r="AJ553" i="2"/>
  <c r="AZ553" i="2"/>
  <c r="I553" i="2"/>
  <c r="Y553" i="2"/>
  <c r="AO553" i="2"/>
  <c r="BE553" i="2"/>
  <c r="V553" i="2"/>
  <c r="BB553" i="2"/>
  <c r="W553" i="2"/>
  <c r="BC553" i="2"/>
  <c r="AP553" i="2"/>
  <c r="AA553" i="2"/>
  <c r="AX553" i="2"/>
  <c r="AY553" i="2"/>
  <c r="X553" i="2"/>
  <c r="M553" i="2"/>
  <c r="BI553" i="2"/>
  <c r="BF553" i="2"/>
  <c r="C553" i="2"/>
  <c r="AB553" i="2"/>
  <c r="BH553" i="2"/>
  <c r="AG553" i="2"/>
  <c r="AW553" i="2"/>
  <c r="G553" i="2"/>
  <c r="J553" i="2"/>
  <c r="BG553" i="2"/>
  <c r="D547" i="2"/>
  <c r="D548" i="2" s="1"/>
  <c r="E546" i="2" s="1"/>
  <c r="E547" i="2" s="1"/>
  <c r="E548" i="2" s="1"/>
  <c r="F546" i="2" s="1"/>
  <c r="S523" i="2"/>
  <c r="S524" i="2"/>
  <c r="T522" i="2" s="1"/>
  <c r="T523" i="2"/>
  <c r="T524" i="2" s="1"/>
  <c r="E323" i="2"/>
  <c r="E324" i="2" s="1"/>
  <c r="F322" i="2" s="1"/>
  <c r="ES329" i="2"/>
  <c r="EQ576" i="2" s="1"/>
  <c r="ET329" i="2"/>
  <c r="ER576" i="2" s="1"/>
  <c r="EF323" i="2"/>
  <c r="DY305" i="2"/>
  <c r="EC305" i="2"/>
  <c r="DV305" i="2"/>
  <c r="DZ305" i="2"/>
  <c r="ED305" i="2"/>
  <c r="DX305" i="2"/>
  <c r="DW305" i="2"/>
  <c r="EA305" i="2"/>
  <c r="EE305" i="2"/>
  <c r="EB305" i="2"/>
  <c r="EF305" i="2"/>
  <c r="DR311" i="2"/>
  <c r="AG311" i="2"/>
  <c r="DK305" i="2"/>
  <c r="J311" i="2"/>
  <c r="CW305" i="2"/>
  <c r="DN305" i="2"/>
  <c r="DT305" i="2"/>
  <c r="DI311" i="2"/>
  <c r="I311" i="2"/>
  <c r="CX311" i="2"/>
  <c r="DD305" i="2"/>
  <c r="EK311" i="2"/>
  <c r="EJ311" i="2"/>
  <c r="DD311" i="2"/>
  <c r="DU311" i="2"/>
  <c r="DW311" i="2"/>
  <c r="CS305" i="2"/>
  <c r="AH305" i="2"/>
  <c r="BN305" i="2"/>
  <c r="CT305" i="2"/>
  <c r="AI305" i="2"/>
  <c r="BO305" i="2"/>
  <c r="CU305" i="2"/>
  <c r="AT311" i="2"/>
  <c r="CV311" i="2"/>
  <c r="CN311" i="2"/>
  <c r="CZ305" i="2"/>
  <c r="DO305" i="2"/>
  <c r="DM305" i="2"/>
  <c r="DB305" i="2"/>
  <c r="DV311" i="2"/>
  <c r="DQ311" i="2"/>
  <c r="DX311" i="2"/>
  <c r="DZ311" i="2"/>
  <c r="EQ311" i="2"/>
  <c r="DK311" i="2"/>
  <c r="DT311" i="2"/>
  <c r="DN311" i="2"/>
  <c r="EM311" i="2"/>
  <c r="DG311" i="2"/>
  <c r="BM311" i="2"/>
  <c r="AV311" i="2"/>
  <c r="CW311" i="2"/>
  <c r="DF305" i="2"/>
  <c r="DS305" i="2"/>
  <c r="DH305" i="2"/>
  <c r="EN311" i="2"/>
  <c r="DH311" i="2"/>
  <c r="EC311" i="2"/>
  <c r="EA311" i="2"/>
  <c r="H311" i="2"/>
  <c r="CK311" i="2"/>
  <c r="DG305" i="2"/>
  <c r="DE305" i="2"/>
  <c r="DC305" i="2"/>
  <c r="DP305" i="2"/>
  <c r="EL311" i="2"/>
  <c r="DJ311" i="2"/>
  <c r="EG311" i="2"/>
  <c r="DE311" i="2"/>
  <c r="EF311" i="2"/>
  <c r="DP311" i="2"/>
  <c r="EP311" i="2"/>
  <c r="DF311" i="2"/>
  <c r="DM311" i="2"/>
  <c r="EI311" i="2"/>
  <c r="DS311" i="2"/>
  <c r="DC311" i="2"/>
  <c r="CP311" i="2"/>
  <c r="CX305" i="2"/>
  <c r="DR305" i="2"/>
  <c r="DQ305" i="2"/>
  <c r="DA305" i="2"/>
  <c r="DJ305" i="2"/>
  <c r="DL305" i="2"/>
  <c r="ED311" i="2"/>
  <c r="DB311" i="2"/>
  <c r="DY311" i="2"/>
  <c r="ER311" i="2"/>
  <c r="EB311" i="2"/>
  <c r="DL311" i="2"/>
  <c r="EH311" i="2"/>
  <c r="EO311" i="2"/>
  <c r="DA311" i="2"/>
  <c r="EE311" i="2"/>
  <c r="DO311" i="2"/>
  <c r="AU311" i="2"/>
  <c r="CL311" i="2"/>
  <c r="CM311" i="2"/>
  <c r="CT311" i="2"/>
  <c r="CU311" i="2"/>
  <c r="CS311" i="2"/>
  <c r="CQ311" i="2"/>
  <c r="CR311" i="2"/>
  <c r="CY311" i="2"/>
  <c r="CZ311" i="2"/>
  <c r="CO311" i="2"/>
  <c r="M311" i="2"/>
  <c r="BY311" i="2"/>
  <c r="V311" i="2"/>
  <c r="BJ311" i="2"/>
  <c r="BX311" i="2"/>
  <c r="AF311" i="2"/>
  <c r="BW311" i="2"/>
  <c r="AE311" i="2"/>
  <c r="Q311" i="2"/>
  <c r="AW311" i="2"/>
  <c r="CC311" i="2"/>
  <c r="Z311" i="2"/>
  <c r="BN311" i="2"/>
  <c r="BT311" i="2"/>
  <c r="AB311" i="2"/>
  <c r="BO311" i="2"/>
  <c r="S311" i="2"/>
  <c r="AS311" i="2"/>
  <c r="AC311" i="2"/>
  <c r="BI311" i="2"/>
  <c r="F311" i="2"/>
  <c r="AP311" i="2"/>
  <c r="CD311" i="2"/>
  <c r="BD311" i="2"/>
  <c r="L311" i="2"/>
  <c r="AY311" i="2"/>
  <c r="D16" i="4"/>
  <c r="S12" i="2"/>
  <c r="T10" i="2"/>
  <c r="E300" i="2"/>
  <c r="F298" i="2" s="1"/>
  <c r="F299" i="2" s="1"/>
  <c r="U311" i="2"/>
  <c r="AK311" i="2"/>
  <c r="BA311" i="2"/>
  <c r="BQ311" i="2"/>
  <c r="CG311" i="2"/>
  <c r="N311" i="2"/>
  <c r="AD311" i="2"/>
  <c r="AX311" i="2"/>
  <c r="BV311" i="2"/>
  <c r="CJ311" i="2"/>
  <c r="BL311" i="2"/>
  <c r="AR311" i="2"/>
  <c r="X311" i="2"/>
  <c r="CE311" i="2"/>
  <c r="BK311" i="2"/>
  <c r="AQ311" i="2"/>
  <c r="O311" i="2"/>
  <c r="Y311" i="2"/>
  <c r="AO311" i="2"/>
  <c r="BE311" i="2"/>
  <c r="BU311" i="2"/>
  <c r="R311" i="2"/>
  <c r="AH311" i="2"/>
  <c r="BF311" i="2"/>
  <c r="BZ311" i="2"/>
  <c r="CB311" i="2"/>
  <c r="BH311" i="2"/>
  <c r="AN311" i="2"/>
  <c r="P311" i="2"/>
  <c r="CA311" i="2"/>
  <c r="BG311" i="2"/>
  <c r="AI311" i="2"/>
  <c r="K311" i="2"/>
  <c r="E311" i="2"/>
  <c r="E312" i="2" s="1"/>
  <c r="F310" i="2" s="1"/>
  <c r="F323" i="2"/>
  <c r="E305" i="2"/>
  <c r="E306" i="2" s="1"/>
  <c r="F304" i="2" s="1"/>
  <c r="AA311" i="2"/>
  <c r="AL311" i="2"/>
  <c r="BB311" i="2"/>
  <c r="BR311" i="2"/>
  <c r="CH311" i="2"/>
  <c r="CF311" i="2"/>
  <c r="BP311" i="2"/>
  <c r="AZ311" i="2"/>
  <c r="AJ311" i="2"/>
  <c r="T311" i="2"/>
  <c r="CI311" i="2"/>
  <c r="BS311" i="2"/>
  <c r="BC311" i="2"/>
  <c r="AM311" i="2"/>
  <c r="W311" i="2"/>
  <c r="F293" i="2"/>
  <c r="F318" i="2"/>
  <c r="G316" i="2" s="1"/>
  <c r="G317" i="2" s="1"/>
  <c r="F547" i="2" l="1"/>
  <c r="F548" i="2"/>
  <c r="G546" i="2" s="1"/>
  <c r="G547" i="2" s="1"/>
  <c r="G548" i="2" s="1"/>
  <c r="H546" i="2" s="1"/>
  <c r="H547" i="2" s="1"/>
  <c r="H548" i="2" s="1"/>
  <c r="I546" i="2" s="1"/>
  <c r="I547" i="2" s="1"/>
  <c r="I548" i="2" s="1"/>
  <c r="J546" i="2" s="1"/>
  <c r="E529" i="2"/>
  <c r="E530" i="2"/>
  <c r="F528" i="2" s="1"/>
  <c r="E583" i="2"/>
  <c r="CI541" i="2"/>
  <c r="CI583" i="2" s="1"/>
  <c r="CJ541" i="2"/>
  <c r="CJ583" i="2" s="1"/>
  <c r="CL541" i="2"/>
  <c r="CL583" i="2" s="1"/>
  <c r="DE541" i="2"/>
  <c r="DE583" i="2" s="1"/>
  <c r="F541" i="2"/>
  <c r="V541" i="2"/>
  <c r="AL541" i="2"/>
  <c r="BB541" i="2"/>
  <c r="BR541" i="2"/>
  <c r="CT541" i="2"/>
  <c r="CT583" i="2" s="1"/>
  <c r="DJ541" i="2"/>
  <c r="DJ583" i="2" s="1"/>
  <c r="G541" i="2"/>
  <c r="W541" i="2"/>
  <c r="AM541" i="2"/>
  <c r="BC541" i="2"/>
  <c r="BS541" i="2"/>
  <c r="CP541" i="2"/>
  <c r="CP583" i="2" s="1"/>
  <c r="DG541" i="2"/>
  <c r="DG583" i="2" s="1"/>
  <c r="H541" i="2"/>
  <c r="X541" i="2"/>
  <c r="AN541" i="2"/>
  <c r="BD541" i="2"/>
  <c r="BT541" i="2"/>
  <c r="DH541" i="2"/>
  <c r="DH583" i="2" s="1"/>
  <c r="BI541" i="2"/>
  <c r="AK541" i="2"/>
  <c r="CV541" i="2"/>
  <c r="CV583" i="2" s="1"/>
  <c r="AW541" i="2"/>
  <c r="U541" i="2"/>
  <c r="AO541" i="2"/>
  <c r="CA541" i="2"/>
  <c r="CR541" i="2"/>
  <c r="CR583" i="2" s="1"/>
  <c r="DM541" i="2"/>
  <c r="DM583" i="2" s="1"/>
  <c r="AT541" i="2"/>
  <c r="CG541" i="2"/>
  <c r="DR541" i="2"/>
  <c r="DR583" i="2" s="1"/>
  <c r="AE541" i="2"/>
  <c r="BK541" i="2"/>
  <c r="CY541" i="2"/>
  <c r="CY583" i="2" s="1"/>
  <c r="P541" i="2"/>
  <c r="AF541" i="2"/>
  <c r="BL541" i="2"/>
  <c r="C541" i="2"/>
  <c r="C542" i="2" s="1"/>
  <c r="D540" i="2" s="1"/>
  <c r="DD541" i="2"/>
  <c r="DD583" i="2" s="1"/>
  <c r="CC541" i="2"/>
  <c r="BU541" i="2"/>
  <c r="CF541" i="2"/>
  <c r="DA541" i="2"/>
  <c r="DA583" i="2" s="1"/>
  <c r="R541" i="2"/>
  <c r="AH541" i="2"/>
  <c r="CO541" i="2"/>
  <c r="CO583" i="2" s="1"/>
  <c r="S541" i="2"/>
  <c r="AY541" i="2"/>
  <c r="CH541" i="2"/>
  <c r="D541" i="2"/>
  <c r="D583" i="2" s="1"/>
  <c r="H591" i="2" s="1"/>
  <c r="AJ541" i="2"/>
  <c r="BP541" i="2"/>
  <c r="AS541" i="2"/>
  <c r="Y541" i="2"/>
  <c r="DP541" i="2"/>
  <c r="DP583" i="2" s="1"/>
  <c r="CM541" i="2"/>
  <c r="CM583" i="2" s="1"/>
  <c r="CN541" i="2"/>
  <c r="CN583" i="2" s="1"/>
  <c r="CS541" i="2"/>
  <c r="CS583" i="2" s="1"/>
  <c r="DI541" i="2"/>
  <c r="DI583" i="2" s="1"/>
  <c r="J541" i="2"/>
  <c r="Z541" i="2"/>
  <c r="AP541" i="2"/>
  <c r="BF541" i="2"/>
  <c r="BV541" i="2"/>
  <c r="CX541" i="2"/>
  <c r="CX583" i="2" s="1"/>
  <c r="DN541" i="2"/>
  <c r="DN583" i="2" s="1"/>
  <c r="K541" i="2"/>
  <c r="AA541" i="2"/>
  <c r="AQ541" i="2"/>
  <c r="BG541" i="2"/>
  <c r="BW541" i="2"/>
  <c r="CU541" i="2"/>
  <c r="CU583" i="2" s="1"/>
  <c r="DK541" i="2"/>
  <c r="DK583" i="2" s="1"/>
  <c r="L541" i="2"/>
  <c r="AB541" i="2"/>
  <c r="AR541" i="2"/>
  <c r="BH541" i="2"/>
  <c r="BX541" i="2"/>
  <c r="M541" i="2"/>
  <c r="BY541" i="2"/>
  <c r="BA541" i="2"/>
  <c r="DL541" i="2"/>
  <c r="DL583" i="2" s="1"/>
  <c r="BM541" i="2"/>
  <c r="BQ541" i="2"/>
  <c r="BE541" i="2"/>
  <c r="CB541" i="2"/>
  <c r="CW541" i="2"/>
  <c r="CW583" i="2" s="1"/>
  <c r="N541" i="2"/>
  <c r="AD541" i="2"/>
  <c r="BJ541" i="2"/>
  <c r="DB541" i="2"/>
  <c r="DB583" i="2" s="1"/>
  <c r="O541" i="2"/>
  <c r="AU541" i="2"/>
  <c r="BZ541" i="2"/>
  <c r="DO541" i="2"/>
  <c r="DO583" i="2" s="1"/>
  <c r="AV541" i="2"/>
  <c r="AC541" i="2"/>
  <c r="CZ541" i="2"/>
  <c r="CZ583" i="2" s="1"/>
  <c r="Q541" i="2"/>
  <c r="CK541" i="2"/>
  <c r="CK583" i="2" s="1"/>
  <c r="CE541" i="2"/>
  <c r="CD541" i="2"/>
  <c r="DQ541" i="2"/>
  <c r="DQ583" i="2" s="1"/>
  <c r="AX541" i="2"/>
  <c r="BN541" i="2"/>
  <c r="DF541" i="2"/>
  <c r="DF583" i="2" s="1"/>
  <c r="AI541" i="2"/>
  <c r="BO541" i="2"/>
  <c r="DC541" i="2"/>
  <c r="DC583" i="2" s="1"/>
  <c r="T541" i="2"/>
  <c r="AZ541" i="2"/>
  <c r="CQ541" i="2"/>
  <c r="CQ583" i="2" s="1"/>
  <c r="E541" i="2"/>
  <c r="AG541" i="2"/>
  <c r="I541" i="2"/>
  <c r="E536" i="2"/>
  <c r="F534" i="2" s="1"/>
  <c r="F536" i="2" s="1"/>
  <c r="G534" i="2" s="1"/>
  <c r="G536" i="2" s="1"/>
  <c r="H534" i="2" s="1"/>
  <c r="H536" i="2" s="1"/>
  <c r="I534" i="2" s="1"/>
  <c r="I536" i="2" s="1"/>
  <c r="J534" i="2" s="1"/>
  <c r="J536" i="2" s="1"/>
  <c r="K534" i="2" s="1"/>
  <c r="K536" i="2" s="1"/>
  <c r="L534" i="2" s="1"/>
  <c r="L536" i="2" s="1"/>
  <c r="M534" i="2" s="1"/>
  <c r="M536" i="2" s="1"/>
  <c r="N534" i="2" s="1"/>
  <c r="N536" i="2" s="1"/>
  <c r="O534" i="2" s="1"/>
  <c r="O536" i="2" s="1"/>
  <c r="P534" i="2" s="1"/>
  <c r="P536" i="2" s="1"/>
  <c r="Q534" i="2" s="1"/>
  <c r="Q536" i="2" s="1"/>
  <c r="R534" i="2" s="1"/>
  <c r="R536" i="2" s="1"/>
  <c r="S534" i="2" s="1"/>
  <c r="S536" i="2" s="1"/>
  <c r="T534" i="2" s="1"/>
  <c r="T536" i="2" s="1"/>
  <c r="U534" i="2" s="1"/>
  <c r="U536" i="2" s="1"/>
  <c r="V534" i="2" s="1"/>
  <c r="V536" i="2" s="1"/>
  <c r="W534" i="2" s="1"/>
  <c r="W536" i="2" s="1"/>
  <c r="X534" i="2" s="1"/>
  <c r="X536" i="2" s="1"/>
  <c r="Y534" i="2" s="1"/>
  <c r="Y536" i="2" s="1"/>
  <c r="Z534" i="2" s="1"/>
  <c r="Z536" i="2" s="1"/>
  <c r="AA534" i="2" s="1"/>
  <c r="AA536" i="2" s="1"/>
  <c r="AB534" i="2" s="1"/>
  <c r="AB536" i="2" s="1"/>
  <c r="AC534" i="2" s="1"/>
  <c r="AC536" i="2" s="1"/>
  <c r="AD534" i="2" s="1"/>
  <c r="AD536" i="2" s="1"/>
  <c r="AE534" i="2" s="1"/>
  <c r="AE536" i="2" s="1"/>
  <c r="AF534" i="2" s="1"/>
  <c r="AF536" i="2" s="1"/>
  <c r="AG534" i="2" s="1"/>
  <c r="AG536" i="2" s="1"/>
  <c r="AH534" i="2" s="1"/>
  <c r="AH536" i="2" s="1"/>
  <c r="AI534" i="2" s="1"/>
  <c r="AI536" i="2" s="1"/>
  <c r="AJ534" i="2" s="1"/>
  <c r="AJ536" i="2" s="1"/>
  <c r="AK534" i="2" s="1"/>
  <c r="AK536" i="2" s="1"/>
  <c r="AL534" i="2" s="1"/>
  <c r="AL536" i="2" s="1"/>
  <c r="AM534" i="2" s="1"/>
  <c r="AM536" i="2" s="1"/>
  <c r="AN534" i="2" s="1"/>
  <c r="AN536" i="2" s="1"/>
  <c r="AO534" i="2" s="1"/>
  <c r="AO536" i="2" s="1"/>
  <c r="AP534" i="2" s="1"/>
  <c r="AP536" i="2" s="1"/>
  <c r="AQ534" i="2" s="1"/>
  <c r="AQ536" i="2" s="1"/>
  <c r="AR534" i="2" s="1"/>
  <c r="AR536" i="2" s="1"/>
  <c r="AS534" i="2" s="1"/>
  <c r="AS536" i="2" s="1"/>
  <c r="AT534" i="2" s="1"/>
  <c r="AT536" i="2" s="1"/>
  <c r="AU534" i="2" s="1"/>
  <c r="AU536" i="2" s="1"/>
  <c r="AV534" i="2" s="1"/>
  <c r="AV536" i="2" s="1"/>
  <c r="AW534" i="2" s="1"/>
  <c r="AW536" i="2" s="1"/>
  <c r="AX534" i="2" s="1"/>
  <c r="AX536" i="2" s="1"/>
  <c r="AY534" i="2" s="1"/>
  <c r="AY536" i="2" s="1"/>
  <c r="AZ534" i="2" s="1"/>
  <c r="AZ536" i="2" s="1"/>
  <c r="BA534" i="2" s="1"/>
  <c r="BA536" i="2" s="1"/>
  <c r="BB534" i="2" s="1"/>
  <c r="BB536" i="2" s="1"/>
  <c r="BC534" i="2" s="1"/>
  <c r="BC536" i="2" s="1"/>
  <c r="BD534" i="2" s="1"/>
  <c r="BD536" i="2" s="1"/>
  <c r="BE534" i="2" s="1"/>
  <c r="BE536" i="2" s="1"/>
  <c r="BF534" i="2" s="1"/>
  <c r="BF536" i="2" s="1"/>
  <c r="BG534" i="2" s="1"/>
  <c r="BG536" i="2" s="1"/>
  <c r="BH534" i="2" s="1"/>
  <c r="BH536" i="2" s="1"/>
  <c r="BI534" i="2" s="1"/>
  <c r="BI536" i="2" s="1"/>
  <c r="BJ534" i="2" s="1"/>
  <c r="BJ536" i="2" s="1"/>
  <c r="BK534" i="2" s="1"/>
  <c r="BK536" i="2" s="1"/>
  <c r="BL534" i="2" s="1"/>
  <c r="BL536" i="2" s="1"/>
  <c r="BM534" i="2" s="1"/>
  <c r="BM536" i="2" s="1"/>
  <c r="BN534" i="2" s="1"/>
  <c r="BN536" i="2" s="1"/>
  <c r="BO534" i="2" s="1"/>
  <c r="BO536" i="2" s="1"/>
  <c r="BP534" i="2" s="1"/>
  <c r="BP536" i="2" s="1"/>
  <c r="BQ534" i="2" s="1"/>
  <c r="BQ536" i="2" s="1"/>
  <c r="BR534" i="2" s="1"/>
  <c r="BR536" i="2" s="1"/>
  <c r="BS534" i="2" s="1"/>
  <c r="BS536" i="2" s="1"/>
  <c r="BT534" i="2" s="1"/>
  <c r="BT536" i="2" s="1"/>
  <c r="BU534" i="2" s="1"/>
  <c r="BU536" i="2" s="1"/>
  <c r="BV534" i="2" s="1"/>
  <c r="BV536" i="2" s="1"/>
  <c r="BW534" i="2" s="1"/>
  <c r="BW536" i="2" s="1"/>
  <c r="BX534" i="2" s="1"/>
  <c r="BX536" i="2" s="1"/>
  <c r="BY534" i="2" s="1"/>
  <c r="BY536" i="2" s="1"/>
  <c r="BZ534" i="2" s="1"/>
  <c r="BZ536" i="2" s="1"/>
  <c r="CA534" i="2" s="1"/>
  <c r="CA536" i="2" s="1"/>
  <c r="CB534" i="2" s="1"/>
  <c r="CB536" i="2" s="1"/>
  <c r="CC534" i="2" s="1"/>
  <c r="CC536" i="2" s="1"/>
  <c r="CD534" i="2" s="1"/>
  <c r="CD536" i="2" s="1"/>
  <c r="CE534" i="2" s="1"/>
  <c r="CE536" i="2" s="1"/>
  <c r="CF534" i="2" s="1"/>
  <c r="CF536" i="2" s="1"/>
  <c r="CG534" i="2" s="1"/>
  <c r="CG536" i="2" s="1"/>
  <c r="CH534" i="2" s="1"/>
  <c r="CH536" i="2" s="1"/>
  <c r="CI534" i="2" s="1"/>
  <c r="CI536" i="2" s="1"/>
  <c r="CJ534" i="2" s="1"/>
  <c r="CJ536" i="2" s="1"/>
  <c r="CK534" i="2" s="1"/>
  <c r="CK536" i="2" s="1"/>
  <c r="CL534" i="2" s="1"/>
  <c r="CL536" i="2" s="1"/>
  <c r="CM534" i="2" s="1"/>
  <c r="CM536" i="2" s="1"/>
  <c r="CN534" i="2" s="1"/>
  <c r="CN536" i="2" s="1"/>
  <c r="CO534" i="2" s="1"/>
  <c r="CO536" i="2" s="1"/>
  <c r="CP534" i="2" s="1"/>
  <c r="CP536" i="2" s="1"/>
  <c r="CQ534" i="2" s="1"/>
  <c r="CQ536" i="2" s="1"/>
  <c r="CR534" i="2" s="1"/>
  <c r="CR536" i="2" s="1"/>
  <c r="CS534" i="2" s="1"/>
  <c r="CS536" i="2" s="1"/>
  <c r="CT534" i="2" s="1"/>
  <c r="CT536" i="2" s="1"/>
  <c r="CU534" i="2" s="1"/>
  <c r="CU536" i="2" s="1"/>
  <c r="CV534" i="2" s="1"/>
  <c r="CV536" i="2" s="1"/>
  <c r="CW534" i="2" s="1"/>
  <c r="CW536" i="2" s="1"/>
  <c r="CX534" i="2" s="1"/>
  <c r="CX536" i="2" s="1"/>
  <c r="CY534" i="2" s="1"/>
  <c r="CY536" i="2" s="1"/>
  <c r="CZ534" i="2" s="1"/>
  <c r="CZ536" i="2" s="1"/>
  <c r="DA534" i="2" s="1"/>
  <c r="DA536" i="2" s="1"/>
  <c r="C583" i="2"/>
  <c r="C554" i="2"/>
  <c r="D552" i="2" s="1"/>
  <c r="U522" i="2"/>
  <c r="EI329" i="2"/>
  <c r="EG576" i="2" s="1"/>
  <c r="EN329" i="2"/>
  <c r="EL576" i="2" s="1"/>
  <c r="EM329" i="2"/>
  <c r="EK576" i="2" s="1"/>
  <c r="EQ329" i="2"/>
  <c r="EO576" i="2" s="1"/>
  <c r="EF329" i="2"/>
  <c r="ED576" i="2" s="1"/>
  <c r="EL329" i="2"/>
  <c r="EJ576" i="2" s="1"/>
  <c r="EJ329" i="2"/>
  <c r="EH576" i="2" s="1"/>
  <c r="EO329" i="2"/>
  <c r="EM576" i="2" s="1"/>
  <c r="ER329" i="2"/>
  <c r="EP576" i="2" s="1"/>
  <c r="EK329" i="2"/>
  <c r="EI576" i="2" s="1"/>
  <c r="EH329" i="2"/>
  <c r="EF576" i="2" s="1"/>
  <c r="EP329" i="2"/>
  <c r="EN576" i="2" s="1"/>
  <c r="EG329" i="2"/>
  <c r="EE576" i="2" s="1"/>
  <c r="E329" i="2"/>
  <c r="F312" i="2"/>
  <c r="G310" i="2" s="1"/>
  <c r="G312" i="2" s="1"/>
  <c r="H310" i="2" s="1"/>
  <c r="U10" i="2"/>
  <c r="T12" i="2"/>
  <c r="F300" i="2"/>
  <c r="G298" i="2" s="1"/>
  <c r="G299" i="2" s="1"/>
  <c r="G300" i="2" s="1"/>
  <c r="H298" i="2" s="1"/>
  <c r="H299" i="2" s="1"/>
  <c r="F294" i="2"/>
  <c r="G292" i="2" s="1"/>
  <c r="G293" i="2" s="1"/>
  <c r="F329" i="2"/>
  <c r="F324" i="2"/>
  <c r="G322" i="2" s="1"/>
  <c r="G323" i="2" s="1"/>
  <c r="F328" i="2"/>
  <c r="D575" i="2" s="1"/>
  <c r="G318" i="2"/>
  <c r="H316" i="2" s="1"/>
  <c r="H317" i="2" s="1"/>
  <c r="C590" i="2" l="1"/>
  <c r="C595" i="2" s="1"/>
  <c r="C584" i="2"/>
  <c r="F529" i="2"/>
  <c r="F583" i="2" s="1"/>
  <c r="F530" i="2"/>
  <c r="G528" i="2" s="1"/>
  <c r="J547" i="2"/>
  <c r="J548" i="2" s="1"/>
  <c r="K546" i="2" s="1"/>
  <c r="K547" i="2" s="1"/>
  <c r="I591" i="2"/>
  <c r="J591" i="2"/>
  <c r="K591" i="2"/>
  <c r="D542" i="2"/>
  <c r="E540" i="2" s="1"/>
  <c r="E542" i="2" s="1"/>
  <c r="F540" i="2" s="1"/>
  <c r="F542" i="2" s="1"/>
  <c r="G540" i="2" s="1"/>
  <c r="G542" i="2" s="1"/>
  <c r="H540" i="2" s="1"/>
  <c r="H542" i="2" s="1"/>
  <c r="I540" i="2" s="1"/>
  <c r="I542" i="2" s="1"/>
  <c r="J540" i="2" s="1"/>
  <c r="J542" i="2" s="1"/>
  <c r="K540" i="2" s="1"/>
  <c r="K542" i="2" s="1"/>
  <c r="L540" i="2" s="1"/>
  <c r="L542" i="2" s="1"/>
  <c r="M540" i="2" s="1"/>
  <c r="M542" i="2" s="1"/>
  <c r="N540" i="2" s="1"/>
  <c r="N542" i="2" s="1"/>
  <c r="O540" i="2" s="1"/>
  <c r="O542" i="2" s="1"/>
  <c r="P540" i="2" s="1"/>
  <c r="P542" i="2" s="1"/>
  <c r="Q540" i="2" s="1"/>
  <c r="Q542" i="2" s="1"/>
  <c r="R540" i="2" s="1"/>
  <c r="R542" i="2" s="1"/>
  <c r="S540" i="2" s="1"/>
  <c r="S542" i="2" s="1"/>
  <c r="T540" i="2" s="1"/>
  <c r="T542" i="2" s="1"/>
  <c r="U540" i="2" s="1"/>
  <c r="U542" i="2" s="1"/>
  <c r="V540" i="2" s="1"/>
  <c r="V542" i="2" s="1"/>
  <c r="W540" i="2" s="1"/>
  <c r="W542" i="2" s="1"/>
  <c r="X540" i="2" s="1"/>
  <c r="X542" i="2" s="1"/>
  <c r="Y540" i="2" s="1"/>
  <c r="Y542" i="2" s="1"/>
  <c r="Z540" i="2" s="1"/>
  <c r="Z542" i="2" s="1"/>
  <c r="AA540" i="2" s="1"/>
  <c r="AA542" i="2" s="1"/>
  <c r="AB540" i="2" s="1"/>
  <c r="AB542" i="2" s="1"/>
  <c r="AC540" i="2" s="1"/>
  <c r="AC542" i="2" s="1"/>
  <c r="AD540" i="2" s="1"/>
  <c r="AD542" i="2" s="1"/>
  <c r="AE540" i="2" s="1"/>
  <c r="AE542" i="2" s="1"/>
  <c r="AF540" i="2" s="1"/>
  <c r="AF542" i="2" s="1"/>
  <c r="AG540" i="2" s="1"/>
  <c r="AG542" i="2" s="1"/>
  <c r="AH540" i="2" s="1"/>
  <c r="AH542" i="2" s="1"/>
  <c r="AI540" i="2" s="1"/>
  <c r="AI542" i="2" s="1"/>
  <c r="AJ540" i="2" s="1"/>
  <c r="AJ542" i="2" s="1"/>
  <c r="AK540" i="2" s="1"/>
  <c r="AK542" i="2" s="1"/>
  <c r="AL540" i="2" s="1"/>
  <c r="AL542" i="2" s="1"/>
  <c r="AM540" i="2" s="1"/>
  <c r="AM542" i="2" s="1"/>
  <c r="AN540" i="2" s="1"/>
  <c r="AN542" i="2" s="1"/>
  <c r="AO540" i="2" s="1"/>
  <c r="AO542" i="2" s="1"/>
  <c r="AP540" i="2" s="1"/>
  <c r="AP542" i="2" s="1"/>
  <c r="AQ540" i="2" s="1"/>
  <c r="AQ542" i="2" s="1"/>
  <c r="AR540" i="2" s="1"/>
  <c r="AR542" i="2" s="1"/>
  <c r="AS540" i="2" s="1"/>
  <c r="AS542" i="2" s="1"/>
  <c r="AT540" i="2" s="1"/>
  <c r="AT542" i="2" s="1"/>
  <c r="AU540" i="2" s="1"/>
  <c r="AU542" i="2" s="1"/>
  <c r="AV540" i="2" s="1"/>
  <c r="AV542" i="2" s="1"/>
  <c r="AW540" i="2" s="1"/>
  <c r="AW542" i="2" s="1"/>
  <c r="AX540" i="2" s="1"/>
  <c r="AX542" i="2" s="1"/>
  <c r="AY540" i="2" s="1"/>
  <c r="AY542" i="2" s="1"/>
  <c r="AZ540" i="2" s="1"/>
  <c r="AZ542" i="2" s="1"/>
  <c r="BA540" i="2" s="1"/>
  <c r="BA542" i="2" s="1"/>
  <c r="BB540" i="2" s="1"/>
  <c r="BB542" i="2" s="1"/>
  <c r="BC540" i="2" s="1"/>
  <c r="BC542" i="2" s="1"/>
  <c r="BD540" i="2" s="1"/>
  <c r="BD542" i="2" s="1"/>
  <c r="BE540" i="2" s="1"/>
  <c r="BE542" i="2" s="1"/>
  <c r="BF540" i="2" s="1"/>
  <c r="BF542" i="2" s="1"/>
  <c r="BG540" i="2" s="1"/>
  <c r="BG542" i="2" s="1"/>
  <c r="BH540" i="2" s="1"/>
  <c r="BH542" i="2" s="1"/>
  <c r="BI540" i="2" s="1"/>
  <c r="BI542" i="2" s="1"/>
  <c r="BJ540" i="2" s="1"/>
  <c r="BJ542" i="2" s="1"/>
  <c r="BK540" i="2" s="1"/>
  <c r="BK542" i="2" s="1"/>
  <c r="BL540" i="2" s="1"/>
  <c r="BL542" i="2" s="1"/>
  <c r="BM540" i="2" s="1"/>
  <c r="BM542" i="2" s="1"/>
  <c r="BN540" i="2" s="1"/>
  <c r="BN542" i="2" s="1"/>
  <c r="BO540" i="2" s="1"/>
  <c r="BO542" i="2" s="1"/>
  <c r="BP540" i="2" s="1"/>
  <c r="BP542" i="2" s="1"/>
  <c r="BQ540" i="2" s="1"/>
  <c r="BQ542" i="2" s="1"/>
  <c r="BR540" i="2" s="1"/>
  <c r="BR542" i="2" s="1"/>
  <c r="BS540" i="2" s="1"/>
  <c r="BS542" i="2" s="1"/>
  <c r="BT540" i="2" s="1"/>
  <c r="BT542" i="2" s="1"/>
  <c r="BU540" i="2" s="1"/>
  <c r="BU542" i="2" s="1"/>
  <c r="BV540" i="2" s="1"/>
  <c r="BV542" i="2" s="1"/>
  <c r="BW540" i="2" s="1"/>
  <c r="BW542" i="2" s="1"/>
  <c r="BX540" i="2" s="1"/>
  <c r="BX542" i="2" s="1"/>
  <c r="BY540" i="2" s="1"/>
  <c r="BY542" i="2" s="1"/>
  <c r="BZ540" i="2" s="1"/>
  <c r="BZ542" i="2" s="1"/>
  <c r="CA540" i="2" s="1"/>
  <c r="CA542" i="2" s="1"/>
  <c r="CB540" i="2" s="1"/>
  <c r="CB542" i="2" s="1"/>
  <c r="CC540" i="2" s="1"/>
  <c r="CC542" i="2" s="1"/>
  <c r="CD540" i="2" s="1"/>
  <c r="CD542" i="2" s="1"/>
  <c r="CE540" i="2" s="1"/>
  <c r="CE542" i="2" s="1"/>
  <c r="CF540" i="2" s="1"/>
  <c r="CF542" i="2" s="1"/>
  <c r="CG540" i="2" s="1"/>
  <c r="CG542" i="2" s="1"/>
  <c r="CH540" i="2" s="1"/>
  <c r="CH542" i="2" s="1"/>
  <c r="CI540" i="2" s="1"/>
  <c r="CI542" i="2" s="1"/>
  <c r="CJ540" i="2" s="1"/>
  <c r="CJ542" i="2" s="1"/>
  <c r="CK540" i="2" s="1"/>
  <c r="CK542" i="2" s="1"/>
  <c r="CL540" i="2" s="1"/>
  <c r="CL542" i="2" s="1"/>
  <c r="CM540" i="2" s="1"/>
  <c r="CM542" i="2" s="1"/>
  <c r="CN540" i="2" s="1"/>
  <c r="CN542" i="2" s="1"/>
  <c r="CO540" i="2" s="1"/>
  <c r="CO542" i="2" s="1"/>
  <c r="CP540" i="2" s="1"/>
  <c r="CP542" i="2" s="1"/>
  <c r="CQ540" i="2" s="1"/>
  <c r="CQ542" i="2" s="1"/>
  <c r="CR540" i="2" s="1"/>
  <c r="CR542" i="2" s="1"/>
  <c r="CS540" i="2" s="1"/>
  <c r="CS542" i="2" s="1"/>
  <c r="CT540" i="2" s="1"/>
  <c r="CT542" i="2" s="1"/>
  <c r="CU540" i="2" s="1"/>
  <c r="CU542" i="2" s="1"/>
  <c r="CV540" i="2" s="1"/>
  <c r="CV542" i="2" s="1"/>
  <c r="CW540" i="2" s="1"/>
  <c r="CW542" i="2" s="1"/>
  <c r="CX540" i="2" s="1"/>
  <c r="CX542" i="2" s="1"/>
  <c r="CY540" i="2" s="1"/>
  <c r="CY542" i="2" s="1"/>
  <c r="CZ540" i="2" s="1"/>
  <c r="CZ542" i="2" s="1"/>
  <c r="DA540" i="2" s="1"/>
  <c r="DA542" i="2" s="1"/>
  <c r="DB540" i="2" s="1"/>
  <c r="DB542" i="2" s="1"/>
  <c r="DC540" i="2" s="1"/>
  <c r="DC542" i="2" s="1"/>
  <c r="DD540" i="2" s="1"/>
  <c r="DD542" i="2" s="1"/>
  <c r="DE540" i="2" s="1"/>
  <c r="DE542" i="2" s="1"/>
  <c r="DF540" i="2" s="1"/>
  <c r="DF542" i="2" s="1"/>
  <c r="DG540" i="2" s="1"/>
  <c r="DG542" i="2" s="1"/>
  <c r="DH540" i="2" s="1"/>
  <c r="DH542" i="2" s="1"/>
  <c r="DI540" i="2" s="1"/>
  <c r="DI542" i="2" s="1"/>
  <c r="DJ540" i="2" s="1"/>
  <c r="DJ542" i="2" s="1"/>
  <c r="DK540" i="2" s="1"/>
  <c r="DK542" i="2" s="1"/>
  <c r="DL540" i="2" s="1"/>
  <c r="DL542" i="2" s="1"/>
  <c r="DM540" i="2" s="1"/>
  <c r="DM542" i="2" s="1"/>
  <c r="DN540" i="2" s="1"/>
  <c r="DN542" i="2" s="1"/>
  <c r="DO540" i="2" s="1"/>
  <c r="DO542" i="2" s="1"/>
  <c r="DP540" i="2" s="1"/>
  <c r="DP542" i="2" s="1"/>
  <c r="DQ540" i="2" s="1"/>
  <c r="DQ542" i="2" s="1"/>
  <c r="DR540" i="2" s="1"/>
  <c r="DR542" i="2" s="1"/>
  <c r="DS540" i="2" s="1"/>
  <c r="DS542" i="2" s="1"/>
  <c r="DT540" i="2" s="1"/>
  <c r="DT542" i="2" s="1"/>
  <c r="DU540" i="2" s="1"/>
  <c r="DU542" i="2" s="1"/>
  <c r="DV540" i="2" s="1"/>
  <c r="DV542" i="2" s="1"/>
  <c r="DW540" i="2" s="1"/>
  <c r="DW542" i="2" s="1"/>
  <c r="D582" i="2"/>
  <c r="D554" i="2"/>
  <c r="E552" i="2" s="1"/>
  <c r="U523" i="2"/>
  <c r="U12" i="2"/>
  <c r="V10" i="2"/>
  <c r="C576" i="2"/>
  <c r="E336" i="2"/>
  <c r="E344" i="2" s="1"/>
  <c r="F334" i="2"/>
  <c r="E334" i="2"/>
  <c r="E342" i="2" s="1"/>
  <c r="E333" i="2"/>
  <c r="E338" i="2" s="1"/>
  <c r="G334" i="2"/>
  <c r="E335" i="2"/>
  <c r="E343" i="2" s="1"/>
  <c r="F333" i="2"/>
  <c r="F338" i="2" s="1"/>
  <c r="D576" i="2"/>
  <c r="E330" i="2"/>
  <c r="I335" i="2"/>
  <c r="H336" i="2"/>
  <c r="L336" i="2"/>
  <c r="P336" i="2"/>
  <c r="G336" i="2"/>
  <c r="F335" i="2"/>
  <c r="J335" i="2"/>
  <c r="I336" i="2"/>
  <c r="M336" i="2"/>
  <c r="G335" i="2"/>
  <c r="J336" i="2"/>
  <c r="N336" i="2"/>
  <c r="H335" i="2"/>
  <c r="F336" i="2"/>
  <c r="K336" i="2"/>
  <c r="O336" i="2"/>
  <c r="M335" i="2"/>
  <c r="K335" i="2"/>
  <c r="N335" i="2"/>
  <c r="O335" i="2"/>
  <c r="R336" i="2"/>
  <c r="L335" i="2"/>
  <c r="P335" i="2"/>
  <c r="Q336" i="2"/>
  <c r="G324" i="2"/>
  <c r="H322" i="2" s="1"/>
  <c r="H323" i="2" s="1"/>
  <c r="G294" i="2"/>
  <c r="H292" i="2" s="1"/>
  <c r="H293" i="2" s="1"/>
  <c r="H329" i="2" s="1"/>
  <c r="F576" i="2" s="1"/>
  <c r="G329" i="2"/>
  <c r="E576" i="2" s="1"/>
  <c r="F306" i="2"/>
  <c r="H312" i="2"/>
  <c r="I310" i="2" s="1"/>
  <c r="H318" i="2"/>
  <c r="I316" i="2" s="1"/>
  <c r="I317" i="2" s="1"/>
  <c r="F330" i="2"/>
  <c r="H300" i="2"/>
  <c r="I298" i="2" s="1"/>
  <c r="I299" i="2" s="1"/>
  <c r="L591" i="2" l="1"/>
  <c r="N591" i="2"/>
  <c r="M591" i="2"/>
  <c r="K548" i="2"/>
  <c r="L546" i="2" s="1"/>
  <c r="L547" i="2" s="1"/>
  <c r="E554" i="2"/>
  <c r="F552" i="2" s="1"/>
  <c r="E582" i="2"/>
  <c r="G529" i="2"/>
  <c r="G583" i="2" s="1"/>
  <c r="U524" i="2"/>
  <c r="V522" i="2" s="1"/>
  <c r="W10" i="2"/>
  <c r="V12" i="2"/>
  <c r="C577" i="2"/>
  <c r="D577" i="2"/>
  <c r="E22" i="3"/>
  <c r="E9" i="5"/>
  <c r="F344" i="2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36" i="2"/>
  <c r="Q335" i="2"/>
  <c r="H294" i="2"/>
  <c r="I292" i="2" s="1"/>
  <c r="I293" i="2" s="1"/>
  <c r="F342" i="2"/>
  <c r="G342" i="2" s="1"/>
  <c r="H324" i="2"/>
  <c r="I322" i="2" s="1"/>
  <c r="I323" i="2" s="1"/>
  <c r="E341" i="2"/>
  <c r="E346" i="2" s="1"/>
  <c r="F343" i="2"/>
  <c r="G343" i="2" s="1"/>
  <c r="H343" i="2" s="1"/>
  <c r="I343" i="2" s="1"/>
  <c r="J343" i="2" s="1"/>
  <c r="K343" i="2" s="1"/>
  <c r="L343" i="2" s="1"/>
  <c r="M343" i="2" s="1"/>
  <c r="N343" i="2" s="1"/>
  <c r="O343" i="2" s="1"/>
  <c r="P343" i="2" s="1"/>
  <c r="G304" i="2"/>
  <c r="G328" i="2" s="1"/>
  <c r="E575" i="2" s="1"/>
  <c r="I318" i="2"/>
  <c r="J316" i="2" s="1"/>
  <c r="J317" i="2" s="1"/>
  <c r="I312" i="2"/>
  <c r="J310" i="2" s="1"/>
  <c r="L548" i="2" l="1"/>
  <c r="M546" i="2" s="1"/>
  <c r="M547" i="2" s="1"/>
  <c r="F554" i="2"/>
  <c r="G552" i="2" s="1"/>
  <c r="F582" i="2"/>
  <c r="G530" i="2"/>
  <c r="H528" i="2" s="1"/>
  <c r="V523" i="2"/>
  <c r="V524" i="2" s="1"/>
  <c r="W12" i="2"/>
  <c r="X10" i="2"/>
  <c r="E577" i="2"/>
  <c r="D22" i="3"/>
  <c r="D9" i="5"/>
  <c r="T336" i="2"/>
  <c r="I334" i="2"/>
  <c r="R335" i="2"/>
  <c r="J334" i="2"/>
  <c r="H334" i="2"/>
  <c r="H342" i="2" s="1"/>
  <c r="I294" i="2"/>
  <c r="J292" i="2" s="1"/>
  <c r="J293" i="2" s="1"/>
  <c r="I329" i="2"/>
  <c r="I324" i="2"/>
  <c r="J322" i="2" s="1"/>
  <c r="F341" i="2"/>
  <c r="F346" i="2" s="1"/>
  <c r="J318" i="2"/>
  <c r="K316" i="2" s="1"/>
  <c r="K317" i="2" s="1"/>
  <c r="G306" i="2"/>
  <c r="H304" i="2" s="1"/>
  <c r="Q343" i="2"/>
  <c r="J312" i="2"/>
  <c r="K310" i="2" s="1"/>
  <c r="I300" i="2"/>
  <c r="J298" i="2" s="1"/>
  <c r="J299" i="2" s="1"/>
  <c r="G554" i="2" l="1"/>
  <c r="H552" i="2" s="1"/>
  <c r="G582" i="2"/>
  <c r="H529" i="2"/>
  <c r="H583" i="2" s="1"/>
  <c r="H530" i="2"/>
  <c r="I528" i="2" s="1"/>
  <c r="M548" i="2"/>
  <c r="N546" i="2" s="1"/>
  <c r="N547" i="2" s="1"/>
  <c r="W522" i="2"/>
  <c r="Y10" i="2"/>
  <c r="X12" i="2"/>
  <c r="J323" i="2"/>
  <c r="J324" i="2" s="1"/>
  <c r="K322" i="2" s="1"/>
  <c r="G576" i="2"/>
  <c r="I342" i="2"/>
  <c r="E348" i="2"/>
  <c r="D15" i="4"/>
  <c r="D21" i="4" s="1"/>
  <c r="D21" i="5" s="1"/>
  <c r="D35" i="5" s="1"/>
  <c r="E15" i="4"/>
  <c r="E21" i="4" s="1"/>
  <c r="J342" i="2"/>
  <c r="J294" i="2"/>
  <c r="K292" i="2" s="1"/>
  <c r="K293" i="2" s="1"/>
  <c r="J329" i="2"/>
  <c r="H333" i="2"/>
  <c r="H338" i="2" s="1"/>
  <c r="H328" i="2"/>
  <c r="F575" i="2" s="1"/>
  <c r="U336" i="2"/>
  <c r="K318" i="2"/>
  <c r="L316" i="2" s="1"/>
  <c r="L317" i="2" s="1"/>
  <c r="R343" i="2"/>
  <c r="H306" i="2"/>
  <c r="I304" i="2" s="1"/>
  <c r="I328" i="2" s="1"/>
  <c r="G575" i="2" s="1"/>
  <c r="G333" i="2"/>
  <c r="G338" i="2" s="1"/>
  <c r="S344" i="2"/>
  <c r="G330" i="2"/>
  <c r="K312" i="2"/>
  <c r="L310" i="2" s="1"/>
  <c r="L312" i="2" s="1"/>
  <c r="M310" i="2" s="1"/>
  <c r="M312" i="2" s="1"/>
  <c r="N310" i="2" s="1"/>
  <c r="N312" i="2" s="1"/>
  <c r="O310" i="2" s="1"/>
  <c r="O312" i="2" s="1"/>
  <c r="P310" i="2" s="1"/>
  <c r="P312" i="2" s="1"/>
  <c r="Q310" i="2" s="1"/>
  <c r="Q312" i="2" s="1"/>
  <c r="R310" i="2" s="1"/>
  <c r="R312" i="2" s="1"/>
  <c r="S310" i="2" s="1"/>
  <c r="S312" i="2" s="1"/>
  <c r="T310" i="2" s="1"/>
  <c r="T312" i="2" s="1"/>
  <c r="U310" i="2" s="1"/>
  <c r="U312" i="2" s="1"/>
  <c r="V310" i="2" s="1"/>
  <c r="V312" i="2" s="1"/>
  <c r="W310" i="2" s="1"/>
  <c r="W312" i="2" s="1"/>
  <c r="X310" i="2" s="1"/>
  <c r="X312" i="2" s="1"/>
  <c r="Y310" i="2" s="1"/>
  <c r="Y312" i="2" s="1"/>
  <c r="Z310" i="2" s="1"/>
  <c r="Z312" i="2" s="1"/>
  <c r="AA310" i="2" s="1"/>
  <c r="AA312" i="2" s="1"/>
  <c r="AB310" i="2" s="1"/>
  <c r="AB312" i="2" s="1"/>
  <c r="AC310" i="2" s="1"/>
  <c r="AC312" i="2" s="1"/>
  <c r="AD310" i="2" s="1"/>
  <c r="AD312" i="2" s="1"/>
  <c r="AE310" i="2" s="1"/>
  <c r="AE312" i="2" s="1"/>
  <c r="AF310" i="2" s="1"/>
  <c r="AF312" i="2" s="1"/>
  <c r="AG310" i="2" s="1"/>
  <c r="AG312" i="2" s="1"/>
  <c r="AH310" i="2" s="1"/>
  <c r="AH312" i="2" s="1"/>
  <c r="AI310" i="2" s="1"/>
  <c r="AI312" i="2" s="1"/>
  <c r="AJ310" i="2" s="1"/>
  <c r="AJ312" i="2" s="1"/>
  <c r="AK310" i="2" s="1"/>
  <c r="AK312" i="2" s="1"/>
  <c r="AL310" i="2" s="1"/>
  <c r="AL312" i="2" s="1"/>
  <c r="AM310" i="2" s="1"/>
  <c r="AM312" i="2" s="1"/>
  <c r="AN310" i="2" s="1"/>
  <c r="AN312" i="2" s="1"/>
  <c r="AO310" i="2" s="1"/>
  <c r="AO312" i="2" s="1"/>
  <c r="AP310" i="2" s="1"/>
  <c r="AP312" i="2" s="1"/>
  <c r="AQ310" i="2" s="1"/>
  <c r="AQ312" i="2" s="1"/>
  <c r="AR310" i="2" s="1"/>
  <c r="AR312" i="2" s="1"/>
  <c r="AS310" i="2" s="1"/>
  <c r="AS312" i="2" s="1"/>
  <c r="AT310" i="2" s="1"/>
  <c r="AT312" i="2" s="1"/>
  <c r="AU310" i="2" s="1"/>
  <c r="AU312" i="2" s="1"/>
  <c r="AV310" i="2" s="1"/>
  <c r="AV312" i="2" s="1"/>
  <c r="AW310" i="2" s="1"/>
  <c r="AW312" i="2" s="1"/>
  <c r="AX310" i="2" s="1"/>
  <c r="AX312" i="2" s="1"/>
  <c r="AY310" i="2" s="1"/>
  <c r="AY312" i="2" s="1"/>
  <c r="AZ310" i="2" s="1"/>
  <c r="AZ312" i="2" s="1"/>
  <c r="BA310" i="2" s="1"/>
  <c r="BA312" i="2" s="1"/>
  <c r="BB310" i="2" s="1"/>
  <c r="BB312" i="2" s="1"/>
  <c r="BC310" i="2" s="1"/>
  <c r="BC312" i="2" s="1"/>
  <c r="BD310" i="2" s="1"/>
  <c r="BD312" i="2" s="1"/>
  <c r="BE310" i="2" s="1"/>
  <c r="BE312" i="2" s="1"/>
  <c r="BF310" i="2" s="1"/>
  <c r="BF312" i="2" s="1"/>
  <c r="BG310" i="2" s="1"/>
  <c r="BG312" i="2" s="1"/>
  <c r="BH310" i="2" s="1"/>
  <c r="BH312" i="2" s="1"/>
  <c r="BI310" i="2" s="1"/>
  <c r="BI312" i="2" s="1"/>
  <c r="BJ310" i="2" s="1"/>
  <c r="BJ312" i="2" s="1"/>
  <c r="BK310" i="2" s="1"/>
  <c r="BK312" i="2" s="1"/>
  <c r="BL310" i="2" s="1"/>
  <c r="BL312" i="2" s="1"/>
  <c r="BM310" i="2" s="1"/>
  <c r="BM312" i="2" s="1"/>
  <c r="BN310" i="2" s="1"/>
  <c r="BN312" i="2" s="1"/>
  <c r="BO310" i="2" s="1"/>
  <c r="BO312" i="2" s="1"/>
  <c r="BP310" i="2" s="1"/>
  <c r="BP312" i="2" s="1"/>
  <c r="BQ310" i="2" s="1"/>
  <c r="BQ312" i="2" s="1"/>
  <c r="BR310" i="2" s="1"/>
  <c r="BR312" i="2" s="1"/>
  <c r="BS310" i="2" s="1"/>
  <c r="BS312" i="2" s="1"/>
  <c r="BT310" i="2" s="1"/>
  <c r="BT312" i="2" s="1"/>
  <c r="BU310" i="2" s="1"/>
  <c r="BU312" i="2" s="1"/>
  <c r="BV310" i="2" s="1"/>
  <c r="BV312" i="2" s="1"/>
  <c r="BW310" i="2" s="1"/>
  <c r="BW312" i="2" s="1"/>
  <c r="BX310" i="2" s="1"/>
  <c r="J300" i="2"/>
  <c r="K298" i="2" s="1"/>
  <c r="I529" i="2" l="1"/>
  <c r="I583" i="2" s="1"/>
  <c r="I530" i="2"/>
  <c r="J528" i="2" s="1"/>
  <c r="N548" i="2"/>
  <c r="O546" i="2" s="1"/>
  <c r="O547" i="2" s="1"/>
  <c r="H554" i="2"/>
  <c r="I552" i="2" s="1"/>
  <c r="H582" i="2"/>
  <c r="W523" i="2"/>
  <c r="W524" i="2" s="1"/>
  <c r="X522" i="2" s="1"/>
  <c r="Z10" i="2"/>
  <c r="Z12" i="2" s="1"/>
  <c r="Y12" i="2"/>
  <c r="K323" i="2"/>
  <c r="K324" i="2"/>
  <c r="L322" i="2" s="1"/>
  <c r="L323" i="2" s="1"/>
  <c r="L324" i="2" s="1"/>
  <c r="M322" i="2" s="1"/>
  <c r="M323" i="2" s="1"/>
  <c r="BX312" i="2"/>
  <c r="V336" i="2"/>
  <c r="H576" i="2"/>
  <c r="G577" i="2"/>
  <c r="F577" i="2"/>
  <c r="Q334" i="2"/>
  <c r="S335" i="2"/>
  <c r="G9" i="5"/>
  <c r="G22" i="3"/>
  <c r="G341" i="2"/>
  <c r="G346" i="2" s="1"/>
  <c r="H330" i="2"/>
  <c r="K294" i="2"/>
  <c r="L292" i="2" s="1"/>
  <c r="L293" i="2" s="1"/>
  <c r="L318" i="2"/>
  <c r="M316" i="2" s="1"/>
  <c r="M317" i="2" s="1"/>
  <c r="K299" i="2"/>
  <c r="K300" i="2" s="1"/>
  <c r="L298" i="2" s="1"/>
  <c r="I330" i="2"/>
  <c r="T344" i="2"/>
  <c r="I333" i="2"/>
  <c r="I338" i="2" s="1"/>
  <c r="I306" i="2"/>
  <c r="J304" i="2" s="1"/>
  <c r="J328" i="2" s="1"/>
  <c r="H575" i="2" s="1"/>
  <c r="O548" i="2" l="1"/>
  <c r="P546" i="2" s="1"/>
  <c r="P547" i="2" s="1"/>
  <c r="I554" i="2"/>
  <c r="J552" i="2" s="1"/>
  <c r="I582" i="2"/>
  <c r="J529" i="2"/>
  <c r="J583" i="2" s="1"/>
  <c r="J530" i="2"/>
  <c r="K528" i="2" s="1"/>
  <c r="X523" i="2"/>
  <c r="X524" i="2" s="1"/>
  <c r="BY310" i="2"/>
  <c r="H577" i="2"/>
  <c r="F22" i="3"/>
  <c r="F9" i="5"/>
  <c r="K329" i="2"/>
  <c r="I576" i="2" s="1"/>
  <c r="H341" i="2"/>
  <c r="F15" i="4"/>
  <c r="F21" i="4" s="1"/>
  <c r="L294" i="2"/>
  <c r="M292" i="2" s="1"/>
  <c r="M293" i="2" s="1"/>
  <c r="M324" i="2"/>
  <c r="N322" i="2" s="1"/>
  <c r="N323" i="2" s="1"/>
  <c r="M318" i="2"/>
  <c r="N316" i="2" s="1"/>
  <c r="N317" i="2" s="1"/>
  <c r="L299" i="2"/>
  <c r="L300" i="2" s="1"/>
  <c r="M298" i="2" s="1"/>
  <c r="U344" i="2"/>
  <c r="V344" i="2" s="1"/>
  <c r="J554" i="2" l="1"/>
  <c r="K552" i="2" s="1"/>
  <c r="J582" i="2"/>
  <c r="K529" i="2"/>
  <c r="K583" i="2" s="1"/>
  <c r="K530" i="2"/>
  <c r="L528" i="2" s="1"/>
  <c r="P548" i="2"/>
  <c r="Q546" i="2" s="1"/>
  <c r="Q547" i="2" s="1"/>
  <c r="Y522" i="2"/>
  <c r="BY312" i="2"/>
  <c r="H346" i="2"/>
  <c r="G15" i="4" s="1"/>
  <c r="G21" i="4" s="1"/>
  <c r="M334" i="2"/>
  <c r="W336" i="2"/>
  <c r="W344" i="2" s="1"/>
  <c r="L334" i="2"/>
  <c r="K334" i="2"/>
  <c r="K342" i="2" s="1"/>
  <c r="H22" i="3"/>
  <c r="H9" i="5"/>
  <c r="M294" i="2"/>
  <c r="N292" i="2" s="1"/>
  <c r="N293" i="2" s="1"/>
  <c r="I341" i="2"/>
  <c r="L329" i="2"/>
  <c r="J576" i="2" s="1"/>
  <c r="N324" i="2"/>
  <c r="O322" i="2" s="1"/>
  <c r="O323" i="2" s="1"/>
  <c r="N318" i="2"/>
  <c r="O316" i="2" s="1"/>
  <c r="O317" i="2" s="1"/>
  <c r="M299" i="2"/>
  <c r="M329" i="2" s="1"/>
  <c r="K576" i="2" s="1"/>
  <c r="J306" i="2"/>
  <c r="K304" i="2" s="1"/>
  <c r="K328" i="2" s="1"/>
  <c r="I575" i="2" s="1"/>
  <c r="J333" i="2"/>
  <c r="J338" i="2" s="1"/>
  <c r="J330" i="2"/>
  <c r="S343" i="2"/>
  <c r="L529" i="2" l="1"/>
  <c r="L583" i="2" s="1"/>
  <c r="L530" i="2"/>
  <c r="M528" i="2" s="1"/>
  <c r="Q548" i="2"/>
  <c r="R546" i="2" s="1"/>
  <c r="K554" i="2"/>
  <c r="L552" i="2" s="1"/>
  <c r="K582" i="2"/>
  <c r="Y523" i="2"/>
  <c r="BZ310" i="2"/>
  <c r="I577" i="2"/>
  <c r="I346" i="2"/>
  <c r="H15" i="4" s="1"/>
  <c r="H21" i="4" s="1"/>
  <c r="T335" i="2"/>
  <c r="X336" i="2"/>
  <c r="X344" i="2" s="1"/>
  <c r="Y336" i="2"/>
  <c r="L342" i="2"/>
  <c r="M342" i="2" s="1"/>
  <c r="M333" i="2"/>
  <c r="M338" i="2" s="1"/>
  <c r="O324" i="2"/>
  <c r="P322" i="2" s="1"/>
  <c r="P323" i="2" s="1"/>
  <c r="J341" i="2"/>
  <c r="O318" i="2"/>
  <c r="P316" i="2" s="1"/>
  <c r="P317" i="2" s="1"/>
  <c r="M300" i="2"/>
  <c r="N298" i="2" s="1"/>
  <c r="N294" i="2"/>
  <c r="O292" i="2" s="1"/>
  <c r="R547" i="2" l="1"/>
  <c r="R548" i="2"/>
  <c r="S546" i="2" s="1"/>
  <c r="S547" i="2" s="1"/>
  <c r="M529" i="2"/>
  <c r="M583" i="2" s="1"/>
  <c r="M530" i="2"/>
  <c r="N528" i="2" s="1"/>
  <c r="L554" i="2"/>
  <c r="M552" i="2" s="1"/>
  <c r="L582" i="2"/>
  <c r="Y524" i="2"/>
  <c r="Z522" i="2" s="1"/>
  <c r="BZ312" i="2"/>
  <c r="J346" i="2"/>
  <c r="I15" i="4" s="1"/>
  <c r="I21" i="4" s="1"/>
  <c r="Y344" i="2"/>
  <c r="L9" i="5"/>
  <c r="L22" i="3"/>
  <c r="I22" i="3"/>
  <c r="I9" i="5"/>
  <c r="P324" i="2"/>
  <c r="Q322" i="2" s="1"/>
  <c r="Q323" i="2" s="1"/>
  <c r="P318" i="2"/>
  <c r="Q316" i="2" s="1"/>
  <c r="Q317" i="2" s="1"/>
  <c r="N299" i="2"/>
  <c r="N329" i="2" s="1"/>
  <c r="O293" i="2"/>
  <c r="K333" i="2"/>
  <c r="K338" i="2" s="1"/>
  <c r="K330" i="2"/>
  <c r="K306" i="2"/>
  <c r="L304" i="2" s="1"/>
  <c r="L328" i="2" s="1"/>
  <c r="J575" i="2" s="1"/>
  <c r="N529" i="2" l="1"/>
  <c r="N583" i="2" s="1"/>
  <c r="S548" i="2"/>
  <c r="T546" i="2" s="1"/>
  <c r="T547" i="2" s="1"/>
  <c r="M554" i="2"/>
  <c r="N552" i="2" s="1"/>
  <c r="M582" i="2"/>
  <c r="Z523" i="2"/>
  <c r="Z524" i="2" s="1"/>
  <c r="CA310" i="2"/>
  <c r="J577" i="2"/>
  <c r="P334" i="2"/>
  <c r="L576" i="2"/>
  <c r="Z336" i="2"/>
  <c r="Z344" i="2" s="1"/>
  <c r="U335" i="2"/>
  <c r="K341" i="2"/>
  <c r="N334" i="2"/>
  <c r="N342" i="2" s="1"/>
  <c r="O334" i="2"/>
  <c r="Q324" i="2"/>
  <c r="R322" i="2" s="1"/>
  <c r="R323" i="2" s="1"/>
  <c r="Q318" i="2"/>
  <c r="R316" i="2" s="1"/>
  <c r="R317" i="2" s="1"/>
  <c r="N333" i="2"/>
  <c r="N338" i="2" s="1"/>
  <c r="N300" i="2"/>
  <c r="O298" i="2" s="1"/>
  <c r="O294" i="2"/>
  <c r="P292" i="2" s="1"/>
  <c r="T548" i="2" l="1"/>
  <c r="U546" i="2" s="1"/>
  <c r="U547" i="2" s="1"/>
  <c r="N554" i="2"/>
  <c r="O552" i="2" s="1"/>
  <c r="N582" i="2"/>
  <c r="N530" i="2"/>
  <c r="O528" i="2" s="1"/>
  <c r="AA522" i="2"/>
  <c r="CA312" i="2"/>
  <c r="K346" i="2"/>
  <c r="J15" i="4" s="1"/>
  <c r="J21" i="4" s="1"/>
  <c r="J22" i="3"/>
  <c r="J9" i="5"/>
  <c r="M22" i="3"/>
  <c r="M9" i="5"/>
  <c r="R324" i="2"/>
  <c r="S322" i="2" s="1"/>
  <c r="S323" i="2" s="1"/>
  <c r="O342" i="2"/>
  <c r="P342" i="2" s="1"/>
  <c r="Q342" i="2" s="1"/>
  <c r="R318" i="2"/>
  <c r="S316" i="2" s="1"/>
  <c r="S317" i="2" s="1"/>
  <c r="O299" i="2"/>
  <c r="P293" i="2"/>
  <c r="L333" i="2"/>
  <c r="L338" i="2" s="1"/>
  <c r="T343" i="2"/>
  <c r="U343" i="2" s="1"/>
  <c r="R334" i="2"/>
  <c r="L306" i="2"/>
  <c r="L330" i="2"/>
  <c r="O554" i="2" l="1"/>
  <c r="P552" i="2" s="1"/>
  <c r="O582" i="2"/>
  <c r="O529" i="2"/>
  <c r="O583" i="2" s="1"/>
  <c r="U548" i="2"/>
  <c r="V546" i="2" s="1"/>
  <c r="AA523" i="2"/>
  <c r="CB310" i="2"/>
  <c r="L341" i="2"/>
  <c r="L346" i="2" s="1"/>
  <c r="R342" i="2"/>
  <c r="O329" i="2"/>
  <c r="S324" i="2"/>
  <c r="T322" i="2" s="1"/>
  <c r="T323" i="2" s="1"/>
  <c r="S318" i="2"/>
  <c r="T316" i="2" s="1"/>
  <c r="T317" i="2" s="1"/>
  <c r="O300" i="2"/>
  <c r="P298" i="2" s="1"/>
  <c r="M304" i="2"/>
  <c r="P294" i="2"/>
  <c r="Q292" i="2" s="1"/>
  <c r="V547" i="2" l="1"/>
  <c r="V548" i="2" s="1"/>
  <c r="W546" i="2" s="1"/>
  <c r="W547" i="2" s="1"/>
  <c r="P554" i="2"/>
  <c r="Q552" i="2" s="1"/>
  <c r="P582" i="2"/>
  <c r="O530" i="2"/>
  <c r="P528" i="2" s="1"/>
  <c r="AA524" i="2"/>
  <c r="AB522" i="2" s="1"/>
  <c r="CB312" i="2"/>
  <c r="V335" i="2"/>
  <c r="V343" i="2" s="1"/>
  <c r="M576" i="2"/>
  <c r="O333" i="2"/>
  <c r="K9" i="5"/>
  <c r="K22" i="3"/>
  <c r="T324" i="2"/>
  <c r="U322" i="2" s="1"/>
  <c r="U323" i="2" s="1"/>
  <c r="M341" i="2"/>
  <c r="M346" i="2" s="1"/>
  <c r="K15" i="4"/>
  <c r="K21" i="4" s="1"/>
  <c r="M306" i="2"/>
  <c r="N304" i="2" s="1"/>
  <c r="M328" i="2"/>
  <c r="T318" i="2"/>
  <c r="U316" i="2" s="1"/>
  <c r="U317" i="2" s="1"/>
  <c r="P299" i="2"/>
  <c r="P329" i="2" s="1"/>
  <c r="Q293" i="2"/>
  <c r="W548" i="2" l="1"/>
  <c r="X546" i="2" s="1"/>
  <c r="X547" i="2" s="1"/>
  <c r="Q554" i="2"/>
  <c r="R552" i="2" s="1"/>
  <c r="P529" i="2"/>
  <c r="P583" i="2" s="1"/>
  <c r="AB523" i="2"/>
  <c r="AB524" i="2" s="1"/>
  <c r="CC310" i="2"/>
  <c r="W335" i="2"/>
  <c r="W343" i="2" s="1"/>
  <c r="N576" i="2"/>
  <c r="M330" i="2"/>
  <c r="K575" i="2"/>
  <c r="O338" i="2"/>
  <c r="N22" i="3" s="1"/>
  <c r="N341" i="2"/>
  <c r="N346" i="2" s="1"/>
  <c r="L15" i="4"/>
  <c r="L21" i="4" s="1"/>
  <c r="N306" i="2"/>
  <c r="O304" i="2" s="1"/>
  <c r="N328" i="2"/>
  <c r="U324" i="2"/>
  <c r="V322" i="2" s="1"/>
  <c r="V323" i="2" s="1"/>
  <c r="U318" i="2"/>
  <c r="V316" i="2" s="1"/>
  <c r="V317" i="2" s="1"/>
  <c r="P333" i="2"/>
  <c r="P338" i="2" s="1"/>
  <c r="S334" i="2"/>
  <c r="S342" i="2" s="1"/>
  <c r="P300" i="2"/>
  <c r="Q298" i="2" s="1"/>
  <c r="Q294" i="2"/>
  <c r="R292" i="2" s="1"/>
  <c r="R554" i="2" l="1"/>
  <c r="S552" i="2" s="1"/>
  <c r="P530" i="2"/>
  <c r="Q528" i="2" s="1"/>
  <c r="X548" i="2"/>
  <c r="Y546" i="2" s="1"/>
  <c r="Y547" i="2" s="1"/>
  <c r="AC522" i="2"/>
  <c r="CC312" i="2"/>
  <c r="K577" i="2"/>
  <c r="N330" i="2"/>
  <c r="L575" i="2"/>
  <c r="N9" i="5"/>
  <c r="V324" i="2"/>
  <c r="W322" i="2" s="1"/>
  <c r="W323" i="2" s="1"/>
  <c r="O306" i="2"/>
  <c r="P304" i="2" s="1"/>
  <c r="O328" i="2"/>
  <c r="M15" i="4"/>
  <c r="M21" i="4" s="1"/>
  <c r="O341" i="2"/>
  <c r="V318" i="2"/>
  <c r="W316" i="2" s="1"/>
  <c r="W317" i="2" s="1"/>
  <c r="Q299" i="2"/>
  <c r="Q329" i="2" s="1"/>
  <c r="R293" i="2"/>
  <c r="O576" i="2" l="1"/>
  <c r="Q529" i="2"/>
  <c r="Q583" i="2" s="1"/>
  <c r="Q582" i="2"/>
  <c r="Y548" i="2"/>
  <c r="Z546" i="2" s="1"/>
  <c r="Z547" i="2" s="1"/>
  <c r="S554" i="2"/>
  <c r="T552" i="2" s="1"/>
  <c r="AC523" i="2"/>
  <c r="CD310" i="2"/>
  <c r="O330" i="2"/>
  <c r="M575" i="2"/>
  <c r="L577" i="2"/>
  <c r="O346" i="2"/>
  <c r="N15" i="4" s="1"/>
  <c r="N21" i="4" s="1"/>
  <c r="O9" i="5"/>
  <c r="O22" i="3"/>
  <c r="P306" i="2"/>
  <c r="Q304" i="2" s="1"/>
  <c r="P328" i="2"/>
  <c r="P341" i="2"/>
  <c r="W324" i="2"/>
  <c r="X322" i="2" s="1"/>
  <c r="X323" i="2" s="1"/>
  <c r="W318" i="2"/>
  <c r="X316" i="2" s="1"/>
  <c r="X317" i="2" s="1"/>
  <c r="Q300" i="2"/>
  <c r="R298" i="2" s="1"/>
  <c r="R294" i="2"/>
  <c r="S292" i="2" s="1"/>
  <c r="Z548" i="2" l="1"/>
  <c r="AA546" i="2" s="1"/>
  <c r="AA547" i="2" s="1"/>
  <c r="T554" i="2"/>
  <c r="U552" i="2" s="1"/>
  <c r="Q530" i="2"/>
  <c r="R528" i="2" s="1"/>
  <c r="AC524" i="2"/>
  <c r="AD522" i="2" s="1"/>
  <c r="CD312" i="2"/>
  <c r="P330" i="2"/>
  <c r="N575" i="2"/>
  <c r="M577" i="2"/>
  <c r="P346" i="2"/>
  <c r="O15" i="4" s="1"/>
  <c r="O21" i="4" s="1"/>
  <c r="X335" i="2"/>
  <c r="X343" i="2" s="1"/>
  <c r="Q306" i="2"/>
  <c r="R304" i="2" s="1"/>
  <c r="Q328" i="2"/>
  <c r="X324" i="2"/>
  <c r="Y322" i="2" s="1"/>
  <c r="Y323" i="2" s="1"/>
  <c r="X318" i="2"/>
  <c r="Y316" i="2" s="1"/>
  <c r="Y317" i="2" s="1"/>
  <c r="R299" i="2"/>
  <c r="R329" i="2" s="1"/>
  <c r="S293" i="2"/>
  <c r="U554" i="2" l="1"/>
  <c r="V552" i="2" s="1"/>
  <c r="P576" i="2"/>
  <c r="R529" i="2"/>
  <c r="R583" i="2" s="1"/>
  <c r="R582" i="2"/>
  <c r="AA548" i="2"/>
  <c r="AB546" i="2" s="1"/>
  <c r="AB547" i="2" s="1"/>
  <c r="AD523" i="2"/>
  <c r="AD524" i="2" s="1"/>
  <c r="CE310" i="2"/>
  <c r="N577" i="2"/>
  <c r="Q330" i="2"/>
  <c r="O575" i="2"/>
  <c r="R306" i="2"/>
  <c r="S304" i="2" s="1"/>
  <c r="R328" i="2"/>
  <c r="P575" i="2" s="1"/>
  <c r="Y324" i="2"/>
  <c r="Z322" i="2" s="1"/>
  <c r="Z323" i="2" s="1"/>
  <c r="Y318" i="2"/>
  <c r="Z316" i="2" s="1"/>
  <c r="Z317" i="2" s="1"/>
  <c r="R300" i="2"/>
  <c r="S298" i="2" s="1"/>
  <c r="S294" i="2"/>
  <c r="T292" i="2" s="1"/>
  <c r="R530" i="2" l="1"/>
  <c r="S528" i="2" s="1"/>
  <c r="V554" i="2"/>
  <c r="W552" i="2" s="1"/>
  <c r="AB548" i="2"/>
  <c r="AC546" i="2" s="1"/>
  <c r="AC547" i="2" s="1"/>
  <c r="AE522" i="2"/>
  <c r="CE312" i="2"/>
  <c r="O577" i="2"/>
  <c r="P577" i="2"/>
  <c r="Y335" i="2"/>
  <c r="Y343" i="2" s="1"/>
  <c r="S306" i="2"/>
  <c r="T304" i="2" s="1"/>
  <c r="S328" i="2"/>
  <c r="Q575" i="2" s="1"/>
  <c r="R330" i="2"/>
  <c r="Z324" i="2"/>
  <c r="AA322" i="2" s="1"/>
  <c r="AA323" i="2" s="1"/>
  <c r="Z318" i="2"/>
  <c r="AA316" i="2" s="1"/>
  <c r="AA317" i="2" s="1"/>
  <c r="S299" i="2"/>
  <c r="T293" i="2"/>
  <c r="AC548" i="2" l="1"/>
  <c r="AD546" i="2" s="1"/>
  <c r="AD547" i="2" s="1"/>
  <c r="W554" i="2"/>
  <c r="X552" i="2" s="1"/>
  <c r="S529" i="2"/>
  <c r="S583" i="2" s="1"/>
  <c r="S582" i="2"/>
  <c r="AE523" i="2"/>
  <c r="AE524" i="2" s="1"/>
  <c r="AF522" i="2" s="1"/>
  <c r="CF310" i="2"/>
  <c r="S329" i="2"/>
  <c r="T306" i="2"/>
  <c r="U304" i="2" s="1"/>
  <c r="AA324" i="2"/>
  <c r="AB322" i="2" s="1"/>
  <c r="AB323" i="2" s="1"/>
  <c r="AA318" i="2"/>
  <c r="AB316" i="2" s="1"/>
  <c r="AB317" i="2" s="1"/>
  <c r="S300" i="2"/>
  <c r="T298" i="2" s="1"/>
  <c r="T328" i="2" s="1"/>
  <c r="R575" i="2" s="1"/>
  <c r="T294" i="2"/>
  <c r="U292" i="2" s="1"/>
  <c r="X554" i="2" l="1"/>
  <c r="Y552" i="2" s="1"/>
  <c r="S530" i="2"/>
  <c r="T528" i="2" s="1"/>
  <c r="AD548" i="2"/>
  <c r="AE546" i="2" s="1"/>
  <c r="AE547" i="2" s="1"/>
  <c r="AF523" i="2"/>
  <c r="AF524" i="2" s="1"/>
  <c r="CF312" i="2"/>
  <c r="Z335" i="2"/>
  <c r="Z343" i="2" s="1"/>
  <c r="Q576" i="2"/>
  <c r="U306" i="2"/>
  <c r="V304" i="2" s="1"/>
  <c r="AB324" i="2"/>
  <c r="AC322" i="2" s="1"/>
  <c r="AC323" i="2" s="1"/>
  <c r="S330" i="2"/>
  <c r="AB318" i="2"/>
  <c r="AC316" i="2" s="1"/>
  <c r="AC317" i="2" s="1"/>
  <c r="T299" i="2"/>
  <c r="T329" i="2" s="1"/>
  <c r="R576" i="2" s="1"/>
  <c r="U293" i="2"/>
  <c r="T529" i="2" l="1"/>
  <c r="T583" i="2" s="1"/>
  <c r="T582" i="2"/>
  <c r="AE548" i="2"/>
  <c r="AF546" i="2" s="1"/>
  <c r="AF547" i="2" s="1"/>
  <c r="Y554" i="2"/>
  <c r="Z552" i="2" s="1"/>
  <c r="AG522" i="2"/>
  <c r="CG310" i="2"/>
  <c r="R577" i="2"/>
  <c r="Q577" i="2"/>
  <c r="AC324" i="2"/>
  <c r="AD322" i="2" s="1"/>
  <c r="AD323" i="2" s="1"/>
  <c r="V306" i="2"/>
  <c r="W304" i="2" s="1"/>
  <c r="AC318" i="2"/>
  <c r="AD316" i="2" s="1"/>
  <c r="AD317" i="2" s="1"/>
  <c r="T330" i="2"/>
  <c r="T334" i="2"/>
  <c r="T342" i="2" s="1"/>
  <c r="T300" i="2"/>
  <c r="U298" i="2" s="1"/>
  <c r="U328" i="2" s="1"/>
  <c r="S575" i="2" s="1"/>
  <c r="U294" i="2"/>
  <c r="V292" i="2" s="1"/>
  <c r="Z554" i="2" l="1"/>
  <c r="AA552" i="2" s="1"/>
  <c r="T530" i="2"/>
  <c r="U528" i="2" s="1"/>
  <c r="AF548" i="2"/>
  <c r="AG546" i="2" s="1"/>
  <c r="AG547" i="2" s="1"/>
  <c r="AG523" i="2"/>
  <c r="CG312" i="2"/>
  <c r="W306" i="2"/>
  <c r="X304" i="2" s="1"/>
  <c r="AD324" i="2"/>
  <c r="AE322" i="2" s="1"/>
  <c r="AE323" i="2" s="1"/>
  <c r="AD318" i="2"/>
  <c r="AE316" i="2" s="1"/>
  <c r="AE317" i="2" s="1"/>
  <c r="U299" i="2"/>
  <c r="V293" i="2"/>
  <c r="U529" i="2" l="1"/>
  <c r="U583" i="2" s="1"/>
  <c r="U582" i="2"/>
  <c r="AA554" i="2"/>
  <c r="AB552" i="2" s="1"/>
  <c r="AG548" i="2"/>
  <c r="AH546" i="2" s="1"/>
  <c r="AG524" i="2"/>
  <c r="AH522" i="2" s="1"/>
  <c r="CH310" i="2"/>
  <c r="AE324" i="2"/>
  <c r="AF322" i="2" s="1"/>
  <c r="AF323" i="2" s="1"/>
  <c r="U329" i="2"/>
  <c r="S576" i="2" s="1"/>
  <c r="X306" i="2"/>
  <c r="Y304" i="2" s="1"/>
  <c r="AE318" i="2"/>
  <c r="AF316" i="2" s="1"/>
  <c r="AF317" i="2" s="1"/>
  <c r="U300" i="2"/>
  <c r="V298" i="2" s="1"/>
  <c r="V328" i="2" s="1"/>
  <c r="T575" i="2" s="1"/>
  <c r="V294" i="2"/>
  <c r="W292" i="2" s="1"/>
  <c r="AH547" i="2" l="1"/>
  <c r="U530" i="2"/>
  <c r="V528" i="2" s="1"/>
  <c r="AB554" i="2"/>
  <c r="AC552" i="2" s="1"/>
  <c r="AH523" i="2"/>
  <c r="CH312" i="2"/>
  <c r="S577" i="2"/>
  <c r="U330" i="2"/>
  <c r="Y306" i="2"/>
  <c r="Z304" i="2" s="1"/>
  <c r="AF324" i="2"/>
  <c r="AG322" i="2" s="1"/>
  <c r="AG323" i="2" s="1"/>
  <c r="AF318" i="2"/>
  <c r="AG316" i="2" s="1"/>
  <c r="AG317" i="2" s="1"/>
  <c r="V299" i="2"/>
  <c r="V329" i="2" s="1"/>
  <c r="W293" i="2"/>
  <c r="T576" i="2" l="1"/>
  <c r="Q333" i="2"/>
  <c r="V529" i="2"/>
  <c r="V583" i="2" s="1"/>
  <c r="V530" i="2"/>
  <c r="W528" i="2" s="1"/>
  <c r="V582" i="2"/>
  <c r="AC554" i="2"/>
  <c r="AD552" i="2" s="1"/>
  <c r="AH548" i="2"/>
  <c r="AI546" i="2" s="1"/>
  <c r="AI547" i="2" s="1"/>
  <c r="AH524" i="2"/>
  <c r="AI522" i="2" s="1"/>
  <c r="CI310" i="2"/>
  <c r="T577" i="2"/>
  <c r="Q341" i="2"/>
  <c r="Q346" i="2" s="1"/>
  <c r="Z306" i="2"/>
  <c r="AA304" i="2" s="1"/>
  <c r="AG324" i="2"/>
  <c r="AH322" i="2" s="1"/>
  <c r="AH323" i="2" s="1"/>
  <c r="AG318" i="2"/>
  <c r="AH316" i="2" s="1"/>
  <c r="AH317" i="2" s="1"/>
  <c r="V330" i="2"/>
  <c r="V300" i="2"/>
  <c r="W298" i="2" s="1"/>
  <c r="W328" i="2" s="1"/>
  <c r="U575" i="2" s="1"/>
  <c r="W294" i="2"/>
  <c r="X292" i="2" s="1"/>
  <c r="W529" i="2" l="1"/>
  <c r="W583" i="2" s="1"/>
  <c r="W530" i="2"/>
  <c r="X528" i="2" s="1"/>
  <c r="W582" i="2"/>
  <c r="AD554" i="2"/>
  <c r="AE552" i="2" s="1"/>
  <c r="AI548" i="2"/>
  <c r="AJ546" i="2" s="1"/>
  <c r="AJ547" i="2" s="1"/>
  <c r="AI523" i="2"/>
  <c r="AI524" i="2" s="1"/>
  <c r="CI312" i="2"/>
  <c r="Q338" i="2"/>
  <c r="P9" i="5" s="1"/>
  <c r="P15" i="4"/>
  <c r="P21" i="4" s="1"/>
  <c r="AH324" i="2"/>
  <c r="AI322" i="2" s="1"/>
  <c r="AI323" i="2" s="1"/>
  <c r="AA306" i="2"/>
  <c r="AB304" i="2" s="1"/>
  <c r="AH318" i="2"/>
  <c r="AI316" i="2" s="1"/>
  <c r="AI317" i="2" s="1"/>
  <c r="W299" i="2"/>
  <c r="X293" i="2"/>
  <c r="AJ548" i="2" l="1"/>
  <c r="AK546" i="2" s="1"/>
  <c r="AK547" i="2" s="1"/>
  <c r="X529" i="2"/>
  <c r="X583" i="2" s="1"/>
  <c r="X530" i="2"/>
  <c r="Y528" i="2" s="1"/>
  <c r="X582" i="2"/>
  <c r="AE554" i="2"/>
  <c r="AF552" i="2" s="1"/>
  <c r="AJ522" i="2"/>
  <c r="CJ310" i="2"/>
  <c r="P22" i="3"/>
  <c r="W329" i="2"/>
  <c r="U576" i="2" s="1"/>
  <c r="AB306" i="2"/>
  <c r="AC304" i="2" s="1"/>
  <c r="AI324" i="2"/>
  <c r="AJ322" i="2" s="1"/>
  <c r="AJ323" i="2" s="1"/>
  <c r="AI318" i="2"/>
  <c r="AJ316" i="2" s="1"/>
  <c r="AJ317" i="2" s="1"/>
  <c r="W300" i="2"/>
  <c r="X298" i="2" s="1"/>
  <c r="X328" i="2" s="1"/>
  <c r="V575" i="2" s="1"/>
  <c r="X294" i="2"/>
  <c r="Y292" i="2" s="1"/>
  <c r="AF554" i="2" l="1"/>
  <c r="AG552" i="2" s="1"/>
  <c r="Y529" i="2"/>
  <c r="Y583" i="2" s="1"/>
  <c r="Y530" i="2"/>
  <c r="Z528" i="2" s="1"/>
  <c r="Y582" i="2"/>
  <c r="AK548" i="2"/>
  <c r="AL546" i="2" s="1"/>
  <c r="AJ523" i="2"/>
  <c r="AJ524" i="2" s="1"/>
  <c r="CJ312" i="2"/>
  <c r="U577" i="2"/>
  <c r="AC306" i="2"/>
  <c r="AD304" i="2" s="1"/>
  <c r="AJ324" i="2"/>
  <c r="AK322" i="2" s="1"/>
  <c r="AK323" i="2" s="1"/>
  <c r="W330" i="2"/>
  <c r="AJ318" i="2"/>
  <c r="AK316" i="2" s="1"/>
  <c r="AK317" i="2" s="1"/>
  <c r="X299" i="2"/>
  <c r="X329" i="2" s="1"/>
  <c r="Y293" i="2"/>
  <c r="Z529" i="2" l="1"/>
  <c r="Z583" i="2" s="1"/>
  <c r="Z582" i="2"/>
  <c r="AL547" i="2"/>
  <c r="AG554" i="2"/>
  <c r="AH552" i="2" s="1"/>
  <c r="AK522" i="2"/>
  <c r="CK310" i="2"/>
  <c r="U334" i="2"/>
  <c r="U342" i="2" s="1"/>
  <c r="V576" i="2"/>
  <c r="AK324" i="2"/>
  <c r="AL322" i="2" s="1"/>
  <c r="AL323" i="2" s="1"/>
  <c r="AD306" i="2"/>
  <c r="AE304" i="2" s="1"/>
  <c r="AK318" i="2"/>
  <c r="AL316" i="2" s="1"/>
  <c r="AL317" i="2" s="1"/>
  <c r="X330" i="2"/>
  <c r="X300" i="2"/>
  <c r="Y298" i="2" s="1"/>
  <c r="Y328" i="2" s="1"/>
  <c r="W575" i="2" s="1"/>
  <c r="Y294" i="2"/>
  <c r="Z292" i="2" s="1"/>
  <c r="AH554" i="2" l="1"/>
  <c r="AI552" i="2" s="1"/>
  <c r="Z530" i="2"/>
  <c r="AA528" i="2" s="1"/>
  <c r="AL548" i="2"/>
  <c r="AM546" i="2" s="1"/>
  <c r="AM547" i="2" s="1"/>
  <c r="AK523" i="2"/>
  <c r="CK312" i="2"/>
  <c r="V577" i="2"/>
  <c r="AE306" i="2"/>
  <c r="AF304" i="2" s="1"/>
  <c r="AL324" i="2"/>
  <c r="AM322" i="2" s="1"/>
  <c r="AM323" i="2" s="1"/>
  <c r="AL318" i="2"/>
  <c r="AM316" i="2" s="1"/>
  <c r="AM317" i="2" s="1"/>
  <c r="Y299" i="2"/>
  <c r="Z293" i="2"/>
  <c r="AA529" i="2" l="1"/>
  <c r="AA583" i="2" s="1"/>
  <c r="AA582" i="2"/>
  <c r="AM548" i="2"/>
  <c r="AN546" i="2" s="1"/>
  <c r="AN547" i="2" s="1"/>
  <c r="AI554" i="2"/>
  <c r="AJ552" i="2" s="1"/>
  <c r="AK524" i="2"/>
  <c r="AL522" i="2" s="1"/>
  <c r="CL310" i="2"/>
  <c r="AM324" i="2"/>
  <c r="AN322" i="2" s="1"/>
  <c r="AN323" i="2" s="1"/>
  <c r="AF306" i="2"/>
  <c r="AG304" i="2" s="1"/>
  <c r="Y329" i="2"/>
  <c r="AM318" i="2"/>
  <c r="AN316" i="2" s="1"/>
  <c r="AN317" i="2" s="1"/>
  <c r="Y300" i="2"/>
  <c r="Z298" i="2" s="1"/>
  <c r="Z328" i="2" s="1"/>
  <c r="X575" i="2" s="1"/>
  <c r="Z294" i="2"/>
  <c r="AA292" i="2" s="1"/>
  <c r="AN548" i="2" l="1"/>
  <c r="AO546" i="2" s="1"/>
  <c r="AO547" i="2" s="1"/>
  <c r="AJ554" i="2"/>
  <c r="AK552" i="2" s="1"/>
  <c r="AA530" i="2"/>
  <c r="AB528" i="2" s="1"/>
  <c r="AL523" i="2"/>
  <c r="AL524" i="2" s="1"/>
  <c r="AM522" i="2" s="1"/>
  <c r="CL312" i="2"/>
  <c r="V334" i="2"/>
  <c r="V342" i="2" s="1"/>
  <c r="W576" i="2"/>
  <c r="AG306" i="2"/>
  <c r="AH304" i="2" s="1"/>
  <c r="Y330" i="2"/>
  <c r="AN324" i="2"/>
  <c r="AO322" i="2" s="1"/>
  <c r="AO323" i="2" s="1"/>
  <c r="AN318" i="2"/>
  <c r="AO316" i="2" s="1"/>
  <c r="AO317" i="2" s="1"/>
  <c r="Z299" i="2"/>
  <c r="Z329" i="2" s="1"/>
  <c r="X576" i="2" s="1"/>
  <c r="AA293" i="2"/>
  <c r="AK554" i="2" l="1"/>
  <c r="AL552" i="2" s="1"/>
  <c r="AB529" i="2"/>
  <c r="AB583" i="2" s="1"/>
  <c r="AB582" i="2"/>
  <c r="AO548" i="2"/>
  <c r="AP546" i="2" s="1"/>
  <c r="AM523" i="2"/>
  <c r="AM524" i="2" s="1"/>
  <c r="AN522" i="2" s="1"/>
  <c r="CM310" i="2"/>
  <c r="W577" i="2"/>
  <c r="X577" i="2"/>
  <c r="AH306" i="2"/>
  <c r="AI304" i="2" s="1"/>
  <c r="AO324" i="2"/>
  <c r="AP322" i="2" s="1"/>
  <c r="AP323" i="2" s="1"/>
  <c r="AO318" i="2"/>
  <c r="AP316" i="2" s="1"/>
  <c r="AP317" i="2" s="1"/>
  <c r="Z300" i="2"/>
  <c r="AA298" i="2" s="1"/>
  <c r="AA328" i="2" s="1"/>
  <c r="Y575" i="2" s="1"/>
  <c r="AA294" i="2"/>
  <c r="AB292" i="2" s="1"/>
  <c r="AP547" i="2" l="1"/>
  <c r="AP548" i="2" s="1"/>
  <c r="AQ546" i="2" s="1"/>
  <c r="AQ547" i="2" s="1"/>
  <c r="AB530" i="2"/>
  <c r="AC528" i="2" s="1"/>
  <c r="AL554" i="2"/>
  <c r="AM552" i="2" s="1"/>
  <c r="AN523" i="2"/>
  <c r="AN524" i="2" s="1"/>
  <c r="CM312" i="2"/>
  <c r="Z330" i="2"/>
  <c r="W334" i="2"/>
  <c r="W342" i="2" s="1"/>
  <c r="AI306" i="2"/>
  <c r="AP324" i="2"/>
  <c r="AQ322" i="2" s="1"/>
  <c r="AQ323" i="2" s="1"/>
  <c r="AP318" i="2"/>
  <c r="AQ316" i="2" s="1"/>
  <c r="AQ317" i="2" s="1"/>
  <c r="AA299" i="2"/>
  <c r="AJ304" i="2"/>
  <c r="AB293" i="2"/>
  <c r="AQ548" i="2" l="1"/>
  <c r="AR546" i="2" s="1"/>
  <c r="AR547" i="2" s="1"/>
  <c r="AC529" i="2"/>
  <c r="AC583" i="2" s="1"/>
  <c r="AC582" i="2"/>
  <c r="AM554" i="2"/>
  <c r="AN552" i="2" s="1"/>
  <c r="AO522" i="2"/>
  <c r="CN310" i="2"/>
  <c r="AJ306" i="2"/>
  <c r="AK304" i="2" s="1"/>
  <c r="AA329" i="2"/>
  <c r="Y576" i="2" s="1"/>
  <c r="AQ324" i="2"/>
  <c r="AR322" i="2" s="1"/>
  <c r="AR323" i="2" s="1"/>
  <c r="AQ318" i="2"/>
  <c r="AR316" i="2" s="1"/>
  <c r="AR317" i="2" s="1"/>
  <c r="AA300" i="2"/>
  <c r="AB298" i="2" s="1"/>
  <c r="AB328" i="2" s="1"/>
  <c r="Z575" i="2" s="1"/>
  <c r="AB294" i="2"/>
  <c r="AC292" i="2" s="1"/>
  <c r="AC530" i="2" l="1"/>
  <c r="AD528" i="2" s="1"/>
  <c r="AN554" i="2"/>
  <c r="AO552" i="2" s="1"/>
  <c r="AR548" i="2"/>
  <c r="AS546" i="2" s="1"/>
  <c r="AS547" i="2" s="1"/>
  <c r="AO523" i="2"/>
  <c r="CN312" i="2"/>
  <c r="Y577" i="2"/>
  <c r="AA330" i="2"/>
  <c r="X334" i="2"/>
  <c r="X342" i="2" s="1"/>
  <c r="AK306" i="2"/>
  <c r="AL304" i="2" s="1"/>
  <c r="AR324" i="2"/>
  <c r="AS322" i="2" s="1"/>
  <c r="AS323" i="2" s="1"/>
  <c r="AR318" i="2"/>
  <c r="AS316" i="2" s="1"/>
  <c r="AS317" i="2" s="1"/>
  <c r="AB299" i="2"/>
  <c r="AB329" i="2" s="1"/>
  <c r="AC293" i="2"/>
  <c r="AO554" i="2" l="1"/>
  <c r="AP552" i="2" s="1"/>
  <c r="AS548" i="2"/>
  <c r="AT546" i="2" s="1"/>
  <c r="AT547" i="2" s="1"/>
  <c r="AD529" i="2"/>
  <c r="AD583" i="2" s="1"/>
  <c r="AD582" i="2"/>
  <c r="AO524" i="2"/>
  <c r="AP522" i="2" s="1"/>
  <c r="CO310" i="2"/>
  <c r="R333" i="2"/>
  <c r="R338" i="2" s="1"/>
  <c r="Q22" i="3" s="1"/>
  <c r="Z576" i="2"/>
  <c r="Y334" i="2"/>
  <c r="Y342" i="2" s="1"/>
  <c r="AL306" i="2"/>
  <c r="AM304" i="2" s="1"/>
  <c r="AS324" i="2"/>
  <c r="AT322" i="2" s="1"/>
  <c r="AT323" i="2" s="1"/>
  <c r="AS318" i="2"/>
  <c r="AT316" i="2" s="1"/>
  <c r="AT317" i="2" s="1"/>
  <c r="AB330" i="2"/>
  <c r="AB300" i="2"/>
  <c r="AC298" i="2" s="1"/>
  <c r="AC328" i="2" s="1"/>
  <c r="AA575" i="2" s="1"/>
  <c r="AC294" i="2"/>
  <c r="AD292" i="2" s="1"/>
  <c r="AT548" i="2" l="1"/>
  <c r="AU546" i="2" s="1"/>
  <c r="AU547" i="2" s="1"/>
  <c r="AD530" i="2"/>
  <c r="AE528" i="2" s="1"/>
  <c r="AP554" i="2"/>
  <c r="AQ552" i="2" s="1"/>
  <c r="AP523" i="2"/>
  <c r="CO312" i="2"/>
  <c r="Q9" i="5"/>
  <c r="R341" i="2"/>
  <c r="R346" i="2" s="1"/>
  <c r="Q15" i="4" s="1"/>
  <c r="Q21" i="4" s="1"/>
  <c r="Z577" i="2"/>
  <c r="AT324" i="2"/>
  <c r="AU322" i="2" s="1"/>
  <c r="AU323" i="2" s="1"/>
  <c r="AM306" i="2"/>
  <c r="AN304" i="2" s="1"/>
  <c r="AT318" i="2"/>
  <c r="AU316" i="2" s="1"/>
  <c r="AU317" i="2" s="1"/>
  <c r="AC299" i="2"/>
  <c r="AD293" i="2"/>
  <c r="AE529" i="2" l="1"/>
  <c r="AE583" i="2" s="1"/>
  <c r="AE530" i="2"/>
  <c r="AF528" i="2" s="1"/>
  <c r="AE582" i="2"/>
  <c r="AQ554" i="2"/>
  <c r="AR552" i="2" s="1"/>
  <c r="AU548" i="2"/>
  <c r="AV546" i="2" s="1"/>
  <c r="AV547" i="2" s="1"/>
  <c r="AP524" i="2"/>
  <c r="AQ522" i="2" s="1"/>
  <c r="CP310" i="2"/>
  <c r="AN306" i="2"/>
  <c r="AO304" i="2" s="1"/>
  <c r="AC329" i="2"/>
  <c r="AA576" i="2" s="1"/>
  <c r="AU324" i="2"/>
  <c r="AV322" i="2" s="1"/>
  <c r="AV323" i="2" s="1"/>
  <c r="AU318" i="2"/>
  <c r="AV316" i="2" s="1"/>
  <c r="AV317" i="2" s="1"/>
  <c r="AC300" i="2"/>
  <c r="AD298" i="2" s="1"/>
  <c r="AD328" i="2" s="1"/>
  <c r="AB575" i="2" s="1"/>
  <c r="AD294" i="2"/>
  <c r="AE292" i="2" s="1"/>
  <c r="AR554" i="2" l="1"/>
  <c r="AS552" i="2" s="1"/>
  <c r="AV548" i="2"/>
  <c r="AW546" i="2" s="1"/>
  <c r="AW547" i="2" s="1"/>
  <c r="AF529" i="2"/>
  <c r="AF583" i="2" s="1"/>
  <c r="AF582" i="2"/>
  <c r="AQ523" i="2"/>
  <c r="AQ524" i="2" s="1"/>
  <c r="CP312" i="2"/>
  <c r="AA577" i="2"/>
  <c r="AC330" i="2"/>
  <c r="Z334" i="2"/>
  <c r="Z342" i="2" s="1"/>
  <c r="AO306" i="2"/>
  <c r="AP304" i="2" s="1"/>
  <c r="AV324" i="2"/>
  <c r="AW322" i="2" s="1"/>
  <c r="AW323" i="2" s="1"/>
  <c r="AV318" i="2"/>
  <c r="AW316" i="2" s="1"/>
  <c r="AW317" i="2" s="1"/>
  <c r="AD299" i="2"/>
  <c r="AE293" i="2"/>
  <c r="AW548" i="2" l="1"/>
  <c r="AX546" i="2" s="1"/>
  <c r="AF530" i="2"/>
  <c r="AG528" i="2" s="1"/>
  <c r="AS554" i="2"/>
  <c r="AT552" i="2" s="1"/>
  <c r="AR522" i="2"/>
  <c r="CQ310" i="2"/>
  <c r="AP306" i="2"/>
  <c r="AQ304" i="2" s="1"/>
  <c r="AD329" i="2"/>
  <c r="AW324" i="2"/>
  <c r="AX322" i="2" s="1"/>
  <c r="AX323" i="2" s="1"/>
  <c r="AW318" i="2"/>
  <c r="AX316" i="2" s="1"/>
  <c r="AX317" i="2" s="1"/>
  <c r="AD300" i="2"/>
  <c r="AE298" i="2" s="1"/>
  <c r="AE328" i="2" s="1"/>
  <c r="AC575" i="2" s="1"/>
  <c r="AE294" i="2"/>
  <c r="AF292" i="2" s="1"/>
  <c r="AG529" i="2" l="1"/>
  <c r="AG583" i="2" s="1"/>
  <c r="AG582" i="2"/>
  <c r="AT554" i="2"/>
  <c r="AU552" i="2" s="1"/>
  <c r="AX547" i="2"/>
  <c r="AR523" i="2"/>
  <c r="AR524" i="2" s="1"/>
  <c r="CQ312" i="2"/>
  <c r="AD330" i="2"/>
  <c r="AB576" i="2"/>
  <c r="AQ306" i="2"/>
  <c r="AR304" i="2" s="1"/>
  <c r="AX324" i="2"/>
  <c r="AY322" i="2" s="1"/>
  <c r="AY323" i="2" s="1"/>
  <c r="AX318" i="2"/>
  <c r="AY316" i="2" s="1"/>
  <c r="AY317" i="2" s="1"/>
  <c r="AE299" i="2"/>
  <c r="AF293" i="2"/>
  <c r="AX548" i="2" l="1"/>
  <c r="AY546" i="2" s="1"/>
  <c r="AY547" i="2" s="1"/>
  <c r="AG530" i="2"/>
  <c r="AH528" i="2" s="1"/>
  <c r="AU554" i="2"/>
  <c r="AV552" i="2" s="1"/>
  <c r="AS522" i="2"/>
  <c r="CR310" i="2"/>
  <c r="AB577" i="2"/>
  <c r="AY324" i="2"/>
  <c r="AZ322" i="2" s="1"/>
  <c r="AZ323" i="2" s="1"/>
  <c r="AE329" i="2"/>
  <c r="AR306" i="2"/>
  <c r="AS304" i="2" s="1"/>
  <c r="AY318" i="2"/>
  <c r="AZ316" i="2" s="1"/>
  <c r="AZ317" i="2" s="1"/>
  <c r="AE300" i="2"/>
  <c r="AF298" i="2" s="1"/>
  <c r="AF328" i="2" s="1"/>
  <c r="AD575" i="2" s="1"/>
  <c r="AF294" i="2"/>
  <c r="AG292" i="2" s="1"/>
  <c r="AY548" i="2" l="1"/>
  <c r="AZ546" i="2" s="1"/>
  <c r="AZ547" i="2" s="1"/>
  <c r="AV554" i="2"/>
  <c r="AW552" i="2" s="1"/>
  <c r="AH529" i="2"/>
  <c r="AH583" i="2" s="1"/>
  <c r="AH530" i="2"/>
  <c r="AI528" i="2" s="1"/>
  <c r="AH582" i="2"/>
  <c r="AS523" i="2"/>
  <c r="CR312" i="2"/>
  <c r="AE330" i="2"/>
  <c r="AC576" i="2"/>
  <c r="AS306" i="2"/>
  <c r="AT304" i="2" s="1"/>
  <c r="AZ324" i="2"/>
  <c r="BA322" i="2" s="1"/>
  <c r="BA323" i="2" s="1"/>
  <c r="AZ318" i="2"/>
  <c r="BA316" i="2" s="1"/>
  <c r="BA317" i="2" s="1"/>
  <c r="AF299" i="2"/>
  <c r="AG293" i="2"/>
  <c r="AW554" i="2" l="1"/>
  <c r="AX552" i="2" s="1"/>
  <c r="AI529" i="2"/>
  <c r="AI583" i="2" s="1"/>
  <c r="AI530" i="2"/>
  <c r="AJ528" i="2" s="1"/>
  <c r="AI582" i="2"/>
  <c r="AZ548" i="2"/>
  <c r="BA546" i="2" s="1"/>
  <c r="BA547" i="2" s="1"/>
  <c r="AS524" i="2"/>
  <c r="AT522" i="2" s="1"/>
  <c r="CS310" i="2"/>
  <c r="AC577" i="2"/>
  <c r="AF329" i="2"/>
  <c r="AT306" i="2"/>
  <c r="AU304" i="2" s="1"/>
  <c r="BA324" i="2"/>
  <c r="BB322" i="2" s="1"/>
  <c r="BB323" i="2" s="1"/>
  <c r="BA318" i="2"/>
  <c r="BB316" i="2" s="1"/>
  <c r="BB317" i="2" s="1"/>
  <c r="AF300" i="2"/>
  <c r="AG298" i="2" s="1"/>
  <c r="AG328" i="2" s="1"/>
  <c r="AE575" i="2" s="1"/>
  <c r="AG294" i="2"/>
  <c r="AH292" i="2" s="1"/>
  <c r="AJ529" i="2" l="1"/>
  <c r="AJ583" i="2" s="1"/>
  <c r="AJ582" i="2"/>
  <c r="BA548" i="2"/>
  <c r="BB546" i="2" s="1"/>
  <c r="AX554" i="2"/>
  <c r="AY552" i="2" s="1"/>
  <c r="AT523" i="2"/>
  <c r="AT524" i="2" s="1"/>
  <c r="CS312" i="2"/>
  <c r="AF330" i="2"/>
  <c r="AD576" i="2"/>
  <c r="AU306" i="2"/>
  <c r="BB324" i="2"/>
  <c r="BC322" i="2" s="1"/>
  <c r="BC323" i="2" s="1"/>
  <c r="BB318" i="2"/>
  <c r="BC316" i="2" s="1"/>
  <c r="BC317" i="2" s="1"/>
  <c r="AG299" i="2"/>
  <c r="AG329" i="2" s="1"/>
  <c r="AE576" i="2" s="1"/>
  <c r="AV304" i="2"/>
  <c r="AH293" i="2"/>
  <c r="AY554" i="2" l="1"/>
  <c r="AZ552" i="2" s="1"/>
  <c r="BB547" i="2"/>
  <c r="BB548" i="2"/>
  <c r="BC546" i="2" s="1"/>
  <c r="BC547" i="2" s="1"/>
  <c r="AJ530" i="2"/>
  <c r="AK528" i="2" s="1"/>
  <c r="AU522" i="2"/>
  <c r="CT310" i="2"/>
  <c r="AD577" i="2"/>
  <c r="AE577" i="2"/>
  <c r="AV306" i="2"/>
  <c r="AW304" i="2" s="1"/>
  <c r="BC324" i="2"/>
  <c r="BD322" i="2" s="1"/>
  <c r="BD323" i="2" s="1"/>
  <c r="AG330" i="2"/>
  <c r="BC318" i="2"/>
  <c r="BD316" i="2" s="1"/>
  <c r="BD317" i="2" s="1"/>
  <c r="AG300" i="2"/>
  <c r="AH298" i="2" s="1"/>
  <c r="AH328" i="2" s="1"/>
  <c r="AF575" i="2" s="1"/>
  <c r="AH294" i="2"/>
  <c r="AI292" i="2" s="1"/>
  <c r="BC548" i="2" l="1"/>
  <c r="BD546" i="2" s="1"/>
  <c r="BD547" i="2" s="1"/>
  <c r="AK529" i="2"/>
  <c r="AK583" i="2" s="1"/>
  <c r="AK530" i="2"/>
  <c r="AL528" i="2" s="1"/>
  <c r="AK582" i="2"/>
  <c r="AZ554" i="2"/>
  <c r="BA552" i="2" s="1"/>
  <c r="AU523" i="2"/>
  <c r="CT312" i="2"/>
  <c r="BD324" i="2"/>
  <c r="BE322" i="2" s="1"/>
  <c r="BE323" i="2" s="1"/>
  <c r="AW306" i="2"/>
  <c r="AX304" i="2" s="1"/>
  <c r="BD318" i="2"/>
  <c r="BE316" i="2" s="1"/>
  <c r="BE317" i="2" s="1"/>
  <c r="AH299" i="2"/>
  <c r="AI293" i="2"/>
  <c r="AL529" i="2" l="1"/>
  <c r="AL583" i="2" s="1"/>
  <c r="AL582" i="2"/>
  <c r="BD548" i="2"/>
  <c r="BE546" i="2" s="1"/>
  <c r="BE547" i="2" s="1"/>
  <c r="BA554" i="2"/>
  <c r="BB552" i="2" s="1"/>
  <c r="AU524" i="2"/>
  <c r="AV522" i="2" s="1"/>
  <c r="CU310" i="2"/>
  <c r="AX306" i="2"/>
  <c r="AY304" i="2" s="1"/>
  <c r="AH329" i="2"/>
  <c r="BE324" i="2"/>
  <c r="BF322" i="2" s="1"/>
  <c r="BF323" i="2" s="1"/>
  <c r="BE318" i="2"/>
  <c r="BF316" i="2" s="1"/>
  <c r="BF317" i="2" s="1"/>
  <c r="AH300" i="2"/>
  <c r="AI298" i="2" s="1"/>
  <c r="AI328" i="2" s="1"/>
  <c r="AG575" i="2" s="1"/>
  <c r="AI294" i="2"/>
  <c r="AJ292" i="2" s="1"/>
  <c r="BB554" i="2" l="1"/>
  <c r="BC552" i="2" s="1"/>
  <c r="AL530" i="2"/>
  <c r="AM528" i="2" s="1"/>
  <c r="BE548" i="2"/>
  <c r="BF546" i="2" s="1"/>
  <c r="BF547" i="2" s="1"/>
  <c r="AV523" i="2"/>
  <c r="AV524" i="2" s="1"/>
  <c r="CU312" i="2"/>
  <c r="AH330" i="2"/>
  <c r="AF576" i="2"/>
  <c r="AY306" i="2"/>
  <c r="AZ304" i="2" s="1"/>
  <c r="BF324" i="2"/>
  <c r="BG322" i="2" s="1"/>
  <c r="BG323" i="2" s="1"/>
  <c r="BF318" i="2"/>
  <c r="BG316" i="2" s="1"/>
  <c r="BG317" i="2" s="1"/>
  <c r="AI299" i="2"/>
  <c r="AJ293" i="2"/>
  <c r="AM529" i="2" l="1"/>
  <c r="AM583" i="2" s="1"/>
  <c r="AM530" i="2"/>
  <c r="AN528" i="2" s="1"/>
  <c r="AM582" i="2"/>
  <c r="BF548" i="2"/>
  <c r="BG546" i="2" s="1"/>
  <c r="BG547" i="2" s="1"/>
  <c r="BC554" i="2"/>
  <c r="BD552" i="2" s="1"/>
  <c r="AW522" i="2"/>
  <c r="CV310" i="2"/>
  <c r="AF577" i="2"/>
  <c r="AI329" i="2"/>
  <c r="AZ306" i="2"/>
  <c r="BA304" i="2" s="1"/>
  <c r="BG324" i="2"/>
  <c r="BH322" i="2" s="1"/>
  <c r="BH323" i="2" s="1"/>
  <c r="BG318" i="2"/>
  <c r="BH316" i="2" s="1"/>
  <c r="BH317" i="2" s="1"/>
  <c r="AI300" i="2"/>
  <c r="AJ298" i="2" s="1"/>
  <c r="AJ328" i="2" s="1"/>
  <c r="AH575" i="2" s="1"/>
  <c r="AJ294" i="2"/>
  <c r="AK292" i="2" s="1"/>
  <c r="BD554" i="2" l="1"/>
  <c r="BE552" i="2" s="1"/>
  <c r="AN529" i="2"/>
  <c r="AN583" i="2" s="1"/>
  <c r="AN530" i="2"/>
  <c r="AO528" i="2" s="1"/>
  <c r="AN582" i="2"/>
  <c r="BG548" i="2"/>
  <c r="BH546" i="2" s="1"/>
  <c r="BH547" i="2" s="1"/>
  <c r="AW523" i="2"/>
  <c r="CV312" i="2"/>
  <c r="AI330" i="2"/>
  <c r="AG576" i="2"/>
  <c r="BA306" i="2"/>
  <c r="BH324" i="2"/>
  <c r="BI322" i="2" s="1"/>
  <c r="BI323" i="2" s="1"/>
  <c r="BH318" i="2"/>
  <c r="BI316" i="2" s="1"/>
  <c r="BI317" i="2" s="1"/>
  <c r="AJ299" i="2"/>
  <c r="BB304" i="2"/>
  <c r="AK293" i="2"/>
  <c r="BH548" i="2" l="1"/>
  <c r="BI546" i="2" s="1"/>
  <c r="BI547" i="2" s="1"/>
  <c r="AO529" i="2"/>
  <c r="AO583" i="2" s="1"/>
  <c r="AO530" i="2"/>
  <c r="AP528" i="2" s="1"/>
  <c r="AO582" i="2"/>
  <c r="BE554" i="2"/>
  <c r="BF552" i="2" s="1"/>
  <c r="AW524" i="2"/>
  <c r="AX522" i="2" s="1"/>
  <c r="CW310" i="2"/>
  <c r="AG577" i="2"/>
  <c r="BI324" i="2"/>
  <c r="BJ322" i="2" s="1"/>
  <c r="BJ323" i="2" s="1"/>
  <c r="BB306" i="2"/>
  <c r="BC304" i="2" s="1"/>
  <c r="AJ329" i="2"/>
  <c r="BI318" i="2"/>
  <c r="BJ316" i="2" s="1"/>
  <c r="BJ317" i="2" s="1"/>
  <c r="AJ300" i="2"/>
  <c r="AK298" i="2" s="1"/>
  <c r="AK328" i="2" s="1"/>
  <c r="AI575" i="2" s="1"/>
  <c r="AK294" i="2"/>
  <c r="AL292" i="2" s="1"/>
  <c r="AP529" i="2" l="1"/>
  <c r="AP583" i="2" s="1"/>
  <c r="AP582" i="2"/>
  <c r="AP530" i="2"/>
  <c r="AQ528" i="2" s="1"/>
  <c r="BF554" i="2"/>
  <c r="BG552" i="2" s="1"/>
  <c r="BI548" i="2"/>
  <c r="BJ546" i="2" s="1"/>
  <c r="BJ547" i="2" s="1"/>
  <c r="AX523" i="2"/>
  <c r="AX524" i="2" s="1"/>
  <c r="CW312" i="2"/>
  <c r="AJ330" i="2"/>
  <c r="AH576" i="2"/>
  <c r="BC306" i="2"/>
  <c r="BJ324" i="2"/>
  <c r="BK322" i="2" s="1"/>
  <c r="BK323" i="2" s="1"/>
  <c r="BJ318" i="2"/>
  <c r="BK316" i="2" s="1"/>
  <c r="BK317" i="2" s="1"/>
  <c r="AK299" i="2"/>
  <c r="BD304" i="2"/>
  <c r="AL293" i="2"/>
  <c r="BJ548" i="2" l="1"/>
  <c r="BK546" i="2" s="1"/>
  <c r="BK547" i="2" s="1"/>
  <c r="AQ529" i="2"/>
  <c r="AQ583" i="2" s="1"/>
  <c r="AQ582" i="2"/>
  <c r="BG554" i="2"/>
  <c r="BH552" i="2" s="1"/>
  <c r="AY522" i="2"/>
  <c r="CX310" i="2"/>
  <c r="AH577" i="2"/>
  <c r="BK324" i="2"/>
  <c r="BL322" i="2" s="1"/>
  <c r="BL323" i="2" s="1"/>
  <c r="AK329" i="2"/>
  <c r="BD306" i="2"/>
  <c r="BE304" i="2" s="1"/>
  <c r="BK318" i="2"/>
  <c r="BL316" i="2" s="1"/>
  <c r="AK300" i="2"/>
  <c r="AL298" i="2" s="1"/>
  <c r="AL328" i="2" s="1"/>
  <c r="AJ575" i="2" s="1"/>
  <c r="AL294" i="2"/>
  <c r="AM292" i="2" s="1"/>
  <c r="BH554" i="2" l="1"/>
  <c r="BI552" i="2" s="1"/>
  <c r="AQ530" i="2"/>
  <c r="AR528" i="2" s="1"/>
  <c r="BK548" i="2"/>
  <c r="BL546" i="2" s="1"/>
  <c r="BL547" i="2" s="1"/>
  <c r="AY523" i="2"/>
  <c r="AY524" i="2" s="1"/>
  <c r="CX312" i="2"/>
  <c r="AK330" i="2"/>
  <c r="AI576" i="2"/>
  <c r="BL317" i="2"/>
  <c r="BL318" i="2" s="1"/>
  <c r="BM316" i="2" s="1"/>
  <c r="BE306" i="2"/>
  <c r="BF304" i="2" s="1"/>
  <c r="BL324" i="2"/>
  <c r="BM322" i="2" s="1"/>
  <c r="BM323" i="2" s="1"/>
  <c r="AL299" i="2"/>
  <c r="AM293" i="2"/>
  <c r="AR529" i="2" l="1"/>
  <c r="AR583" i="2" s="1"/>
  <c r="AR582" i="2"/>
  <c r="BL548" i="2"/>
  <c r="BM546" i="2" s="1"/>
  <c r="BM547" i="2" s="1"/>
  <c r="BI554" i="2"/>
  <c r="BJ552" i="2" s="1"/>
  <c r="AZ522" i="2"/>
  <c r="CY310" i="2"/>
  <c r="AI577" i="2"/>
  <c r="BM317" i="2"/>
  <c r="BM318" i="2" s="1"/>
  <c r="BN316" i="2" s="1"/>
  <c r="BM324" i="2"/>
  <c r="BN322" i="2" s="1"/>
  <c r="BN323" i="2" s="1"/>
  <c r="BF306" i="2"/>
  <c r="BG304" i="2" s="1"/>
  <c r="AL329" i="2"/>
  <c r="AL300" i="2"/>
  <c r="AM298" i="2" s="1"/>
  <c r="AM328" i="2" s="1"/>
  <c r="AK575" i="2" s="1"/>
  <c r="AM294" i="2"/>
  <c r="AN292" i="2" s="1"/>
  <c r="BM548" i="2" l="1"/>
  <c r="BN546" i="2" s="1"/>
  <c r="BN547" i="2" s="1"/>
  <c r="AR530" i="2"/>
  <c r="AS528" i="2" s="1"/>
  <c r="BJ554" i="2"/>
  <c r="BK552" i="2" s="1"/>
  <c r="AZ523" i="2"/>
  <c r="AZ524" i="2" s="1"/>
  <c r="CY312" i="2"/>
  <c r="AL330" i="2"/>
  <c r="AJ576" i="2"/>
  <c r="BN317" i="2"/>
  <c r="BN318" i="2" s="1"/>
  <c r="BO316" i="2" s="1"/>
  <c r="BG306" i="2"/>
  <c r="BH304" i="2" s="1"/>
  <c r="BN324" i="2"/>
  <c r="BO322" i="2" s="1"/>
  <c r="BO323" i="2" s="1"/>
  <c r="AM299" i="2"/>
  <c r="AN293" i="2"/>
  <c r="AS529" i="2" l="1"/>
  <c r="AS583" i="2" s="1"/>
  <c r="AS582" i="2"/>
  <c r="BN548" i="2"/>
  <c r="BO546" i="2" s="1"/>
  <c r="BO547" i="2" s="1"/>
  <c r="BK554" i="2"/>
  <c r="BL552" i="2" s="1"/>
  <c r="BA522" i="2"/>
  <c r="CZ310" i="2"/>
  <c r="AJ577" i="2"/>
  <c r="BO317" i="2"/>
  <c r="BO318" i="2" s="1"/>
  <c r="BP316" i="2" s="1"/>
  <c r="BO324" i="2"/>
  <c r="BP322" i="2" s="1"/>
  <c r="BP323" i="2" s="1"/>
  <c r="BH306" i="2"/>
  <c r="BI304" i="2" s="1"/>
  <c r="AM329" i="2"/>
  <c r="AM300" i="2"/>
  <c r="AN298" i="2" s="1"/>
  <c r="AN328" i="2" s="1"/>
  <c r="AL575" i="2" s="1"/>
  <c r="AN294" i="2"/>
  <c r="AO292" i="2" s="1"/>
  <c r="BO548" i="2" l="1"/>
  <c r="BP546" i="2" s="1"/>
  <c r="BP547" i="2" s="1"/>
  <c r="AS530" i="2"/>
  <c r="AT528" i="2" s="1"/>
  <c r="BL554" i="2"/>
  <c r="BM552" i="2" s="1"/>
  <c r="BA523" i="2"/>
  <c r="BA524" i="2" s="1"/>
  <c r="BB522" i="2" s="1"/>
  <c r="CZ312" i="2"/>
  <c r="AM330" i="2"/>
  <c r="AK576" i="2"/>
  <c r="BP317" i="2"/>
  <c r="BP318" i="2" s="1"/>
  <c r="BQ316" i="2" s="1"/>
  <c r="BI306" i="2"/>
  <c r="BJ304" i="2" s="1"/>
  <c r="BP324" i="2"/>
  <c r="BQ322" i="2" s="1"/>
  <c r="BQ323" i="2" s="1"/>
  <c r="AN299" i="2"/>
  <c r="AN329" i="2" s="1"/>
  <c r="AO293" i="2"/>
  <c r="AT529" i="2" l="1"/>
  <c r="AT583" i="2" s="1"/>
  <c r="AT582" i="2"/>
  <c r="BM554" i="2"/>
  <c r="BN552" i="2" s="1"/>
  <c r="BP548" i="2"/>
  <c r="BQ546" i="2" s="1"/>
  <c r="BQ547" i="2" s="1"/>
  <c r="BB523" i="2"/>
  <c r="BB524" i="2" s="1"/>
  <c r="DA310" i="2"/>
  <c r="S333" i="2"/>
  <c r="S338" i="2" s="1"/>
  <c r="R9" i="5" s="1"/>
  <c r="AL576" i="2"/>
  <c r="AK577" i="2"/>
  <c r="BQ317" i="2"/>
  <c r="BQ318" i="2" s="1"/>
  <c r="BR316" i="2" s="1"/>
  <c r="BQ324" i="2"/>
  <c r="BR322" i="2" s="1"/>
  <c r="BR323" i="2" s="1"/>
  <c r="BJ306" i="2"/>
  <c r="BK304" i="2" s="1"/>
  <c r="AN330" i="2"/>
  <c r="AN300" i="2"/>
  <c r="AO298" i="2" s="1"/>
  <c r="AO328" i="2" s="1"/>
  <c r="AM575" i="2" s="1"/>
  <c r="AO294" i="2"/>
  <c r="AP292" i="2" s="1"/>
  <c r="BQ548" i="2" l="1"/>
  <c r="BR546" i="2" s="1"/>
  <c r="BR547" i="2" s="1"/>
  <c r="AT530" i="2"/>
  <c r="AU528" i="2" s="1"/>
  <c r="BN554" i="2"/>
  <c r="BO552" i="2" s="1"/>
  <c r="BC522" i="2"/>
  <c r="DA312" i="2"/>
  <c r="S341" i="2"/>
  <c r="S346" i="2" s="1"/>
  <c r="R15" i="4" s="1"/>
  <c r="R21" i="4" s="1"/>
  <c r="R22" i="3"/>
  <c r="AL577" i="2"/>
  <c r="BR317" i="2"/>
  <c r="BR318" i="2" s="1"/>
  <c r="BS316" i="2" s="1"/>
  <c r="BK306" i="2"/>
  <c r="BL304" i="2" s="1"/>
  <c r="BR324" i="2"/>
  <c r="BS322" i="2" s="1"/>
  <c r="BS323" i="2" s="1"/>
  <c r="AO299" i="2"/>
  <c r="AP293" i="2"/>
  <c r="AU529" i="2" l="1"/>
  <c r="AU583" i="2" s="1"/>
  <c r="AU582" i="2"/>
  <c r="AU530" i="2"/>
  <c r="AV528" i="2" s="1"/>
  <c r="BO554" i="2"/>
  <c r="BP552" i="2" s="1"/>
  <c r="BR548" i="2"/>
  <c r="BS546" i="2" s="1"/>
  <c r="BS547" i="2" s="1"/>
  <c r="BC523" i="2"/>
  <c r="DB310" i="2"/>
  <c r="BS317" i="2"/>
  <c r="BS318" i="2" s="1"/>
  <c r="BT316" i="2" s="1"/>
  <c r="BS324" i="2"/>
  <c r="BT322" i="2" s="1"/>
  <c r="BT323" i="2" s="1"/>
  <c r="BL306" i="2"/>
  <c r="BM304" i="2" s="1"/>
  <c r="AO329" i="2"/>
  <c r="AO300" i="2"/>
  <c r="AP298" i="2" s="1"/>
  <c r="AP328" i="2" s="1"/>
  <c r="AN575" i="2" s="1"/>
  <c r="AP294" i="2"/>
  <c r="AQ292" i="2" s="1"/>
  <c r="BS548" i="2" l="1"/>
  <c r="BT546" i="2" s="1"/>
  <c r="BT547" i="2" s="1"/>
  <c r="AV529" i="2"/>
  <c r="AV583" i="2" s="1"/>
  <c r="AV582" i="2"/>
  <c r="BP554" i="2"/>
  <c r="BQ552" i="2" s="1"/>
  <c r="BC524" i="2"/>
  <c r="BD522" i="2" s="1"/>
  <c r="DB312" i="2"/>
  <c r="AO330" i="2"/>
  <c r="AM576" i="2"/>
  <c r="BT317" i="2"/>
  <c r="BT318" i="2" s="1"/>
  <c r="BU316" i="2" s="1"/>
  <c r="BM306" i="2"/>
  <c r="BN304" i="2" s="1"/>
  <c r="BT324" i="2"/>
  <c r="BU322" i="2" s="1"/>
  <c r="BU323" i="2" s="1"/>
  <c r="AP299" i="2"/>
  <c r="AQ293" i="2"/>
  <c r="BQ554" i="2" l="1"/>
  <c r="BR552" i="2" s="1"/>
  <c r="AV530" i="2"/>
  <c r="AW528" i="2" s="1"/>
  <c r="BT548" i="2"/>
  <c r="BU546" i="2" s="1"/>
  <c r="BU547" i="2" s="1"/>
  <c r="BD523" i="2"/>
  <c r="DC310" i="2"/>
  <c r="AM577" i="2"/>
  <c r="BU317" i="2"/>
  <c r="BU318" i="2" s="1"/>
  <c r="BV316" i="2" s="1"/>
  <c r="BN306" i="2"/>
  <c r="BO304" i="2" s="1"/>
  <c r="BU324" i="2"/>
  <c r="BV322" i="2" s="1"/>
  <c r="BV323" i="2" s="1"/>
  <c r="AP329" i="2"/>
  <c r="AP300" i="2"/>
  <c r="AQ298" i="2" s="1"/>
  <c r="AQ328" i="2" s="1"/>
  <c r="AO575" i="2" s="1"/>
  <c r="AQ294" i="2"/>
  <c r="AR292" i="2" s="1"/>
  <c r="AW529" i="2" l="1"/>
  <c r="AW583" i="2" s="1"/>
  <c r="AW582" i="2"/>
  <c r="BR554" i="2"/>
  <c r="BS552" i="2" s="1"/>
  <c r="BU548" i="2"/>
  <c r="BV546" i="2" s="1"/>
  <c r="BV547" i="2" s="1"/>
  <c r="BD524" i="2"/>
  <c r="BE522" i="2" s="1"/>
  <c r="DC312" i="2"/>
  <c r="AP330" i="2"/>
  <c r="AN576" i="2"/>
  <c r="BV317" i="2"/>
  <c r="BV318" i="2" s="1"/>
  <c r="BW316" i="2" s="1"/>
  <c r="BO306" i="2"/>
  <c r="BP304" i="2" s="1"/>
  <c r="BV324" i="2"/>
  <c r="BW322" i="2" s="1"/>
  <c r="BW323" i="2" s="1"/>
  <c r="AQ299" i="2"/>
  <c r="AR293" i="2"/>
  <c r="BS554" i="2" l="1"/>
  <c r="BT552" i="2" s="1"/>
  <c r="AW530" i="2"/>
  <c r="AX528" i="2" s="1"/>
  <c r="BV548" i="2"/>
  <c r="BW546" i="2" s="1"/>
  <c r="BW547" i="2" s="1"/>
  <c r="BE523" i="2"/>
  <c r="BE524" i="2" s="1"/>
  <c r="BF522" i="2" s="1"/>
  <c r="DD310" i="2"/>
  <c r="AN577" i="2"/>
  <c r="BW317" i="2"/>
  <c r="BW318" i="2" s="1"/>
  <c r="BX316" i="2" s="1"/>
  <c r="BW324" i="2"/>
  <c r="BX322" i="2" s="1"/>
  <c r="BX323" i="2" s="1"/>
  <c r="BP306" i="2"/>
  <c r="BQ304" i="2" s="1"/>
  <c r="AQ329" i="2"/>
  <c r="AQ300" i="2"/>
  <c r="AR298" i="2" s="1"/>
  <c r="AR328" i="2" s="1"/>
  <c r="AP575" i="2" s="1"/>
  <c r="AR294" i="2"/>
  <c r="AS292" i="2" s="1"/>
  <c r="BW548" i="2" l="1"/>
  <c r="BX546" i="2" s="1"/>
  <c r="BX547" i="2" s="1"/>
  <c r="BW583" i="2"/>
  <c r="AX529" i="2"/>
  <c r="AX583" i="2" s="1"/>
  <c r="AX582" i="2"/>
  <c r="BT554" i="2"/>
  <c r="BU552" i="2" s="1"/>
  <c r="BF523" i="2"/>
  <c r="DD312" i="2"/>
  <c r="AQ330" i="2"/>
  <c r="AO576" i="2"/>
  <c r="BX317" i="2"/>
  <c r="BX318" i="2" s="1"/>
  <c r="BY316" i="2" s="1"/>
  <c r="BQ306" i="2"/>
  <c r="BR304" i="2" s="1"/>
  <c r="BX324" i="2"/>
  <c r="BY322" i="2" s="1"/>
  <c r="BY323" i="2" s="1"/>
  <c r="AR299" i="2"/>
  <c r="AS293" i="2"/>
  <c r="BU554" i="2" l="1"/>
  <c r="BV552" i="2" s="1"/>
  <c r="AX530" i="2"/>
  <c r="AY528" i="2" s="1"/>
  <c r="BX548" i="2"/>
  <c r="BY546" i="2" s="1"/>
  <c r="BY547" i="2" s="1"/>
  <c r="BX583" i="2"/>
  <c r="BF524" i="2"/>
  <c r="BG522" i="2" s="1"/>
  <c r="DE310" i="2"/>
  <c r="AO577" i="2"/>
  <c r="BY317" i="2"/>
  <c r="BY318" i="2" s="1"/>
  <c r="BZ316" i="2" s="1"/>
  <c r="BY324" i="2"/>
  <c r="BZ322" i="2" s="1"/>
  <c r="BZ323" i="2" s="1"/>
  <c r="BR306" i="2"/>
  <c r="BS304" i="2" s="1"/>
  <c r="AR329" i="2"/>
  <c r="AR300" i="2"/>
  <c r="AS298" i="2" s="1"/>
  <c r="AS328" i="2" s="1"/>
  <c r="AQ575" i="2" s="1"/>
  <c r="AS294" i="2"/>
  <c r="AT292" i="2" s="1"/>
  <c r="BY548" i="2" l="1"/>
  <c r="BZ546" i="2" s="1"/>
  <c r="BZ547" i="2" s="1"/>
  <c r="BY583" i="2"/>
  <c r="AY529" i="2"/>
  <c r="AY583" i="2" s="1"/>
  <c r="AY582" i="2"/>
  <c r="BV554" i="2"/>
  <c r="BW552" i="2" s="1"/>
  <c r="BG523" i="2"/>
  <c r="BG524" i="2" s="1"/>
  <c r="BH522" i="2" s="1"/>
  <c r="DE312" i="2"/>
  <c r="AR330" i="2"/>
  <c r="AP576" i="2"/>
  <c r="BZ317" i="2"/>
  <c r="BZ318" i="2" s="1"/>
  <c r="CA316" i="2" s="1"/>
  <c r="BS306" i="2"/>
  <c r="BT304" i="2" s="1"/>
  <c r="BZ324" i="2"/>
  <c r="CA322" i="2" s="1"/>
  <c r="CA323" i="2" s="1"/>
  <c r="AS299" i="2"/>
  <c r="AT293" i="2"/>
  <c r="BW554" i="2" l="1"/>
  <c r="BX552" i="2" s="1"/>
  <c r="AY530" i="2"/>
  <c r="AZ528" i="2" s="1"/>
  <c r="BZ548" i="2"/>
  <c r="CA546" i="2" s="1"/>
  <c r="CA547" i="2" s="1"/>
  <c r="BZ583" i="2"/>
  <c r="BH523" i="2"/>
  <c r="BH524" i="2" s="1"/>
  <c r="DF310" i="2"/>
  <c r="AP577" i="2"/>
  <c r="CA317" i="2"/>
  <c r="CA318" i="2" s="1"/>
  <c r="CB316" i="2" s="1"/>
  <c r="BT306" i="2"/>
  <c r="BU304" i="2" s="1"/>
  <c r="CA324" i="2"/>
  <c r="CB322" i="2" s="1"/>
  <c r="CB323" i="2" s="1"/>
  <c r="AS329" i="2"/>
  <c r="AS300" i="2"/>
  <c r="AT298" i="2" s="1"/>
  <c r="AT328" i="2" s="1"/>
  <c r="AR575" i="2" s="1"/>
  <c r="AT294" i="2"/>
  <c r="AU292" i="2" s="1"/>
  <c r="AZ529" i="2" l="1"/>
  <c r="AZ583" i="2" s="1"/>
  <c r="AZ582" i="2"/>
  <c r="AZ530" i="2"/>
  <c r="BA528" i="2" s="1"/>
  <c r="CA548" i="2"/>
  <c r="CB546" i="2" s="1"/>
  <c r="CB547" i="2" s="1"/>
  <c r="CA583" i="2"/>
  <c r="BX554" i="2"/>
  <c r="BY552" i="2" s="1"/>
  <c r="BI522" i="2"/>
  <c r="DF312" i="2"/>
  <c r="AS330" i="2"/>
  <c r="AQ576" i="2"/>
  <c r="CB317" i="2"/>
  <c r="CB318" i="2" s="1"/>
  <c r="CC316" i="2" s="1"/>
  <c r="BU306" i="2"/>
  <c r="BV304" i="2" s="1"/>
  <c r="CB324" i="2"/>
  <c r="CC322" i="2" s="1"/>
  <c r="CC323" i="2" s="1"/>
  <c r="AT299" i="2"/>
  <c r="AU293" i="2"/>
  <c r="BA529" i="2" l="1"/>
  <c r="BA583" i="2" s="1"/>
  <c r="BA582" i="2"/>
  <c r="BY554" i="2"/>
  <c r="BZ552" i="2" s="1"/>
  <c r="CB548" i="2"/>
  <c r="CC546" i="2" s="1"/>
  <c r="CC547" i="2" s="1"/>
  <c r="CB583" i="2"/>
  <c r="BI523" i="2"/>
  <c r="BI524" i="2" s="1"/>
  <c r="DG310" i="2"/>
  <c r="AQ577" i="2"/>
  <c r="CC317" i="2"/>
  <c r="CC318" i="2" s="1"/>
  <c r="CD316" i="2" s="1"/>
  <c r="CC324" i="2"/>
  <c r="CD322" i="2" s="1"/>
  <c r="CD323" i="2" s="1"/>
  <c r="BV306" i="2"/>
  <c r="BW304" i="2" s="1"/>
  <c r="AT329" i="2"/>
  <c r="AT300" i="2"/>
  <c r="AU298" i="2" s="1"/>
  <c r="AU328" i="2" s="1"/>
  <c r="AS575" i="2" s="1"/>
  <c r="AU294" i="2"/>
  <c r="AV292" i="2" s="1"/>
  <c r="CC548" i="2" l="1"/>
  <c r="CD546" i="2" s="1"/>
  <c r="CD547" i="2" s="1"/>
  <c r="CC583" i="2"/>
  <c r="BA530" i="2"/>
  <c r="BB528" i="2" s="1"/>
  <c r="BZ554" i="2"/>
  <c r="CA552" i="2" s="1"/>
  <c r="BZ582" i="2"/>
  <c r="BJ522" i="2"/>
  <c r="DG312" i="2"/>
  <c r="AT330" i="2"/>
  <c r="AR576" i="2"/>
  <c r="CD317" i="2"/>
  <c r="CD318" i="2" s="1"/>
  <c r="CE316" i="2" s="1"/>
  <c r="BW306" i="2"/>
  <c r="BX304" i="2" s="1"/>
  <c r="CD324" i="2"/>
  <c r="CE322" i="2" s="1"/>
  <c r="CE323" i="2" s="1"/>
  <c r="AU299" i="2"/>
  <c r="AV293" i="2"/>
  <c r="CA554" i="2" l="1"/>
  <c r="CB552" i="2" s="1"/>
  <c r="CA582" i="2"/>
  <c r="BB529" i="2"/>
  <c r="BB583" i="2" s="1"/>
  <c r="BB582" i="2"/>
  <c r="BB530" i="2"/>
  <c r="BC528" i="2" s="1"/>
  <c r="CD548" i="2"/>
  <c r="CE546" i="2" s="1"/>
  <c r="CE547" i="2" s="1"/>
  <c r="CD583" i="2"/>
  <c r="BJ523" i="2"/>
  <c r="BJ524" i="2" s="1"/>
  <c r="DH310" i="2"/>
  <c r="AR577" i="2"/>
  <c r="CE317" i="2"/>
  <c r="CE318" i="2" s="1"/>
  <c r="CF316" i="2" s="1"/>
  <c r="CE324" i="2"/>
  <c r="CF322" i="2" s="1"/>
  <c r="CF323" i="2" s="1"/>
  <c r="BX306" i="2"/>
  <c r="AU329" i="2"/>
  <c r="AU300" i="2"/>
  <c r="AV298" i="2" s="1"/>
  <c r="AV328" i="2" s="1"/>
  <c r="AT575" i="2" s="1"/>
  <c r="AV294" i="2"/>
  <c r="AW292" i="2" s="1"/>
  <c r="CE548" i="2" l="1"/>
  <c r="CF546" i="2" s="1"/>
  <c r="CF547" i="2" s="1"/>
  <c r="CE583" i="2"/>
  <c r="BC529" i="2"/>
  <c r="BC583" i="2" s="1"/>
  <c r="BC582" i="2"/>
  <c r="CB554" i="2"/>
  <c r="CC552" i="2" s="1"/>
  <c r="CB582" i="2"/>
  <c r="BK522" i="2"/>
  <c r="DH312" i="2"/>
  <c r="BY304" i="2"/>
  <c r="AU330" i="2"/>
  <c r="AS576" i="2"/>
  <c r="CF317" i="2"/>
  <c r="CF318" i="2" s="1"/>
  <c r="CG316" i="2" s="1"/>
  <c r="CF324" i="2"/>
  <c r="CG322" i="2" s="1"/>
  <c r="CG323" i="2" s="1"/>
  <c r="AV299" i="2"/>
  <c r="AW293" i="2"/>
  <c r="CC554" i="2" l="1"/>
  <c r="CD552" i="2" s="1"/>
  <c r="CC582" i="2"/>
  <c r="BC530" i="2"/>
  <c r="BD528" i="2" s="1"/>
  <c r="CF548" i="2"/>
  <c r="CG546" i="2" s="1"/>
  <c r="CG547" i="2" s="1"/>
  <c r="CF583" i="2"/>
  <c r="BK523" i="2"/>
  <c r="BK524" i="2" s="1"/>
  <c r="BY306" i="2"/>
  <c r="BZ304" i="2" s="1"/>
  <c r="DI310" i="2"/>
  <c r="AS577" i="2"/>
  <c r="CG317" i="2"/>
  <c r="CG318" i="2" s="1"/>
  <c r="CH316" i="2" s="1"/>
  <c r="CG324" i="2"/>
  <c r="CH322" i="2" s="1"/>
  <c r="CH323" i="2" s="1"/>
  <c r="AV329" i="2"/>
  <c r="AV300" i="2"/>
  <c r="AW298" i="2" s="1"/>
  <c r="AW328" i="2" s="1"/>
  <c r="AU575" i="2" s="1"/>
  <c r="AW294" i="2"/>
  <c r="AX292" i="2" s="1"/>
  <c r="CD554" i="2" l="1"/>
  <c r="CE552" i="2" s="1"/>
  <c r="CD582" i="2"/>
  <c r="BD529" i="2"/>
  <c r="BD583" i="2" s="1"/>
  <c r="BD582" i="2"/>
  <c r="CG548" i="2"/>
  <c r="CH546" i="2" s="1"/>
  <c r="CH547" i="2" s="1"/>
  <c r="CG583" i="2"/>
  <c r="BL522" i="2"/>
  <c r="BZ306" i="2"/>
  <c r="CA304" i="2" s="1"/>
  <c r="DI312" i="2"/>
  <c r="AV330" i="2"/>
  <c r="AT576" i="2"/>
  <c r="CH317" i="2"/>
  <c r="CH318" i="2" s="1"/>
  <c r="CI316" i="2" s="1"/>
  <c r="CH324" i="2"/>
  <c r="CI322" i="2" s="1"/>
  <c r="CI323" i="2" s="1"/>
  <c r="AW299" i="2"/>
  <c r="AX293" i="2"/>
  <c r="CH548" i="2" l="1"/>
  <c r="CI546" i="2" s="1"/>
  <c r="CI548" i="2" s="1"/>
  <c r="CJ546" i="2" s="1"/>
  <c r="CJ548" i="2" s="1"/>
  <c r="CK546" i="2" s="1"/>
  <c r="CK548" i="2" s="1"/>
  <c r="CL546" i="2" s="1"/>
  <c r="CL548" i="2" s="1"/>
  <c r="CM546" i="2" s="1"/>
  <c r="CM548" i="2" s="1"/>
  <c r="CN546" i="2" s="1"/>
  <c r="CN548" i="2" s="1"/>
  <c r="CO546" i="2" s="1"/>
  <c r="CO548" i="2" s="1"/>
  <c r="CP546" i="2" s="1"/>
  <c r="CP548" i="2" s="1"/>
  <c r="CQ546" i="2" s="1"/>
  <c r="CQ548" i="2" s="1"/>
  <c r="CR546" i="2" s="1"/>
  <c r="CR548" i="2" s="1"/>
  <c r="CS546" i="2" s="1"/>
  <c r="CS548" i="2" s="1"/>
  <c r="CT546" i="2" s="1"/>
  <c r="CT548" i="2" s="1"/>
  <c r="CU546" i="2" s="1"/>
  <c r="CU548" i="2" s="1"/>
  <c r="CV546" i="2" s="1"/>
  <c r="CV548" i="2" s="1"/>
  <c r="CW546" i="2" s="1"/>
  <c r="CW548" i="2" s="1"/>
  <c r="CX546" i="2" s="1"/>
  <c r="CX548" i="2" s="1"/>
  <c r="CY546" i="2" s="1"/>
  <c r="CH583" i="2"/>
  <c r="BD530" i="2"/>
  <c r="BE528" i="2" s="1"/>
  <c r="CE554" i="2"/>
  <c r="CF552" i="2" s="1"/>
  <c r="CE582" i="2"/>
  <c r="BL523" i="2"/>
  <c r="CA306" i="2"/>
  <c r="CB304" i="2" s="1"/>
  <c r="DJ310" i="2"/>
  <c r="AT577" i="2"/>
  <c r="CI317" i="2"/>
  <c r="CI318" i="2" s="1"/>
  <c r="CJ316" i="2" s="1"/>
  <c r="CI324" i="2"/>
  <c r="CJ322" i="2" s="1"/>
  <c r="CJ323" i="2" s="1"/>
  <c r="AW329" i="2"/>
  <c r="AW300" i="2"/>
  <c r="AX298" i="2" s="1"/>
  <c r="AX328" i="2" s="1"/>
  <c r="AV575" i="2" s="1"/>
  <c r="AX294" i="2"/>
  <c r="AY292" i="2" s="1"/>
  <c r="CF554" i="2" l="1"/>
  <c r="CG552" i="2" s="1"/>
  <c r="CF582" i="2"/>
  <c r="BE529" i="2"/>
  <c r="BE583" i="2" s="1"/>
  <c r="BE582" i="2"/>
  <c r="CY548" i="2"/>
  <c r="CZ546" i="2" s="1"/>
  <c r="CY582" i="2"/>
  <c r="BL524" i="2"/>
  <c r="BM522" i="2" s="1"/>
  <c r="CB306" i="2"/>
  <c r="DJ312" i="2"/>
  <c r="CC304" i="2"/>
  <c r="AW330" i="2"/>
  <c r="AU576" i="2"/>
  <c r="CJ317" i="2"/>
  <c r="CJ318" i="2" s="1"/>
  <c r="CK316" i="2" s="1"/>
  <c r="CJ324" i="2"/>
  <c r="CK322" i="2" s="1"/>
  <c r="CK323" i="2" s="1"/>
  <c r="AX299" i="2"/>
  <c r="AY293" i="2"/>
  <c r="CZ548" i="2" l="1"/>
  <c r="DA546" i="2" s="1"/>
  <c r="CZ582" i="2"/>
  <c r="BE530" i="2"/>
  <c r="BF528" i="2" s="1"/>
  <c r="CG554" i="2"/>
  <c r="CH552" i="2" s="1"/>
  <c r="CG582" i="2"/>
  <c r="BM523" i="2"/>
  <c r="BM524" i="2" s="1"/>
  <c r="CC306" i="2"/>
  <c r="CD304" i="2" s="1"/>
  <c r="DK310" i="2"/>
  <c r="AU577" i="2"/>
  <c r="CK317" i="2"/>
  <c r="CK318" i="2" s="1"/>
  <c r="CL316" i="2" s="1"/>
  <c r="CK324" i="2"/>
  <c r="CL322" i="2" s="1"/>
  <c r="CL323" i="2" s="1"/>
  <c r="AX329" i="2"/>
  <c r="AX300" i="2"/>
  <c r="AY298" i="2" s="1"/>
  <c r="AY328" i="2" s="1"/>
  <c r="AW575" i="2" s="1"/>
  <c r="AY294" i="2"/>
  <c r="AZ292" i="2" s="1"/>
  <c r="BF529" i="2" l="1"/>
  <c r="BF583" i="2" s="1"/>
  <c r="BF582" i="2"/>
  <c r="CH554" i="2"/>
  <c r="CI552" i="2" s="1"/>
  <c r="CH582" i="2"/>
  <c r="DA548" i="2"/>
  <c r="DB546" i="2" s="1"/>
  <c r="DA582" i="2"/>
  <c r="BN522" i="2"/>
  <c r="CD306" i="2"/>
  <c r="CE304" i="2" s="1"/>
  <c r="DK312" i="2"/>
  <c r="AX330" i="2"/>
  <c r="AV576" i="2"/>
  <c r="CL317" i="2"/>
  <c r="CL318" i="2" s="1"/>
  <c r="CM316" i="2" s="1"/>
  <c r="CL324" i="2"/>
  <c r="CM322" i="2" s="1"/>
  <c r="CM323" i="2" s="1"/>
  <c r="AY299" i="2"/>
  <c r="AZ293" i="2"/>
  <c r="CI554" i="2" l="1"/>
  <c r="CJ552" i="2" s="1"/>
  <c r="CI582" i="2"/>
  <c r="BF530" i="2"/>
  <c r="BG528" i="2" s="1"/>
  <c r="DB548" i="2"/>
  <c r="DC546" i="2" s="1"/>
  <c r="DB582" i="2"/>
  <c r="BN523" i="2"/>
  <c r="CE306" i="2"/>
  <c r="CF304" i="2" s="1"/>
  <c r="CF306" i="2" s="1"/>
  <c r="CG304" i="2" s="1"/>
  <c r="DL310" i="2"/>
  <c r="AV577" i="2"/>
  <c r="CM317" i="2"/>
  <c r="CM318" i="2" s="1"/>
  <c r="CN316" i="2" s="1"/>
  <c r="AY329" i="2"/>
  <c r="CM324" i="2"/>
  <c r="CN322" i="2" s="1"/>
  <c r="CN323" i="2" s="1"/>
  <c r="AY300" i="2"/>
  <c r="AZ298" i="2" s="1"/>
  <c r="AZ328" i="2" s="1"/>
  <c r="AX575" i="2" s="1"/>
  <c r="AZ294" i="2"/>
  <c r="BA292" i="2" s="1"/>
  <c r="BG529" i="2" l="1"/>
  <c r="BG583" i="2" s="1"/>
  <c r="BG582" i="2"/>
  <c r="BG530" i="2"/>
  <c r="BH528" i="2" s="1"/>
  <c r="DC548" i="2"/>
  <c r="DD546" i="2" s="1"/>
  <c r="DC582" i="2"/>
  <c r="CJ554" i="2"/>
  <c r="CK552" i="2" s="1"/>
  <c r="CJ582" i="2"/>
  <c r="BN524" i="2"/>
  <c r="BO522" i="2" s="1"/>
  <c r="DL312" i="2"/>
  <c r="AY330" i="2"/>
  <c r="AW576" i="2"/>
  <c r="CN317" i="2"/>
  <c r="CN318" i="2" s="1"/>
  <c r="CO316" i="2" s="1"/>
  <c r="CN324" i="2"/>
  <c r="CO322" i="2" s="1"/>
  <c r="CO323" i="2" s="1"/>
  <c r="CG306" i="2"/>
  <c r="AZ299" i="2"/>
  <c r="AZ329" i="2" s="1"/>
  <c r="AX576" i="2" s="1"/>
  <c r="BA293" i="2"/>
  <c r="DD548" i="2" l="1"/>
  <c r="DE546" i="2" s="1"/>
  <c r="DD582" i="2"/>
  <c r="BH529" i="2"/>
  <c r="BH583" i="2" s="1"/>
  <c r="BH582" i="2"/>
  <c r="CK554" i="2"/>
  <c r="CL552" i="2" s="1"/>
  <c r="CK582" i="2"/>
  <c r="BO523" i="2"/>
  <c r="BO524" i="2" s="1"/>
  <c r="BP522" i="2" s="1"/>
  <c r="DM310" i="2"/>
  <c r="CH304" i="2"/>
  <c r="AW577" i="2"/>
  <c r="AX577" i="2"/>
  <c r="CO317" i="2"/>
  <c r="CO318" i="2" s="1"/>
  <c r="CP316" i="2" s="1"/>
  <c r="CH306" i="2"/>
  <c r="CO324" i="2"/>
  <c r="CP322" i="2" s="1"/>
  <c r="CP323" i="2" s="1"/>
  <c r="AZ330" i="2"/>
  <c r="T333" i="2"/>
  <c r="T338" i="2" s="1"/>
  <c r="AZ300" i="2"/>
  <c r="BA298" i="2" s="1"/>
  <c r="BA328" i="2" s="1"/>
  <c r="AY575" i="2" s="1"/>
  <c r="BA294" i="2"/>
  <c r="BB292" i="2" s="1"/>
  <c r="CL554" i="2" l="1"/>
  <c r="CM552" i="2" s="1"/>
  <c r="CL582" i="2"/>
  <c r="BH530" i="2"/>
  <c r="BI528" i="2" s="1"/>
  <c r="DE548" i="2"/>
  <c r="DF546" i="2" s="1"/>
  <c r="DE582" i="2"/>
  <c r="BP523" i="2"/>
  <c r="CI304" i="2"/>
  <c r="CI306" i="2" s="1"/>
  <c r="DM312" i="2"/>
  <c r="CP317" i="2"/>
  <c r="CP318" i="2" s="1"/>
  <c r="CQ316" i="2" s="1"/>
  <c r="T341" i="2"/>
  <c r="CP324" i="2"/>
  <c r="CQ322" i="2" s="1"/>
  <c r="CQ323" i="2" s="1"/>
  <c r="BA299" i="2"/>
  <c r="BB293" i="2"/>
  <c r="BI529" i="2" l="1"/>
  <c r="BI583" i="2" s="1"/>
  <c r="BI582" i="2"/>
  <c r="DF548" i="2"/>
  <c r="DG546" i="2" s="1"/>
  <c r="DF582" i="2"/>
  <c r="CM554" i="2"/>
  <c r="CN552" i="2" s="1"/>
  <c r="CM582" i="2"/>
  <c r="BP524" i="2"/>
  <c r="BQ522" i="2" s="1"/>
  <c r="DN310" i="2"/>
  <c r="CJ304" i="2"/>
  <c r="T346" i="2"/>
  <c r="S15" i="4" s="1"/>
  <c r="S21" i="4" s="1"/>
  <c r="CQ317" i="2"/>
  <c r="CQ318" i="2" s="1"/>
  <c r="CR316" i="2" s="1"/>
  <c r="S9" i="5"/>
  <c r="S22" i="3"/>
  <c r="BA329" i="2"/>
  <c r="AY576" i="2" s="1"/>
  <c r="CQ324" i="2"/>
  <c r="CR322" i="2" s="1"/>
  <c r="CR323" i="2" s="1"/>
  <c r="CJ306" i="2"/>
  <c r="BA300" i="2"/>
  <c r="BB298" i="2" s="1"/>
  <c r="BB328" i="2" s="1"/>
  <c r="AZ575" i="2" s="1"/>
  <c r="BB294" i="2"/>
  <c r="BC292" i="2" s="1"/>
  <c r="BI530" i="2" l="1"/>
  <c r="BJ528" i="2" s="1"/>
  <c r="DG548" i="2"/>
  <c r="DH546" i="2" s="1"/>
  <c r="DG582" i="2"/>
  <c r="CN554" i="2"/>
  <c r="CO552" i="2" s="1"/>
  <c r="CN582" i="2"/>
  <c r="BQ523" i="2"/>
  <c r="BQ524" i="2" s="1"/>
  <c r="DN312" i="2"/>
  <c r="CK304" i="2"/>
  <c r="AY577" i="2"/>
  <c r="CR317" i="2"/>
  <c r="CR318" i="2" s="1"/>
  <c r="CS316" i="2" s="1"/>
  <c r="CR324" i="2"/>
  <c r="CS322" i="2" s="1"/>
  <c r="CS323" i="2" s="1"/>
  <c r="CK306" i="2"/>
  <c r="BA330" i="2"/>
  <c r="BB299" i="2"/>
  <c r="BC293" i="2"/>
  <c r="CO554" i="2" l="1"/>
  <c r="CP552" i="2" s="1"/>
  <c r="CO582" i="2"/>
  <c r="DH548" i="2"/>
  <c r="DI546" i="2" s="1"/>
  <c r="DH582" i="2"/>
  <c r="BJ529" i="2"/>
  <c r="BJ583" i="2" s="1"/>
  <c r="BJ582" i="2"/>
  <c r="BR522" i="2"/>
  <c r="DO310" i="2"/>
  <c r="CL304" i="2"/>
  <c r="CS317" i="2"/>
  <c r="CS318" i="2" s="1"/>
  <c r="CT316" i="2" s="1"/>
  <c r="CS324" i="2"/>
  <c r="CT322" i="2" s="1"/>
  <c r="CT323" i="2" s="1"/>
  <c r="BB329" i="2"/>
  <c r="AZ576" i="2" s="1"/>
  <c r="BB300" i="2"/>
  <c r="BC298" i="2" s="1"/>
  <c r="BC328" i="2" s="1"/>
  <c r="BA575" i="2" s="1"/>
  <c r="BC294" i="2"/>
  <c r="BD292" i="2" s="1"/>
  <c r="BJ530" i="2" l="1"/>
  <c r="BK528" i="2" s="1"/>
  <c r="DI548" i="2"/>
  <c r="DJ546" i="2" s="1"/>
  <c r="DI582" i="2"/>
  <c r="CP554" i="2"/>
  <c r="CQ552" i="2" s="1"/>
  <c r="CP582" i="2"/>
  <c r="BR523" i="2"/>
  <c r="CL306" i="2"/>
  <c r="CM304" i="2" s="1"/>
  <c r="DO312" i="2"/>
  <c r="AZ577" i="2"/>
  <c r="CT317" i="2"/>
  <c r="CT318" i="2" s="1"/>
  <c r="CU316" i="2" s="1"/>
  <c r="CT324" i="2"/>
  <c r="CU322" i="2" s="1"/>
  <c r="CU323" i="2" s="1"/>
  <c r="BB330" i="2"/>
  <c r="BC299" i="2"/>
  <c r="BD293" i="2"/>
  <c r="DJ548" i="2" l="1"/>
  <c r="DK546" i="2" s="1"/>
  <c r="DJ582" i="2"/>
  <c r="CQ554" i="2"/>
  <c r="CR552" i="2" s="1"/>
  <c r="CQ582" i="2"/>
  <c r="BK529" i="2"/>
  <c r="BK583" i="2" s="1"/>
  <c r="BK582" i="2"/>
  <c r="BR524" i="2"/>
  <c r="BS522" i="2" s="1"/>
  <c r="CM306" i="2"/>
  <c r="CN304" i="2" s="1"/>
  <c r="DP310" i="2"/>
  <c r="CU317" i="2"/>
  <c r="CU318" i="2" s="1"/>
  <c r="CV316" i="2" s="1"/>
  <c r="BC329" i="2"/>
  <c r="BA576" i="2" s="1"/>
  <c r="CU324" i="2"/>
  <c r="CV322" i="2" s="1"/>
  <c r="CV323" i="2" s="1"/>
  <c r="BC300" i="2"/>
  <c r="BD298" i="2" s="1"/>
  <c r="BD328" i="2" s="1"/>
  <c r="BB575" i="2" s="1"/>
  <c r="BD294" i="2"/>
  <c r="BE292" i="2" s="1"/>
  <c r="BK530" i="2" l="1"/>
  <c r="BL528" i="2" s="1"/>
  <c r="CR554" i="2"/>
  <c r="CS552" i="2" s="1"/>
  <c r="CR582" i="2"/>
  <c r="DK548" i="2"/>
  <c r="DL546" i="2" s="1"/>
  <c r="DK582" i="2"/>
  <c r="BS523" i="2"/>
  <c r="BS524" i="2" s="1"/>
  <c r="CN306" i="2"/>
  <c r="DP312" i="2"/>
  <c r="BA577" i="2"/>
  <c r="CV317" i="2"/>
  <c r="CV318" i="2" s="1"/>
  <c r="CW316" i="2" s="1"/>
  <c r="BC330" i="2"/>
  <c r="CV324" i="2"/>
  <c r="CW322" i="2" s="1"/>
  <c r="CW323" i="2" s="1"/>
  <c r="BD299" i="2"/>
  <c r="BE293" i="2"/>
  <c r="CS554" i="2" l="1"/>
  <c r="CT552" i="2" s="1"/>
  <c r="CS582" i="2"/>
  <c r="DL548" i="2"/>
  <c r="DM546" i="2" s="1"/>
  <c r="DL582" i="2"/>
  <c r="BL529" i="2"/>
  <c r="BL583" i="2" s="1"/>
  <c r="BL582" i="2"/>
  <c r="BL530" i="2"/>
  <c r="BM528" i="2" s="1"/>
  <c r="BT522" i="2"/>
  <c r="CO304" i="2"/>
  <c r="DQ310" i="2"/>
  <c r="CW317" i="2"/>
  <c r="CW318" i="2" s="1"/>
  <c r="CX316" i="2" s="1"/>
  <c r="BD329" i="2"/>
  <c r="BB576" i="2" s="1"/>
  <c r="CW324" i="2"/>
  <c r="CX322" i="2" s="1"/>
  <c r="CX323" i="2" s="1"/>
  <c r="BD300" i="2"/>
  <c r="BE298" i="2" s="1"/>
  <c r="BE328" i="2" s="1"/>
  <c r="BC575" i="2" s="1"/>
  <c r="BE294" i="2"/>
  <c r="BF292" i="2" s="1"/>
  <c r="BM529" i="2" l="1"/>
  <c r="BM583" i="2" s="1"/>
  <c r="BM582" i="2"/>
  <c r="DM548" i="2"/>
  <c r="DN546" i="2" s="1"/>
  <c r="DM582" i="2"/>
  <c r="CT554" i="2"/>
  <c r="CU552" i="2" s="1"/>
  <c r="CT582" i="2"/>
  <c r="BT523" i="2"/>
  <c r="BT524" i="2" s="1"/>
  <c r="CO306" i="2"/>
  <c r="DQ312" i="2"/>
  <c r="BB577" i="2"/>
  <c r="BD330" i="2"/>
  <c r="CX317" i="2"/>
  <c r="CX318" i="2" s="1"/>
  <c r="CY316" i="2" s="1"/>
  <c r="CX324" i="2"/>
  <c r="CY322" i="2" s="1"/>
  <c r="CY323" i="2" s="1"/>
  <c r="BE299" i="2"/>
  <c r="BF293" i="2"/>
  <c r="DN548" i="2" l="1"/>
  <c r="DO546" i="2" s="1"/>
  <c r="DN582" i="2"/>
  <c r="CU554" i="2"/>
  <c r="CV552" i="2" s="1"/>
  <c r="CU582" i="2"/>
  <c r="BM530" i="2"/>
  <c r="BN528" i="2" s="1"/>
  <c r="BU522" i="2"/>
  <c r="CP304" i="2"/>
  <c r="DR310" i="2"/>
  <c r="CY317" i="2"/>
  <c r="CY318" i="2" s="1"/>
  <c r="CZ316" i="2" s="1"/>
  <c r="BE329" i="2"/>
  <c r="BC576" i="2" s="1"/>
  <c r="CY324" i="2"/>
  <c r="CZ322" i="2" s="1"/>
  <c r="CZ323" i="2" s="1"/>
  <c r="BE300" i="2"/>
  <c r="BF298" i="2" s="1"/>
  <c r="BF328" i="2" s="1"/>
  <c r="BD575" i="2" s="1"/>
  <c r="BF294" i="2"/>
  <c r="BG292" i="2" s="1"/>
  <c r="CV554" i="2" l="1"/>
  <c r="CW552" i="2" s="1"/>
  <c r="CV582" i="2"/>
  <c r="BN529" i="2"/>
  <c r="BN583" i="2" s="1"/>
  <c r="BN582" i="2"/>
  <c r="DO548" i="2"/>
  <c r="DP546" i="2" s="1"/>
  <c r="DO582" i="2"/>
  <c r="BU523" i="2"/>
  <c r="BU524" i="2" s="1"/>
  <c r="BV522" i="2" s="1"/>
  <c r="CP306" i="2"/>
  <c r="DR312" i="2"/>
  <c r="BC577" i="2"/>
  <c r="BE330" i="2"/>
  <c r="CZ317" i="2"/>
  <c r="CZ318" i="2" s="1"/>
  <c r="DA316" i="2" s="1"/>
  <c r="CZ324" i="2"/>
  <c r="DA322" i="2" s="1"/>
  <c r="BF299" i="2"/>
  <c r="BG293" i="2"/>
  <c r="DP548" i="2" l="1"/>
  <c r="DQ546" i="2" s="1"/>
  <c r="DP582" i="2"/>
  <c r="BN530" i="2"/>
  <c r="BO528" i="2" s="1"/>
  <c r="CW554" i="2"/>
  <c r="CX552" i="2" s="1"/>
  <c r="CW582" i="2"/>
  <c r="BV523" i="2"/>
  <c r="BV524" i="2"/>
  <c r="BW522" i="2" s="1"/>
  <c r="BW524" i="2" s="1"/>
  <c r="DA323" i="2"/>
  <c r="DA324" i="2" s="1"/>
  <c r="DB322" i="2" s="1"/>
  <c r="CQ304" i="2"/>
  <c r="DS310" i="2"/>
  <c r="DA317" i="2"/>
  <c r="DA318" i="2" s="1"/>
  <c r="DB316" i="2" s="1"/>
  <c r="BF329" i="2"/>
  <c r="BD576" i="2" s="1"/>
  <c r="BF300" i="2"/>
  <c r="BG298" i="2" s="1"/>
  <c r="BG328" i="2" s="1"/>
  <c r="BE575" i="2" s="1"/>
  <c r="BG294" i="2"/>
  <c r="BH292" i="2" s="1"/>
  <c r="BO529" i="2" l="1"/>
  <c r="BO583" i="2" s="1"/>
  <c r="BO582" i="2"/>
  <c r="BO530" i="2"/>
  <c r="BP528" i="2" s="1"/>
  <c r="CX554" i="2"/>
  <c r="CX582" i="2"/>
  <c r="DQ548" i="2"/>
  <c r="DR546" i="2" s="1"/>
  <c r="DQ582" i="2"/>
  <c r="DB323" i="2"/>
  <c r="DB324" i="2" s="1"/>
  <c r="DC322" i="2" s="1"/>
  <c r="CQ306" i="2"/>
  <c r="DS312" i="2"/>
  <c r="BD577" i="2"/>
  <c r="BF330" i="2"/>
  <c r="DB317" i="2"/>
  <c r="DB318" i="2" s="1"/>
  <c r="DC316" i="2" s="1"/>
  <c r="DC317" i="2" s="1"/>
  <c r="DC318" i="2" s="1"/>
  <c r="DD316" i="2" s="1"/>
  <c r="DD317" i="2" s="1"/>
  <c r="DD318" i="2" s="1"/>
  <c r="DE316" i="2" s="1"/>
  <c r="DE317" i="2" s="1"/>
  <c r="DE318" i="2" s="1"/>
  <c r="DF316" i="2" s="1"/>
  <c r="DF317" i="2" s="1"/>
  <c r="DF318" i="2" s="1"/>
  <c r="DG316" i="2" s="1"/>
  <c r="DG317" i="2" s="1"/>
  <c r="DG318" i="2" s="1"/>
  <c r="DH316" i="2" s="1"/>
  <c r="DH317" i="2" s="1"/>
  <c r="DH318" i="2" s="1"/>
  <c r="DI316" i="2" s="1"/>
  <c r="DI317" i="2" s="1"/>
  <c r="DI318" i="2" s="1"/>
  <c r="DJ316" i="2" s="1"/>
  <c r="DJ317" i="2" s="1"/>
  <c r="DJ318" i="2" s="1"/>
  <c r="DK316" i="2" s="1"/>
  <c r="DK317" i="2" s="1"/>
  <c r="DK318" i="2" s="1"/>
  <c r="DL316" i="2" s="1"/>
  <c r="DL317" i="2" s="1"/>
  <c r="DL318" i="2" s="1"/>
  <c r="DM316" i="2" s="1"/>
  <c r="DM317" i="2" s="1"/>
  <c r="DM318" i="2" s="1"/>
  <c r="DN316" i="2" s="1"/>
  <c r="DN317" i="2" s="1"/>
  <c r="DN318" i="2" s="1"/>
  <c r="DO316" i="2" s="1"/>
  <c r="DO317" i="2" s="1"/>
  <c r="DO318" i="2" s="1"/>
  <c r="DP316" i="2" s="1"/>
  <c r="BG299" i="2"/>
  <c r="BH293" i="2"/>
  <c r="BP529" i="2" l="1"/>
  <c r="BP583" i="2" s="1"/>
  <c r="BP582" i="2"/>
  <c r="BP530" i="2"/>
  <c r="BQ528" i="2" s="1"/>
  <c r="DR548" i="2"/>
  <c r="DS546" i="2" s="1"/>
  <c r="DR582" i="2"/>
  <c r="DC323" i="2"/>
  <c r="DC324" i="2" s="1"/>
  <c r="DD322" i="2" s="1"/>
  <c r="CR304" i="2"/>
  <c r="DT310" i="2"/>
  <c r="DP317" i="2"/>
  <c r="DP318" i="2" s="1"/>
  <c r="DQ316" i="2" s="1"/>
  <c r="DQ317" i="2" s="1"/>
  <c r="DQ318" i="2" s="1"/>
  <c r="DR316" i="2" s="1"/>
  <c r="DR317" i="2" s="1"/>
  <c r="DR318" i="2" s="1"/>
  <c r="DS316" i="2" s="1"/>
  <c r="DS317" i="2" s="1"/>
  <c r="DS318" i="2" s="1"/>
  <c r="DT316" i="2" s="1"/>
  <c r="DT318" i="2" s="1"/>
  <c r="DU316" i="2" s="1"/>
  <c r="DU318" i="2" s="1"/>
  <c r="BG329" i="2"/>
  <c r="BE576" i="2" s="1"/>
  <c r="BG300" i="2"/>
  <c r="BH298" i="2" s="1"/>
  <c r="BH328" i="2" s="1"/>
  <c r="BF575" i="2" s="1"/>
  <c r="BH294" i="2"/>
  <c r="BI292" i="2" s="1"/>
  <c r="BI293" i="2" s="1"/>
  <c r="DS548" i="2" l="1"/>
  <c r="DT546" i="2" s="1"/>
  <c r="DS582" i="2"/>
  <c r="BQ529" i="2"/>
  <c r="BQ583" i="2" s="1"/>
  <c r="BQ582" i="2"/>
  <c r="DD323" i="2"/>
  <c r="DD324" i="2" s="1"/>
  <c r="DE322" i="2" s="1"/>
  <c r="CR306" i="2"/>
  <c r="DT312" i="2"/>
  <c r="BE577" i="2"/>
  <c r="BG330" i="2"/>
  <c r="BH299" i="2"/>
  <c r="BI294" i="2"/>
  <c r="BJ292" i="2" s="1"/>
  <c r="BQ530" i="2" l="1"/>
  <c r="BR528" i="2" s="1"/>
  <c r="DT548" i="2"/>
  <c r="DU546" i="2" s="1"/>
  <c r="DT582" i="2"/>
  <c r="DE323" i="2"/>
  <c r="DE324" i="2" s="1"/>
  <c r="DF322" i="2" s="1"/>
  <c r="CS304" i="2"/>
  <c r="DU310" i="2"/>
  <c r="BH329" i="2"/>
  <c r="BF576" i="2" s="1"/>
  <c r="BH300" i="2"/>
  <c r="BI298" i="2" s="1"/>
  <c r="BI328" i="2" s="1"/>
  <c r="BG575" i="2" s="1"/>
  <c r="BJ293" i="2"/>
  <c r="DU548" i="2" l="1"/>
  <c r="DV546" i="2" s="1"/>
  <c r="DU582" i="2"/>
  <c r="BR529" i="2"/>
  <c r="BR583" i="2" s="1"/>
  <c r="BR582" i="2"/>
  <c r="BR530" i="2"/>
  <c r="BS528" i="2" s="1"/>
  <c r="DF323" i="2"/>
  <c r="DF324" i="2" s="1"/>
  <c r="DG322" i="2" s="1"/>
  <c r="CS306" i="2"/>
  <c r="DU312" i="2"/>
  <c r="BI299" i="2"/>
  <c r="BI329" i="2" s="1"/>
  <c r="BF577" i="2"/>
  <c r="BH330" i="2"/>
  <c r="BJ294" i="2"/>
  <c r="BK292" i="2" s="1"/>
  <c r="BS529" i="2" l="1"/>
  <c r="BS583" i="2" s="1"/>
  <c r="BS582" i="2"/>
  <c r="BS530" i="2"/>
  <c r="BT528" i="2" s="1"/>
  <c r="DV548" i="2"/>
  <c r="DW546" i="2" s="1"/>
  <c r="DV582" i="2"/>
  <c r="DG323" i="2"/>
  <c r="DG324" i="2" s="1"/>
  <c r="DH322" i="2" s="1"/>
  <c r="CT304" i="2"/>
  <c r="BI300" i="2"/>
  <c r="BJ298" i="2" s="1"/>
  <c r="BJ328" i="2" s="1"/>
  <c r="BH575" i="2" s="1"/>
  <c r="DV310" i="2"/>
  <c r="BI330" i="2"/>
  <c r="BG576" i="2"/>
  <c r="BJ299" i="2"/>
  <c r="BK293" i="2"/>
  <c r="DW548" i="2" l="1"/>
  <c r="DW582" i="2"/>
  <c r="BT529" i="2"/>
  <c r="BT583" i="2" s="1"/>
  <c r="BT582" i="2"/>
  <c r="DH323" i="2"/>
  <c r="DH324" i="2" s="1"/>
  <c r="DI322" i="2" s="1"/>
  <c r="CT306" i="2"/>
  <c r="DV312" i="2"/>
  <c r="BG577" i="2"/>
  <c r="BJ329" i="2"/>
  <c r="BH576" i="2" s="1"/>
  <c r="BJ300" i="2"/>
  <c r="BK298" i="2" s="1"/>
  <c r="BK328" i="2" s="1"/>
  <c r="BI575" i="2" s="1"/>
  <c r="BK294" i="2"/>
  <c r="BL292" i="2" s="1"/>
  <c r="BT530" i="2" l="1"/>
  <c r="BU528" i="2" s="1"/>
  <c r="DI323" i="2"/>
  <c r="DI324" i="2" s="1"/>
  <c r="DJ322" i="2" s="1"/>
  <c r="CU304" i="2"/>
  <c r="DW310" i="2"/>
  <c r="BH577" i="2"/>
  <c r="BJ330" i="2"/>
  <c r="BK299" i="2"/>
  <c r="BK300" i="2" s="1"/>
  <c r="BL298" i="2" s="1"/>
  <c r="BL328" i="2" s="1"/>
  <c r="BJ575" i="2" s="1"/>
  <c r="BL293" i="2"/>
  <c r="BU529" i="2" l="1"/>
  <c r="BU583" i="2" s="1"/>
  <c r="BU582" i="2"/>
  <c r="BU530" i="2"/>
  <c r="BV528" i="2" s="1"/>
  <c r="DJ323" i="2"/>
  <c r="DJ324" i="2" s="1"/>
  <c r="DK322" i="2" s="1"/>
  <c r="CU306" i="2"/>
  <c r="DW312" i="2"/>
  <c r="BK329" i="2"/>
  <c r="BL299" i="2"/>
  <c r="BL329" i="2" s="1"/>
  <c r="BJ576" i="2" s="1"/>
  <c r="BL294" i="2"/>
  <c r="BM292" i="2" s="1"/>
  <c r="BV529" i="2" l="1"/>
  <c r="BV583" i="2" s="1"/>
  <c r="BV582" i="2"/>
  <c r="BV530" i="2"/>
  <c r="BW528" i="2" s="1"/>
  <c r="DK323" i="2"/>
  <c r="DK324" i="2" s="1"/>
  <c r="DL322" i="2" s="1"/>
  <c r="CV304" i="2"/>
  <c r="DX310" i="2"/>
  <c r="BK330" i="2"/>
  <c r="BI576" i="2"/>
  <c r="BJ577" i="2"/>
  <c r="U333" i="2"/>
  <c r="BL330" i="2"/>
  <c r="BL300" i="2"/>
  <c r="BM298" i="2" s="1"/>
  <c r="BM328" i="2" s="1"/>
  <c r="BK575" i="2" s="1"/>
  <c r="BM293" i="2"/>
  <c r="BW530" i="2" l="1"/>
  <c r="BX528" i="2" s="1"/>
  <c r="BW582" i="2"/>
  <c r="DL323" i="2"/>
  <c r="DL324" i="2" s="1"/>
  <c r="DM322" i="2" s="1"/>
  <c r="CV306" i="2"/>
  <c r="DX312" i="2"/>
  <c r="BI577" i="2"/>
  <c r="U338" i="2"/>
  <c r="T22" i="3" s="1"/>
  <c r="U341" i="2"/>
  <c r="U346" i="2" s="1"/>
  <c r="T15" i="4" s="1"/>
  <c r="T21" i="4" s="1"/>
  <c r="BM299" i="2"/>
  <c r="BM294" i="2"/>
  <c r="BN292" i="2" s="1"/>
  <c r="BX530" i="2" l="1"/>
  <c r="BY528" i="2" s="1"/>
  <c r="BX582" i="2"/>
  <c r="DM323" i="2"/>
  <c r="DM324" i="2" s="1"/>
  <c r="DN322" i="2" s="1"/>
  <c r="CW304" i="2"/>
  <c r="DY310" i="2"/>
  <c r="T9" i="5"/>
  <c r="BM329" i="2"/>
  <c r="BM300" i="2"/>
  <c r="BN298" i="2" s="1"/>
  <c r="BN328" i="2" s="1"/>
  <c r="BL575" i="2" s="1"/>
  <c r="BN293" i="2"/>
  <c r="BY530" i="2" l="1"/>
  <c r="BY582" i="2"/>
  <c r="DN323" i="2"/>
  <c r="DN324" i="2" s="1"/>
  <c r="DO322" i="2" s="1"/>
  <c r="CW306" i="2"/>
  <c r="DY312" i="2"/>
  <c r="V333" i="2"/>
  <c r="V338" i="2" s="1"/>
  <c r="U9" i="5" s="1"/>
  <c r="BK576" i="2"/>
  <c r="BM330" i="2"/>
  <c r="BN299" i="2"/>
  <c r="BN294" i="2"/>
  <c r="BO292" i="2" s="1"/>
  <c r="DO323" i="2" l="1"/>
  <c r="DO324" i="2" s="1"/>
  <c r="DP322" i="2" s="1"/>
  <c r="CX304" i="2"/>
  <c r="DZ310" i="2"/>
  <c r="V341" i="2"/>
  <c r="V346" i="2" s="1"/>
  <c r="U15" i="4" s="1"/>
  <c r="U21" i="4" s="1"/>
  <c r="U22" i="3"/>
  <c r="BK577" i="2"/>
  <c r="BN329" i="2"/>
  <c r="BL576" i="2" s="1"/>
  <c r="BN300" i="2"/>
  <c r="BO298" i="2" s="1"/>
  <c r="BO328" i="2" s="1"/>
  <c r="BM575" i="2" s="1"/>
  <c r="BO293" i="2"/>
  <c r="DP323" i="2" l="1"/>
  <c r="DP324" i="2" s="1"/>
  <c r="DQ322" i="2" s="1"/>
  <c r="CX306" i="2"/>
  <c r="DZ312" i="2"/>
  <c r="BL577" i="2"/>
  <c r="BN330" i="2"/>
  <c r="W333" i="2"/>
  <c r="BO299" i="2"/>
  <c r="BO294" i="2"/>
  <c r="BP292" i="2" s="1"/>
  <c r="DQ323" i="2" l="1"/>
  <c r="DQ324" i="2" s="1"/>
  <c r="DR322" i="2" s="1"/>
  <c r="CY304" i="2"/>
  <c r="EA310" i="2"/>
  <c r="W341" i="2"/>
  <c r="W346" i="2" s="1"/>
  <c r="V15" i="4" s="1"/>
  <c r="V21" i="4" s="1"/>
  <c r="W338" i="2"/>
  <c r="BO329" i="2"/>
  <c r="BM576" i="2" s="1"/>
  <c r="BO300" i="2"/>
  <c r="BP298" i="2" s="1"/>
  <c r="BP328" i="2" s="1"/>
  <c r="BN575" i="2" s="1"/>
  <c r="BP293" i="2"/>
  <c r="DR323" i="2" l="1"/>
  <c r="DR324" i="2" s="1"/>
  <c r="DS322" i="2" s="1"/>
  <c r="CY306" i="2"/>
  <c r="EA312" i="2"/>
  <c r="BM577" i="2"/>
  <c r="V9" i="5"/>
  <c r="BO330" i="2"/>
  <c r="X333" i="2"/>
  <c r="BP299" i="2"/>
  <c r="BP294" i="2"/>
  <c r="BQ292" i="2" s="1"/>
  <c r="DS323" i="2" l="1"/>
  <c r="DS324" i="2" s="1"/>
  <c r="DT322" i="2" s="1"/>
  <c r="CZ304" i="2"/>
  <c r="EB310" i="2"/>
  <c r="X341" i="2"/>
  <c r="X346" i="2" s="1"/>
  <c r="W15" i="4" s="1"/>
  <c r="W21" i="4" s="1"/>
  <c r="X338" i="2"/>
  <c r="BP329" i="2"/>
  <c r="BN576" i="2" s="1"/>
  <c r="BP300" i="2"/>
  <c r="BQ298" i="2" s="1"/>
  <c r="BQ328" i="2" s="1"/>
  <c r="BO575" i="2" s="1"/>
  <c r="BQ293" i="2"/>
  <c r="BF263" i="2"/>
  <c r="BG263" i="2"/>
  <c r="BG264" i="2" s="1"/>
  <c r="BH263" i="2"/>
  <c r="BH264" i="2" s="1"/>
  <c r="BI263" i="2"/>
  <c r="BJ263" i="2"/>
  <c r="BJ264" i="2" s="1"/>
  <c r="BK263" i="2"/>
  <c r="BK264" i="2" s="1"/>
  <c r="BL263" i="2"/>
  <c r="BM263" i="2"/>
  <c r="BN263" i="2"/>
  <c r="BO263" i="2"/>
  <c r="BO264" i="2" s="1"/>
  <c r="BP263" i="2"/>
  <c r="BP264" i="2" s="1"/>
  <c r="BQ263" i="2"/>
  <c r="BR263" i="2"/>
  <c r="BS263" i="2"/>
  <c r="BS264" i="2" s="1"/>
  <c r="BT263" i="2"/>
  <c r="BT264" i="2" s="1"/>
  <c r="BU263" i="2"/>
  <c r="BV263" i="2"/>
  <c r="BW263" i="2"/>
  <c r="BW264" i="2" s="1"/>
  <c r="BX263" i="2"/>
  <c r="BX264" i="2" s="1"/>
  <c r="BY263" i="2"/>
  <c r="BZ263" i="2"/>
  <c r="CA263" i="2"/>
  <c r="CA264" i="2" s="1"/>
  <c r="CB263" i="2"/>
  <c r="CC263" i="2"/>
  <c r="CD263" i="2"/>
  <c r="CE263" i="2"/>
  <c r="CE264" i="2" s="1"/>
  <c r="CF263" i="2"/>
  <c r="CF264" i="2" s="1"/>
  <c r="CG263" i="2"/>
  <c r="CH263" i="2"/>
  <c r="CI263" i="2"/>
  <c r="CI264" i="2" s="1"/>
  <c r="CJ263" i="2"/>
  <c r="CJ264" i="2" s="1"/>
  <c r="BF264" i="2"/>
  <c r="BI264" i="2"/>
  <c r="BL264" i="2"/>
  <c r="BM264" i="2"/>
  <c r="BN264" i="2"/>
  <c r="BQ264" i="2"/>
  <c r="BR264" i="2"/>
  <c r="BU264" i="2"/>
  <c r="BV264" i="2"/>
  <c r="BY264" i="2"/>
  <c r="BZ264" i="2"/>
  <c r="CB264" i="2"/>
  <c r="CC264" i="2"/>
  <c r="CD264" i="2"/>
  <c r="CG264" i="2"/>
  <c r="CH264" i="2"/>
  <c r="E263" i="2"/>
  <c r="E255" i="2"/>
  <c r="E241" i="2"/>
  <c r="E234" i="2"/>
  <c r="E220" i="2"/>
  <c r="E211" i="2"/>
  <c r="E364" i="2"/>
  <c r="E179" i="2"/>
  <c r="E180" i="2"/>
  <c r="E181" i="2"/>
  <c r="E182" i="2"/>
  <c r="E183" i="2"/>
  <c r="E184" i="2"/>
  <c r="E185" i="2"/>
  <c r="E186" i="2"/>
  <c r="E178" i="2"/>
  <c r="DT323" i="2" l="1"/>
  <c r="DT324" i="2" s="1"/>
  <c r="DU322" i="2" s="1"/>
  <c r="CZ306" i="2"/>
  <c r="EB312" i="2"/>
  <c r="BN577" i="2"/>
  <c r="W9" i="5"/>
  <c r="BP330" i="2"/>
  <c r="Y333" i="2"/>
  <c r="BQ299" i="2"/>
  <c r="BQ294" i="2"/>
  <c r="BR292" i="2" s="1"/>
  <c r="DU323" i="2" l="1"/>
  <c r="DU329" i="2" s="1"/>
  <c r="DS576" i="2" s="1"/>
  <c r="DA304" i="2"/>
  <c r="EC310" i="2"/>
  <c r="Y341" i="2"/>
  <c r="Y346" i="2" s="1"/>
  <c r="X15" i="4" s="1"/>
  <c r="X21" i="4" s="1"/>
  <c r="Y338" i="2"/>
  <c r="BQ329" i="2"/>
  <c r="BO576" i="2" s="1"/>
  <c r="BQ300" i="2"/>
  <c r="BR298" i="2" s="1"/>
  <c r="BR328" i="2" s="1"/>
  <c r="BP575" i="2" s="1"/>
  <c r="BR293" i="2"/>
  <c r="DU324" i="2" l="1"/>
  <c r="DV322" i="2" s="1"/>
  <c r="DA306" i="2"/>
  <c r="EC312" i="2"/>
  <c r="BO577" i="2"/>
  <c r="X9" i="5"/>
  <c r="BQ330" i="2"/>
  <c r="Z333" i="2"/>
  <c r="BR299" i="2"/>
  <c r="BR294" i="2"/>
  <c r="BS292" i="2" s="1"/>
  <c r="DV323" i="2" l="1"/>
  <c r="DV329" i="2" s="1"/>
  <c r="DT576" i="2" s="1"/>
  <c r="DB304" i="2"/>
  <c r="ED310" i="2"/>
  <c r="Z341" i="2"/>
  <c r="Z346" i="2" s="1"/>
  <c r="Y15" i="4" s="1"/>
  <c r="Y21" i="4" s="1"/>
  <c r="Z338" i="2"/>
  <c r="BR329" i="2"/>
  <c r="BR300" i="2"/>
  <c r="BS298" i="2" s="1"/>
  <c r="BS328" i="2" s="1"/>
  <c r="BQ575" i="2" s="1"/>
  <c r="BS293" i="2"/>
  <c r="DV324" i="2" l="1"/>
  <c r="DW322" i="2" s="1"/>
  <c r="DB306" i="2"/>
  <c r="ED312" i="2"/>
  <c r="BR330" i="2"/>
  <c r="BP576" i="2"/>
  <c r="Y9" i="5"/>
  <c r="BS299" i="2"/>
  <c r="BS294" i="2"/>
  <c r="BT292" i="2" s="1"/>
  <c r="DW323" i="2" l="1"/>
  <c r="DW329" i="2" s="1"/>
  <c r="DU576" i="2" s="1"/>
  <c r="DC304" i="2"/>
  <c r="EE310" i="2"/>
  <c r="BP577" i="2"/>
  <c r="BS329" i="2"/>
  <c r="BS300" i="2"/>
  <c r="BT298" i="2" s="1"/>
  <c r="BT328" i="2" s="1"/>
  <c r="BR575" i="2" s="1"/>
  <c r="BT293" i="2"/>
  <c r="DW324" i="2" l="1"/>
  <c r="DX322" i="2" s="1"/>
  <c r="DC306" i="2"/>
  <c r="EE312" i="2"/>
  <c r="BS330" i="2"/>
  <c r="BQ576" i="2"/>
  <c r="BT299" i="2"/>
  <c r="BT294" i="2"/>
  <c r="BU292" i="2" s="1"/>
  <c r="DX323" i="2" l="1"/>
  <c r="DX329" i="2" s="1"/>
  <c r="DV576" i="2" s="1"/>
  <c r="DD304" i="2"/>
  <c r="EF310" i="2"/>
  <c r="BQ577" i="2"/>
  <c r="BT329" i="2"/>
  <c r="BT300" i="2"/>
  <c r="BU298" i="2" s="1"/>
  <c r="BU328" i="2" s="1"/>
  <c r="BS575" i="2" s="1"/>
  <c r="BU293" i="2"/>
  <c r="DX324" i="2" l="1"/>
  <c r="DY322" i="2" s="1"/>
  <c r="DD306" i="2"/>
  <c r="EF312" i="2"/>
  <c r="BT330" i="2"/>
  <c r="BR576" i="2"/>
  <c r="BU299" i="2"/>
  <c r="BU294" i="2"/>
  <c r="BV292" i="2" s="1"/>
  <c r="DY323" i="2" l="1"/>
  <c r="DY329" i="2" s="1"/>
  <c r="DW576" i="2" s="1"/>
  <c r="DE304" i="2"/>
  <c r="EG310" i="2"/>
  <c r="BR577" i="2"/>
  <c r="BU329" i="2"/>
  <c r="BU300" i="2"/>
  <c r="BV298" i="2" s="1"/>
  <c r="BV328" i="2" s="1"/>
  <c r="BT575" i="2" s="1"/>
  <c r="BV293" i="2"/>
  <c r="DY324" i="2" l="1"/>
  <c r="DZ322" i="2" s="1"/>
  <c r="DE306" i="2"/>
  <c r="EG312" i="2"/>
  <c r="BU330" i="2"/>
  <c r="BS576" i="2"/>
  <c r="BV299" i="2"/>
  <c r="BV329" i="2" s="1"/>
  <c r="BT576" i="2" s="1"/>
  <c r="BV294" i="2"/>
  <c r="BW292" i="2" s="1"/>
  <c r="DZ323" i="2" l="1"/>
  <c r="DZ329" i="2" s="1"/>
  <c r="DX576" i="2" s="1"/>
  <c r="DF304" i="2"/>
  <c r="EH310" i="2"/>
  <c r="BS577" i="2"/>
  <c r="BT577" i="2"/>
  <c r="BV330" i="2"/>
  <c r="BV300" i="2"/>
  <c r="BW298" i="2" s="1"/>
  <c r="BW328" i="2" s="1"/>
  <c r="BU575" i="2" s="1"/>
  <c r="BW293" i="2"/>
  <c r="DZ324" i="2" l="1"/>
  <c r="EA322" i="2" s="1"/>
  <c r="DF306" i="2"/>
  <c r="EH312" i="2"/>
  <c r="BW299" i="2"/>
  <c r="BW294" i="2"/>
  <c r="BX292" i="2" s="1"/>
  <c r="EA323" i="2" l="1"/>
  <c r="EA329" i="2" s="1"/>
  <c r="DY576" i="2" s="1"/>
  <c r="DG304" i="2"/>
  <c r="EI310" i="2"/>
  <c r="BW329" i="2"/>
  <c r="BW300" i="2"/>
  <c r="BX298" i="2" s="1"/>
  <c r="BX293" i="2"/>
  <c r="EA324" i="2" l="1"/>
  <c r="EB322" i="2" s="1"/>
  <c r="DG306" i="2"/>
  <c r="EI312" i="2"/>
  <c r="BX328" i="2"/>
  <c r="BV575" i="2" s="1"/>
  <c r="BW330" i="2"/>
  <c r="BU576" i="2"/>
  <c r="BX299" i="2"/>
  <c r="BX294" i="2"/>
  <c r="EB323" i="2" l="1"/>
  <c r="EB329" i="2" s="1"/>
  <c r="DZ576" i="2" s="1"/>
  <c r="DH304" i="2"/>
  <c r="EJ310" i="2"/>
  <c r="D592" i="2"/>
  <c r="J593" i="2"/>
  <c r="L593" i="2"/>
  <c r="E592" i="2"/>
  <c r="D593" i="2"/>
  <c r="H593" i="2"/>
  <c r="G593" i="2"/>
  <c r="I593" i="2"/>
  <c r="D591" i="2"/>
  <c r="E591" i="2"/>
  <c r="E593" i="2"/>
  <c r="C593" i="2"/>
  <c r="G592" i="2"/>
  <c r="F593" i="2"/>
  <c r="M593" i="2"/>
  <c r="N593" i="2"/>
  <c r="C591" i="2"/>
  <c r="F592" i="2"/>
  <c r="H592" i="2"/>
  <c r="K593" i="2"/>
  <c r="C592" i="2"/>
  <c r="BY292" i="2"/>
  <c r="BU584" i="2"/>
  <c r="BU577" i="2"/>
  <c r="BY293" i="2"/>
  <c r="BX329" i="2"/>
  <c r="BX300" i="2"/>
  <c r="EB324" i="2" l="1"/>
  <c r="EC322" i="2" s="1"/>
  <c r="DH306" i="2"/>
  <c r="EJ312" i="2"/>
  <c r="BY298" i="2"/>
  <c r="BX330" i="2"/>
  <c r="BV576" i="2"/>
  <c r="BY294" i="2"/>
  <c r="BY328" i="2"/>
  <c r="BW575" i="2" s="1"/>
  <c r="EC323" i="2" l="1"/>
  <c r="EC329" i="2" s="1"/>
  <c r="EA576" i="2" s="1"/>
  <c r="DI304" i="2"/>
  <c r="EK310" i="2"/>
  <c r="BY299" i="2"/>
  <c r="BZ292" i="2"/>
  <c r="BV584" i="2"/>
  <c r="BV577" i="2"/>
  <c r="EC324" i="2" l="1"/>
  <c r="ED322" i="2" s="1"/>
  <c r="DI306" i="2"/>
  <c r="EK312" i="2"/>
  <c r="BY329" i="2"/>
  <c r="BY300" i="2"/>
  <c r="BZ293" i="2"/>
  <c r="BZ294" i="2" s="1"/>
  <c r="ED323" i="2" l="1"/>
  <c r="ED329" i="2" s="1"/>
  <c r="EB576" i="2" s="1"/>
  <c r="DJ304" i="2"/>
  <c r="EL310" i="2"/>
  <c r="BW576" i="2"/>
  <c r="BY330" i="2"/>
  <c r="G591" i="2"/>
  <c r="L592" i="2"/>
  <c r="N592" i="2"/>
  <c r="M592" i="2"/>
  <c r="K592" i="2"/>
  <c r="F591" i="2"/>
  <c r="J592" i="2"/>
  <c r="I592" i="2"/>
  <c r="D590" i="2"/>
  <c r="D595" i="2" s="1"/>
  <c r="BZ298" i="2"/>
  <c r="D584" i="2"/>
  <c r="CA292" i="2"/>
  <c r="CA293" i="2" s="1"/>
  <c r="ED324" i="2" l="1"/>
  <c r="EE322" i="2" s="1"/>
  <c r="DJ306" i="2"/>
  <c r="EL312" i="2"/>
  <c r="BZ299" i="2"/>
  <c r="BZ300" i="2" s="1"/>
  <c r="BZ328" i="2"/>
  <c r="BX575" i="2" s="1"/>
  <c r="BW584" i="2"/>
  <c r="BW577" i="2"/>
  <c r="CA294" i="2"/>
  <c r="EE323" i="2" l="1"/>
  <c r="EE329" i="2" s="1"/>
  <c r="EC576" i="2" s="1"/>
  <c r="DK304" i="2"/>
  <c r="EM310" i="2"/>
  <c r="CA298" i="2"/>
  <c r="E590" i="2"/>
  <c r="E595" i="2" s="1"/>
  <c r="BZ329" i="2"/>
  <c r="BX576" i="2" s="1"/>
  <c r="BX577" i="2" s="1"/>
  <c r="CB292" i="2"/>
  <c r="CB293" i="2"/>
  <c r="EE324" i="2" l="1"/>
  <c r="EF322" i="2" s="1"/>
  <c r="EF324" i="2" s="1"/>
  <c r="EG322" i="2" s="1"/>
  <c r="EG324" i="2" s="1"/>
  <c r="EH322" i="2" s="1"/>
  <c r="EH324" i="2" s="1"/>
  <c r="EI322" i="2" s="1"/>
  <c r="EI324" i="2" s="1"/>
  <c r="EJ322" i="2" s="1"/>
  <c r="EJ324" i="2" s="1"/>
  <c r="EK322" i="2" s="1"/>
  <c r="EK324" i="2" s="1"/>
  <c r="EL322" i="2" s="1"/>
  <c r="EL324" i="2" s="1"/>
  <c r="EM322" i="2" s="1"/>
  <c r="EM324" i="2" s="1"/>
  <c r="EN322" i="2" s="1"/>
  <c r="EN324" i="2" s="1"/>
  <c r="DK306" i="2"/>
  <c r="EM312" i="2"/>
  <c r="BX584" i="2"/>
  <c r="BZ330" i="2"/>
  <c r="CA299" i="2"/>
  <c r="CA300" i="2" s="1"/>
  <c r="CA328" i="2"/>
  <c r="E584" i="2"/>
  <c r="CB294" i="2"/>
  <c r="DL304" i="2" l="1"/>
  <c r="EN310" i="2"/>
  <c r="BY575" i="2"/>
  <c r="CB298" i="2"/>
  <c r="F590" i="2"/>
  <c r="F595" i="2" s="1"/>
  <c r="CA329" i="2"/>
  <c r="BY576" i="2" s="1"/>
  <c r="CC292" i="2"/>
  <c r="DL306" i="2" l="1"/>
  <c r="EN312" i="2"/>
  <c r="CB299" i="2"/>
  <c r="CB300" i="2" s="1"/>
  <c r="CB328" i="2"/>
  <c r="CA330" i="2"/>
  <c r="BY584" i="2"/>
  <c r="BY577" i="2"/>
  <c r="F584" i="2"/>
  <c r="CC293" i="2"/>
  <c r="CC294" i="2" s="1"/>
  <c r="DM304" i="2" l="1"/>
  <c r="EO310" i="2"/>
  <c r="CC298" i="2"/>
  <c r="G590" i="2"/>
  <c r="G595" i="2" s="1"/>
  <c r="CB329" i="2"/>
  <c r="BZ576" i="2" s="1"/>
  <c r="BZ575" i="2"/>
  <c r="CD292" i="2"/>
  <c r="DM306" i="2" l="1"/>
  <c r="CB330" i="2"/>
  <c r="EO312" i="2"/>
  <c r="BZ584" i="2"/>
  <c r="BZ577" i="2"/>
  <c r="G584" i="2"/>
  <c r="CC299" i="2"/>
  <c r="CC328" i="2"/>
  <c r="CD293" i="2"/>
  <c r="CD294" i="2" s="1"/>
  <c r="DN304" i="2" l="1"/>
  <c r="EP310" i="2"/>
  <c r="H590" i="2"/>
  <c r="H595" i="2" s="1"/>
  <c r="CC329" i="2"/>
  <c r="CA576" i="2" s="1"/>
  <c r="CC300" i="2"/>
  <c r="CA575" i="2"/>
  <c r="CE292" i="2"/>
  <c r="H584" i="2" l="1"/>
  <c r="DN306" i="2"/>
  <c r="CE293" i="2"/>
  <c r="CE294" i="2" s="1"/>
  <c r="EP328" i="2"/>
  <c r="EP312" i="2"/>
  <c r="CC330" i="2"/>
  <c r="CD298" i="2"/>
  <c r="CA577" i="2"/>
  <c r="CA584" i="2"/>
  <c r="DO304" i="2" l="1"/>
  <c r="EQ310" i="2"/>
  <c r="EP330" i="2"/>
  <c r="EN575" i="2"/>
  <c r="CD299" i="2"/>
  <c r="CD300" i="2" s="1"/>
  <c r="CD328" i="2"/>
  <c r="CF292" i="2"/>
  <c r="DO306" i="2" l="1"/>
  <c r="CF293" i="2"/>
  <c r="EN577" i="2"/>
  <c r="EN584" i="2"/>
  <c r="EQ312" i="2"/>
  <c r="EQ328" i="2"/>
  <c r="CB575" i="2"/>
  <c r="CE298" i="2"/>
  <c r="CD329" i="2"/>
  <c r="CB576" i="2" s="1"/>
  <c r="DP304" i="2" l="1"/>
  <c r="CF294" i="2"/>
  <c r="CG292" i="2" s="1"/>
  <c r="ER310" i="2"/>
  <c r="EQ330" i="2"/>
  <c r="EO575" i="2"/>
  <c r="CE299" i="2"/>
  <c r="CE300" i="2" s="1"/>
  <c r="CE328" i="2"/>
  <c r="I590" i="2"/>
  <c r="I595" i="2" s="1"/>
  <c r="CD330" i="2"/>
  <c r="CB584" i="2"/>
  <c r="CB577" i="2"/>
  <c r="I584" i="2"/>
  <c r="DP306" i="2" l="1"/>
  <c r="EO584" i="2"/>
  <c r="EO577" i="2"/>
  <c r="ER328" i="2"/>
  <c r="ER312" i="2"/>
  <c r="CC575" i="2"/>
  <c r="CF298" i="2"/>
  <c r="CE329" i="2"/>
  <c r="CC576" i="2" s="1"/>
  <c r="CG293" i="2"/>
  <c r="CG294" i="2" s="1"/>
  <c r="DQ304" i="2" l="1"/>
  <c r="ER330" i="2"/>
  <c r="EP575" i="2"/>
  <c r="ES310" i="2"/>
  <c r="CF299" i="2"/>
  <c r="CF300" i="2" s="1"/>
  <c r="CF328" i="2"/>
  <c r="CE330" i="2"/>
  <c r="J590" i="2"/>
  <c r="J595" i="2" s="1"/>
  <c r="CC584" i="2"/>
  <c r="CC577" i="2"/>
  <c r="J584" i="2"/>
  <c r="CH292" i="2"/>
  <c r="DQ306" i="2" l="1"/>
  <c r="EP584" i="2"/>
  <c r="EP577" i="2"/>
  <c r="ES312" i="2"/>
  <c r="ES328" i="2"/>
  <c r="CD575" i="2"/>
  <c r="CG298" i="2"/>
  <c r="K584" i="2"/>
  <c r="CF329" i="2"/>
  <c r="CD576" i="2" s="1"/>
  <c r="CH293" i="2"/>
  <c r="CH294" i="2" s="1"/>
  <c r="DR304" i="2" l="1"/>
  <c r="ET310" i="2"/>
  <c r="ES330" i="2"/>
  <c r="EQ575" i="2"/>
  <c r="CG299" i="2"/>
  <c r="CG300" i="2" s="1"/>
  <c r="CG328" i="2"/>
  <c r="CF330" i="2"/>
  <c r="K590" i="2"/>
  <c r="K595" i="2" s="1"/>
  <c r="CD584" i="2"/>
  <c r="CD577" i="2"/>
  <c r="CI292" i="2"/>
  <c r="DR306" i="2" l="1"/>
  <c r="EQ577" i="2"/>
  <c r="EQ584" i="2"/>
  <c r="ET328" i="2"/>
  <c r="ET312" i="2"/>
  <c r="CE575" i="2"/>
  <c r="CH298" i="2"/>
  <c r="CG329" i="2"/>
  <c r="CE576" i="2" s="1"/>
  <c r="CI293" i="2"/>
  <c r="DS304" i="2" l="1"/>
  <c r="ET330" i="2"/>
  <c r="ER575" i="2"/>
  <c r="CH299" i="2"/>
  <c r="CH300" i="2" s="1"/>
  <c r="CH328" i="2"/>
  <c r="CG330" i="2"/>
  <c r="L590" i="2"/>
  <c r="L595" i="2" s="1"/>
  <c r="L584" i="2"/>
  <c r="CE584" i="2"/>
  <c r="CE577" i="2"/>
  <c r="CI294" i="2"/>
  <c r="DS306" i="2" l="1"/>
  <c r="ER577" i="2"/>
  <c r="ER584" i="2"/>
  <c r="CF575" i="2"/>
  <c r="CI298" i="2"/>
  <c r="M584" i="2"/>
  <c r="CH329" i="2"/>
  <c r="CF576" i="2" s="1"/>
  <c r="CJ292" i="2"/>
  <c r="DT304" i="2" l="1"/>
  <c r="CI299" i="2"/>
  <c r="CI300" i="2" s="1"/>
  <c r="CI328" i="2"/>
  <c r="M590" i="2"/>
  <c r="M595" i="2" s="1"/>
  <c r="CH330" i="2"/>
  <c r="CF584" i="2"/>
  <c r="CF577" i="2"/>
  <c r="CJ293" i="2"/>
  <c r="CJ294" i="2" s="1"/>
  <c r="DT306" i="2" l="1"/>
  <c r="N584" i="2"/>
  <c r="CI329" i="2"/>
  <c r="CG576" i="2" s="1"/>
  <c r="CJ298" i="2"/>
  <c r="CG575" i="2"/>
  <c r="CK292" i="2"/>
  <c r="DU304" i="2" l="1"/>
  <c r="CI330" i="2"/>
  <c r="CJ299" i="2"/>
  <c r="CJ300" i="2" s="1"/>
  <c r="CJ328" i="2"/>
  <c r="CH575" i="2" s="1"/>
  <c r="CG584" i="2"/>
  <c r="CG577" i="2"/>
  <c r="N590" i="2"/>
  <c r="N595" i="2" s="1"/>
  <c r="CK293" i="2"/>
  <c r="CK294" i="2" s="1"/>
  <c r="DU306" i="2" l="1"/>
  <c r="CK298" i="2"/>
  <c r="O584" i="2"/>
  <c r="CJ329" i="2"/>
  <c r="CH576" i="2" s="1"/>
  <c r="CL292" i="2"/>
  <c r="DV304" i="2" l="1"/>
  <c r="CK299" i="2"/>
  <c r="CK300" i="2" s="1"/>
  <c r="CK328" i="2"/>
  <c r="CI575" i="2" s="1"/>
  <c r="CJ330" i="2"/>
  <c r="CH584" i="2"/>
  <c r="CH577" i="2"/>
  <c r="CL293" i="2"/>
  <c r="DV306" i="2" l="1"/>
  <c r="CL298" i="2"/>
  <c r="P584" i="2"/>
  <c r="CK329" i="2"/>
  <c r="CI576" i="2" s="1"/>
  <c r="CI584" i="2" s="1"/>
  <c r="CL294" i="2"/>
  <c r="E431" i="2"/>
  <c r="DW304" i="2" l="1"/>
  <c r="CL299" i="2"/>
  <c r="CL300" i="2" s="1"/>
  <c r="CL328" i="2"/>
  <c r="CJ575" i="2" s="1"/>
  <c r="CK330" i="2"/>
  <c r="CI577" i="2"/>
  <c r="CM292" i="2"/>
  <c r="E125" i="2"/>
  <c r="E123" i="2"/>
  <c r="E75" i="2"/>
  <c r="E76" i="2"/>
  <c r="DW306" i="2" l="1"/>
  <c r="CM298" i="2"/>
  <c r="Q584" i="2"/>
  <c r="CL329" i="2"/>
  <c r="CJ576" i="2" s="1"/>
  <c r="CM293" i="2"/>
  <c r="CM294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H177" i="2"/>
  <c r="D18" i="3"/>
  <c r="DX304" i="2" l="1"/>
  <c r="CL330" i="2"/>
  <c r="CM299" i="2"/>
  <c r="CJ584" i="2"/>
  <c r="CJ577" i="2"/>
  <c r="CM328" i="2"/>
  <c r="CK575" i="2" s="1"/>
  <c r="CN292" i="2"/>
  <c r="E227" i="2"/>
  <c r="E423" i="2"/>
  <c r="E416" i="2"/>
  <c r="E408" i="2"/>
  <c r="E401" i="2"/>
  <c r="E380" i="2"/>
  <c r="E373" i="2"/>
  <c r="E387" i="2"/>
  <c r="E394" i="2"/>
  <c r="CM329" i="2" l="1"/>
  <c r="CK576" i="2" s="1"/>
  <c r="CM300" i="2"/>
  <c r="CN298" i="2" s="1"/>
  <c r="CN328" i="2" s="1"/>
  <c r="DX306" i="2"/>
  <c r="R584" i="2"/>
  <c r="CN293" i="2"/>
  <c r="D20" i="3"/>
  <c r="S145" i="2"/>
  <c r="AB145" i="2" s="1"/>
  <c r="T143" i="2"/>
  <c r="CK577" i="2" l="1"/>
  <c r="CM330" i="2"/>
  <c r="CK584" i="2"/>
  <c r="DY304" i="2"/>
  <c r="CN299" i="2"/>
  <c r="CN294" i="2"/>
  <c r="CL575" i="2"/>
  <c r="F161" i="2"/>
  <c r="D21" i="3"/>
  <c r="R161" i="2"/>
  <c r="P21" i="3"/>
  <c r="F165" i="2"/>
  <c r="D15" i="3"/>
  <c r="R160" i="2"/>
  <c r="P20" i="3"/>
  <c r="F160" i="2"/>
  <c r="P16" i="3"/>
  <c r="F153" i="2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F151" i="2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P18" i="3"/>
  <c r="K98" i="2"/>
  <c r="L98" i="2"/>
  <c r="M98" i="2"/>
  <c r="N96" i="2"/>
  <c r="O98" i="2"/>
  <c r="P98" i="2"/>
  <c r="Q98" i="2"/>
  <c r="R97" i="2"/>
  <c r="S96" i="2"/>
  <c r="T97" i="2"/>
  <c r="F96" i="2"/>
  <c r="G98" i="2"/>
  <c r="H98" i="2"/>
  <c r="I97" i="2"/>
  <c r="J98" i="2"/>
  <c r="E96" i="2"/>
  <c r="E108" i="2" s="1"/>
  <c r="K31" i="2"/>
  <c r="K76" i="2" s="1"/>
  <c r="F31" i="2"/>
  <c r="L31" i="2" s="1"/>
  <c r="L76" i="2" s="1"/>
  <c r="T17" i="2"/>
  <c r="S17" i="2"/>
  <c r="R17" i="2"/>
  <c r="Q17" i="2"/>
  <c r="E13" i="2"/>
  <c r="E73" i="2" s="1"/>
  <c r="E78" i="2" s="1"/>
  <c r="DY306" i="2" l="1"/>
  <c r="CN329" i="2"/>
  <c r="CL576" i="2" s="1"/>
  <c r="CN300" i="2"/>
  <c r="S584" i="2"/>
  <c r="CO292" i="2"/>
  <c r="F169" i="2"/>
  <c r="F138" i="2"/>
  <c r="E18" i="3"/>
  <c r="S151" i="2"/>
  <c r="T151" i="2" s="1"/>
  <c r="U151" i="2" s="1"/>
  <c r="V151" i="2" s="1"/>
  <c r="S160" i="2"/>
  <c r="T160" i="2" s="1"/>
  <c r="U160" i="2" s="1"/>
  <c r="Q20" i="3"/>
  <c r="G160" i="2"/>
  <c r="E20" i="3"/>
  <c r="F134" i="2"/>
  <c r="D16" i="3"/>
  <c r="S138" i="2"/>
  <c r="Q18" i="3"/>
  <c r="S153" i="2"/>
  <c r="T153" i="2" s="1"/>
  <c r="U153" i="2" s="1"/>
  <c r="V153" i="2" s="1"/>
  <c r="G165" i="2"/>
  <c r="E15" i="3"/>
  <c r="G161" i="2"/>
  <c r="E21" i="3"/>
  <c r="S134" i="2"/>
  <c r="R16" i="3" s="1"/>
  <c r="Q16" i="3"/>
  <c r="Q21" i="3"/>
  <c r="S161" i="2"/>
  <c r="E156" i="2"/>
  <c r="D17" i="3" s="1"/>
  <c r="M96" i="2"/>
  <c r="F97" i="2"/>
  <c r="N97" i="2"/>
  <c r="J96" i="2"/>
  <c r="M97" i="2"/>
  <c r="N98" i="2"/>
  <c r="F98" i="2"/>
  <c r="I98" i="2"/>
  <c r="F76" i="2"/>
  <c r="T96" i="2"/>
  <c r="I96" i="2"/>
  <c r="J97" i="2"/>
  <c r="Q96" i="2"/>
  <c r="T98" i="2"/>
  <c r="R98" i="2"/>
  <c r="F149" i="2"/>
  <c r="E97" i="2"/>
  <c r="E110" i="2" s="1"/>
  <c r="E82" i="2" s="1"/>
  <c r="E98" i="2"/>
  <c r="E113" i="2" s="1"/>
  <c r="E83" i="2" s="1"/>
  <c r="S98" i="2"/>
  <c r="G31" i="2"/>
  <c r="R96" i="2"/>
  <c r="P96" i="2"/>
  <c r="L96" i="2"/>
  <c r="H96" i="2"/>
  <c r="P97" i="2"/>
  <c r="L97" i="2"/>
  <c r="H97" i="2"/>
  <c r="Q97" i="2"/>
  <c r="S97" i="2"/>
  <c r="O96" i="2"/>
  <c r="K96" i="2"/>
  <c r="G96" i="2"/>
  <c r="O97" i="2"/>
  <c r="K97" i="2"/>
  <c r="G97" i="2"/>
  <c r="F13" i="2"/>
  <c r="Q31" i="2"/>
  <c r="R31" i="2" s="1"/>
  <c r="S31" i="2" s="1"/>
  <c r="J178" i="2"/>
  <c r="I178" i="2" s="1"/>
  <c r="E221" i="2" s="1"/>
  <c r="E222" i="2" s="1"/>
  <c r="F220" i="2" s="1"/>
  <c r="F221" i="2" s="1"/>
  <c r="F222" i="2" s="1"/>
  <c r="G220" i="2" s="1"/>
  <c r="G221" i="2" s="1"/>
  <c r="G222" i="2" s="1"/>
  <c r="H220" i="2" s="1"/>
  <c r="H221" i="2" s="1"/>
  <c r="H222" i="2" s="1"/>
  <c r="I220" i="2" s="1"/>
  <c r="I221" i="2" s="1"/>
  <c r="I222" i="2" s="1"/>
  <c r="J220" i="2" s="1"/>
  <c r="J221" i="2" s="1"/>
  <c r="J222" i="2" s="1"/>
  <c r="K220" i="2" s="1"/>
  <c r="K221" i="2" s="1"/>
  <c r="K222" i="2" s="1"/>
  <c r="L220" i="2" s="1"/>
  <c r="L221" i="2" s="1"/>
  <c r="L222" i="2" s="1"/>
  <c r="M220" i="2" s="1"/>
  <c r="M221" i="2" s="1"/>
  <c r="M222" i="2" s="1"/>
  <c r="N220" i="2" s="1"/>
  <c r="N221" i="2" s="1"/>
  <c r="N222" i="2" s="1"/>
  <c r="O220" i="2" s="1"/>
  <c r="J179" i="2"/>
  <c r="I179" i="2" s="1"/>
  <c r="E228" i="2" s="1"/>
  <c r="J180" i="2"/>
  <c r="I180" i="2" s="1"/>
  <c r="E235" i="2" s="1"/>
  <c r="E236" i="2" s="1"/>
  <c r="F234" i="2" s="1"/>
  <c r="F235" i="2" s="1"/>
  <c r="F236" i="2" s="1"/>
  <c r="G234" i="2" s="1"/>
  <c r="G235" i="2" s="1"/>
  <c r="G236" i="2" s="1"/>
  <c r="H234" i="2" s="1"/>
  <c r="H235" i="2" s="1"/>
  <c r="H236" i="2" s="1"/>
  <c r="I234" i="2" s="1"/>
  <c r="I235" i="2" s="1"/>
  <c r="I236" i="2" s="1"/>
  <c r="J234" i="2" s="1"/>
  <c r="J235" i="2" s="1"/>
  <c r="J236" i="2" s="1"/>
  <c r="K234" i="2" s="1"/>
  <c r="K235" i="2" s="1"/>
  <c r="K236" i="2" s="1"/>
  <c r="L234" i="2" s="1"/>
  <c r="J181" i="2"/>
  <c r="I181" i="2" s="1"/>
  <c r="E242" i="2" s="1"/>
  <c r="E243" i="2" s="1"/>
  <c r="F241" i="2" s="1"/>
  <c r="F242" i="2" s="1"/>
  <c r="J182" i="2"/>
  <c r="I182" i="2" s="1"/>
  <c r="J183" i="2"/>
  <c r="I183" i="2" s="1"/>
  <c r="E256" i="2" s="1"/>
  <c r="E257" i="2" s="1"/>
  <c r="F255" i="2" s="1"/>
  <c r="F256" i="2" s="1"/>
  <c r="F257" i="2" s="1"/>
  <c r="G255" i="2" s="1"/>
  <c r="G256" i="2" s="1"/>
  <c r="G257" i="2" s="1"/>
  <c r="H255" i="2" s="1"/>
  <c r="H256" i="2" s="1"/>
  <c r="H257" i="2" s="1"/>
  <c r="I255" i="2" s="1"/>
  <c r="I256" i="2" s="1"/>
  <c r="I257" i="2" s="1"/>
  <c r="J255" i="2" s="1"/>
  <c r="J256" i="2" s="1"/>
  <c r="J257" i="2" s="1"/>
  <c r="K255" i="2" s="1"/>
  <c r="K256" i="2" s="1"/>
  <c r="K257" i="2" s="1"/>
  <c r="L255" i="2" s="1"/>
  <c r="L256" i="2" s="1"/>
  <c r="L257" i="2" s="1"/>
  <c r="M255" i="2" s="1"/>
  <c r="M256" i="2" s="1"/>
  <c r="M257" i="2" s="1"/>
  <c r="N255" i="2" s="1"/>
  <c r="N256" i="2" s="1"/>
  <c r="N257" i="2" s="1"/>
  <c r="O255" i="2" s="1"/>
  <c r="O256" i="2" s="1"/>
  <c r="O257" i="2" s="1"/>
  <c r="P255" i="2" s="1"/>
  <c r="J184" i="2"/>
  <c r="I184" i="2" s="1"/>
  <c r="E264" i="2" s="1"/>
  <c r="E265" i="2" s="1"/>
  <c r="F263" i="2" s="1"/>
  <c r="F264" i="2" s="1"/>
  <c r="F265" i="2" s="1"/>
  <c r="G263" i="2" s="1"/>
  <c r="G264" i="2" s="1"/>
  <c r="G265" i="2" s="1"/>
  <c r="H263" i="2" s="1"/>
  <c r="H264" i="2" s="1"/>
  <c r="H265" i="2" s="1"/>
  <c r="I263" i="2" s="1"/>
  <c r="I264" i="2" s="1"/>
  <c r="I265" i="2" s="1"/>
  <c r="J263" i="2" s="1"/>
  <c r="J264" i="2" s="1"/>
  <c r="J265" i="2" s="1"/>
  <c r="K263" i="2" s="1"/>
  <c r="K264" i="2" s="1"/>
  <c r="K265" i="2" s="1"/>
  <c r="L263" i="2" s="1"/>
  <c r="L264" i="2" s="1"/>
  <c r="L265" i="2" s="1"/>
  <c r="M263" i="2" s="1"/>
  <c r="J185" i="2"/>
  <c r="I185" i="2" s="1"/>
  <c r="J186" i="2"/>
  <c r="I186" i="2" s="1"/>
  <c r="J177" i="2"/>
  <c r="I177" i="2" s="1"/>
  <c r="F20" i="2"/>
  <c r="F30" i="2" s="1"/>
  <c r="E20" i="2"/>
  <c r="F17" i="2"/>
  <c r="G17" i="2"/>
  <c r="H17" i="2"/>
  <c r="I17" i="2"/>
  <c r="J17" i="2"/>
  <c r="K17" i="2"/>
  <c r="L17" i="2"/>
  <c r="M17" i="2"/>
  <c r="N17" i="2"/>
  <c r="O17" i="2"/>
  <c r="P17" i="2"/>
  <c r="F12" i="2"/>
  <c r="G12" i="2"/>
  <c r="H12" i="2"/>
  <c r="I12" i="2"/>
  <c r="J12" i="2"/>
  <c r="K12" i="2"/>
  <c r="L12" i="2"/>
  <c r="M12" i="2"/>
  <c r="N12" i="2"/>
  <c r="O12" i="2"/>
  <c r="P12" i="2"/>
  <c r="T20" i="3" l="1"/>
  <c r="AB160" i="2"/>
  <c r="V160" i="2"/>
  <c r="W153" i="2"/>
  <c r="AB153" i="2"/>
  <c r="W151" i="2"/>
  <c r="AB151" i="2"/>
  <c r="DZ304" i="2"/>
  <c r="CO298" i="2"/>
  <c r="CO299" i="2" s="1"/>
  <c r="CL584" i="2"/>
  <c r="CN330" i="2"/>
  <c r="CL577" i="2"/>
  <c r="CO293" i="2"/>
  <c r="CO294" i="2" s="1"/>
  <c r="D24" i="3"/>
  <c r="F127" i="2"/>
  <c r="F113" i="2" s="1"/>
  <c r="F83" i="2" s="1"/>
  <c r="F123" i="2"/>
  <c r="F125" i="2"/>
  <c r="E212" i="2"/>
  <c r="E213" i="2" s="1"/>
  <c r="F211" i="2" s="1"/>
  <c r="F212" i="2" s="1"/>
  <c r="F213" i="2" s="1"/>
  <c r="G211" i="2" s="1"/>
  <c r="E365" i="2"/>
  <c r="E84" i="2"/>
  <c r="D9" i="3" s="1"/>
  <c r="R21" i="3"/>
  <c r="T161" i="2"/>
  <c r="R18" i="3"/>
  <c r="T138" i="2"/>
  <c r="M264" i="2"/>
  <c r="M265" i="2" s="1"/>
  <c r="N263" i="2" s="1"/>
  <c r="L235" i="2"/>
  <c r="L236" i="2" s="1"/>
  <c r="M234" i="2" s="1"/>
  <c r="P256" i="2"/>
  <c r="P257" i="2" s="1"/>
  <c r="Q255" i="2" s="1"/>
  <c r="Q256" i="2" s="1"/>
  <c r="Q257" i="2" s="1"/>
  <c r="R255" i="2" s="1"/>
  <c r="O221" i="2"/>
  <c r="O222" i="2" s="1"/>
  <c r="P220" i="2" s="1"/>
  <c r="P221" i="2" s="1"/>
  <c r="P222" i="2" s="1"/>
  <c r="Q220" i="2" s="1"/>
  <c r="G409" i="2"/>
  <c r="L409" i="2"/>
  <c r="F409" i="2"/>
  <c r="H409" i="2"/>
  <c r="K409" i="2"/>
  <c r="P409" i="2"/>
  <c r="Q409" i="2" s="1"/>
  <c r="R409" i="2" s="1"/>
  <c r="S409" i="2" s="1"/>
  <c r="T409" i="2" s="1"/>
  <c r="J409" i="2"/>
  <c r="M409" i="2"/>
  <c r="O409" i="2"/>
  <c r="I409" i="2"/>
  <c r="N409" i="2"/>
  <c r="E409" i="2"/>
  <c r="E410" i="2" s="1"/>
  <c r="I432" i="2"/>
  <c r="M432" i="2"/>
  <c r="E432" i="2"/>
  <c r="F432" i="2"/>
  <c r="J432" i="2"/>
  <c r="N432" i="2"/>
  <c r="G432" i="2"/>
  <c r="K432" i="2"/>
  <c r="O432" i="2"/>
  <c r="H432" i="2"/>
  <c r="L432" i="2"/>
  <c r="P432" i="2"/>
  <c r="F402" i="2"/>
  <c r="K402" i="2"/>
  <c r="P402" i="2"/>
  <c r="Q402" i="2" s="1"/>
  <c r="R402" i="2" s="1"/>
  <c r="S402" i="2" s="1"/>
  <c r="T402" i="2" s="1"/>
  <c r="J402" i="2"/>
  <c r="O402" i="2"/>
  <c r="G402" i="2"/>
  <c r="I402" i="2"/>
  <c r="N402" i="2"/>
  <c r="H402" i="2"/>
  <c r="M402" i="2"/>
  <c r="E402" i="2"/>
  <c r="E403" i="2" s="1"/>
  <c r="L402" i="2"/>
  <c r="K374" i="2"/>
  <c r="P374" i="2"/>
  <c r="Q374" i="2" s="1"/>
  <c r="R374" i="2" s="1"/>
  <c r="S374" i="2" s="1"/>
  <c r="I374" i="2"/>
  <c r="O374" i="2"/>
  <c r="M374" i="2"/>
  <c r="E374" i="2"/>
  <c r="E375" i="2" s="1"/>
  <c r="H374" i="2"/>
  <c r="F374" i="2"/>
  <c r="G374" i="2"/>
  <c r="L374" i="2"/>
  <c r="J374" i="2"/>
  <c r="N374" i="2"/>
  <c r="G424" i="2"/>
  <c r="L424" i="2"/>
  <c r="E424" i="2"/>
  <c r="E425" i="2" s="1"/>
  <c r="F423" i="2" s="1"/>
  <c r="F424" i="2"/>
  <c r="K424" i="2"/>
  <c r="P424" i="2"/>
  <c r="Q424" i="2" s="1"/>
  <c r="R424" i="2" s="1"/>
  <c r="S424" i="2" s="1"/>
  <c r="J424" i="2"/>
  <c r="O424" i="2"/>
  <c r="I424" i="2"/>
  <c r="N424" i="2"/>
  <c r="H424" i="2"/>
  <c r="M424" i="2"/>
  <c r="H395" i="2"/>
  <c r="M395" i="2"/>
  <c r="G395" i="2"/>
  <c r="L395" i="2"/>
  <c r="K395" i="2"/>
  <c r="N395" i="2"/>
  <c r="F395" i="2"/>
  <c r="I395" i="2"/>
  <c r="P395" i="2"/>
  <c r="Q395" i="2" s="1"/>
  <c r="R395" i="2" s="1"/>
  <c r="S395" i="2" s="1"/>
  <c r="T395" i="2" s="1"/>
  <c r="J395" i="2"/>
  <c r="O395" i="2"/>
  <c r="E395" i="2"/>
  <c r="E396" i="2" s="1"/>
  <c r="G381" i="2"/>
  <c r="P381" i="2"/>
  <c r="Q381" i="2" s="1"/>
  <c r="R381" i="2" s="1"/>
  <c r="S381" i="2" s="1"/>
  <c r="T381" i="2" s="1"/>
  <c r="M381" i="2"/>
  <c r="F381" i="2"/>
  <c r="I381" i="2"/>
  <c r="N381" i="2"/>
  <c r="K381" i="2"/>
  <c r="O381" i="2"/>
  <c r="H381" i="2"/>
  <c r="E381" i="2"/>
  <c r="E382" i="2" s="1"/>
  <c r="J381" i="2"/>
  <c r="L381" i="2"/>
  <c r="F417" i="2"/>
  <c r="K417" i="2"/>
  <c r="P417" i="2"/>
  <c r="Q417" i="2" s="1"/>
  <c r="R417" i="2" s="1"/>
  <c r="S417" i="2" s="1"/>
  <c r="T417" i="2" s="1"/>
  <c r="E417" i="2"/>
  <c r="E418" i="2" s="1"/>
  <c r="J417" i="2"/>
  <c r="O417" i="2"/>
  <c r="I417" i="2"/>
  <c r="N417" i="2"/>
  <c r="H417" i="2"/>
  <c r="M417" i="2"/>
  <c r="G417" i="2"/>
  <c r="L417" i="2"/>
  <c r="P388" i="2"/>
  <c r="Q388" i="2" s="1"/>
  <c r="R388" i="2" s="1"/>
  <c r="S388" i="2" s="1"/>
  <c r="T388" i="2" s="1"/>
  <c r="J388" i="2"/>
  <c r="O388" i="2"/>
  <c r="F388" i="2"/>
  <c r="I388" i="2"/>
  <c r="N388" i="2"/>
  <c r="E388" i="2"/>
  <c r="E389" i="2" s="1"/>
  <c r="L388" i="2"/>
  <c r="H388" i="2"/>
  <c r="M388" i="2"/>
  <c r="G388" i="2"/>
  <c r="K388" i="2"/>
  <c r="E116" i="2"/>
  <c r="D11" i="3" s="1"/>
  <c r="T134" i="2"/>
  <c r="H165" i="2"/>
  <c r="F15" i="3"/>
  <c r="G134" i="2"/>
  <c r="E16" i="3"/>
  <c r="R20" i="3"/>
  <c r="T100" i="2"/>
  <c r="H161" i="2"/>
  <c r="F21" i="3"/>
  <c r="H160" i="2"/>
  <c r="F20" i="3"/>
  <c r="G169" i="2"/>
  <c r="G138" i="2"/>
  <c r="F18" i="3"/>
  <c r="E229" i="2"/>
  <c r="F227" i="2" s="1"/>
  <c r="F228" i="2" s="1"/>
  <c r="I100" i="2"/>
  <c r="F100" i="2"/>
  <c r="M100" i="2"/>
  <c r="Q100" i="2"/>
  <c r="G149" i="2"/>
  <c r="F156" i="2"/>
  <c r="E17" i="3" s="1"/>
  <c r="N100" i="2"/>
  <c r="J100" i="2"/>
  <c r="F75" i="2"/>
  <c r="O100" i="2"/>
  <c r="R100" i="2"/>
  <c r="H100" i="2"/>
  <c r="H31" i="2"/>
  <c r="M31" i="2"/>
  <c r="M76" i="2" s="1"/>
  <c r="G100" i="2"/>
  <c r="L100" i="2"/>
  <c r="S100" i="2"/>
  <c r="E100" i="2"/>
  <c r="G76" i="2"/>
  <c r="K100" i="2"/>
  <c r="P100" i="2"/>
  <c r="Q76" i="2"/>
  <c r="G13" i="2"/>
  <c r="F14" i="2"/>
  <c r="G20" i="2"/>
  <c r="G30" i="2" s="1"/>
  <c r="AC160" i="2" l="1"/>
  <c r="W160" i="2"/>
  <c r="X153" i="2"/>
  <c r="AC153" i="2"/>
  <c r="X151" i="2"/>
  <c r="AC151" i="2"/>
  <c r="CO328" i="2"/>
  <c r="CM575" i="2" s="1"/>
  <c r="T584" i="2"/>
  <c r="DZ306" i="2"/>
  <c r="CO300" i="2"/>
  <c r="CP298" i="2" s="1"/>
  <c r="CP292" i="2"/>
  <c r="CO329" i="2"/>
  <c r="CM576" i="2" s="1"/>
  <c r="F110" i="2"/>
  <c r="F82" i="2" s="1"/>
  <c r="F108" i="2"/>
  <c r="F15" i="2"/>
  <c r="F24" i="2" s="1"/>
  <c r="F73" i="2" s="1"/>
  <c r="F78" i="2" s="1"/>
  <c r="D10" i="4"/>
  <c r="D12" i="5" s="1"/>
  <c r="U161" i="2"/>
  <c r="S21" i="3"/>
  <c r="U138" i="2"/>
  <c r="S18" i="3"/>
  <c r="S16" i="3"/>
  <c r="U134" i="2"/>
  <c r="R256" i="2"/>
  <c r="R257" i="2" s="1"/>
  <c r="S255" i="2" s="1"/>
  <c r="S256" i="2" s="1"/>
  <c r="S257" i="2" s="1"/>
  <c r="T255" i="2" s="1"/>
  <c r="T256" i="2" s="1"/>
  <c r="T257" i="2" s="1"/>
  <c r="U255" i="2" s="1"/>
  <c r="U256" i="2" s="1"/>
  <c r="U257" i="2" s="1"/>
  <c r="V255" i="2" s="1"/>
  <c r="M235" i="2"/>
  <c r="M236" i="2" s="1"/>
  <c r="N234" i="2" s="1"/>
  <c r="N264" i="2"/>
  <c r="N265" i="2" s="1"/>
  <c r="O263" i="2" s="1"/>
  <c r="O264" i="2" s="1"/>
  <c r="O265" i="2" s="1"/>
  <c r="P263" i="2" s="1"/>
  <c r="P264" i="2" s="1"/>
  <c r="P265" i="2" s="1"/>
  <c r="Q263" i="2" s="1"/>
  <c r="Q221" i="2"/>
  <c r="Q222" i="2" s="1"/>
  <c r="R220" i="2" s="1"/>
  <c r="G212" i="2"/>
  <c r="G213" i="2" s="1"/>
  <c r="H211" i="2" s="1"/>
  <c r="F387" i="2"/>
  <c r="F389" i="2" s="1"/>
  <c r="Q432" i="2"/>
  <c r="F408" i="2"/>
  <c r="F410" i="2" s="1"/>
  <c r="F380" i="2"/>
  <c r="F382" i="2" s="1"/>
  <c r="F425" i="2"/>
  <c r="G423" i="2" s="1"/>
  <c r="G425" i="2" s="1"/>
  <c r="H423" i="2" s="1"/>
  <c r="H425" i="2" s="1"/>
  <c r="I423" i="2" s="1"/>
  <c r="I425" i="2" s="1"/>
  <c r="J423" i="2" s="1"/>
  <c r="J425" i="2" s="1"/>
  <c r="K423" i="2" s="1"/>
  <c r="K425" i="2" s="1"/>
  <c r="L423" i="2" s="1"/>
  <c r="L425" i="2" s="1"/>
  <c r="M423" i="2" s="1"/>
  <c r="M425" i="2" s="1"/>
  <c r="N423" i="2" s="1"/>
  <c r="N425" i="2" s="1"/>
  <c r="O423" i="2" s="1"/>
  <c r="O425" i="2" s="1"/>
  <c r="P423" i="2" s="1"/>
  <c r="P425" i="2" s="1"/>
  <c r="Q423" i="2" s="1"/>
  <c r="Q425" i="2" s="1"/>
  <c r="R423" i="2" s="1"/>
  <c r="R425" i="2" s="1"/>
  <c r="S423" i="2" s="1"/>
  <c r="S425" i="2" s="1"/>
  <c r="T423" i="2" s="1"/>
  <c r="F401" i="2"/>
  <c r="F403" i="2" s="1"/>
  <c r="E433" i="2"/>
  <c r="F431" i="2" s="1"/>
  <c r="F433" i="2" s="1"/>
  <c r="G431" i="2" s="1"/>
  <c r="G433" i="2" s="1"/>
  <c r="H431" i="2" s="1"/>
  <c r="H433" i="2" s="1"/>
  <c r="I431" i="2" s="1"/>
  <c r="I433" i="2" s="1"/>
  <c r="J431" i="2" s="1"/>
  <c r="J433" i="2" s="1"/>
  <c r="K431" i="2" s="1"/>
  <c r="K433" i="2" s="1"/>
  <c r="L431" i="2" s="1"/>
  <c r="L433" i="2" s="1"/>
  <c r="M431" i="2" s="1"/>
  <c r="M433" i="2" s="1"/>
  <c r="N431" i="2" s="1"/>
  <c r="N433" i="2" s="1"/>
  <c r="O431" i="2" s="1"/>
  <c r="O433" i="2" s="1"/>
  <c r="P431" i="2" s="1"/>
  <c r="P433" i="2" s="1"/>
  <c r="Q431" i="2" s="1"/>
  <c r="E439" i="2"/>
  <c r="F394" i="2"/>
  <c r="F396" i="2" s="1"/>
  <c r="F373" i="2"/>
  <c r="F375" i="2" s="1"/>
  <c r="F416" i="2"/>
  <c r="F418" i="2" s="1"/>
  <c r="E366" i="2"/>
  <c r="T424" i="2"/>
  <c r="T374" i="2"/>
  <c r="I161" i="2"/>
  <c r="G21" i="3"/>
  <c r="H138" i="2"/>
  <c r="G18" i="3"/>
  <c r="I160" i="2"/>
  <c r="G20" i="3"/>
  <c r="H169" i="2"/>
  <c r="I165" i="2"/>
  <c r="G15" i="3"/>
  <c r="S20" i="3"/>
  <c r="H134" i="2"/>
  <c r="F16" i="3"/>
  <c r="F229" i="2"/>
  <c r="G227" i="2" s="1"/>
  <c r="H149" i="2"/>
  <c r="G156" i="2"/>
  <c r="F17" i="3" s="1"/>
  <c r="I31" i="2"/>
  <c r="H76" i="2"/>
  <c r="N31" i="2"/>
  <c r="N76" i="2" s="1"/>
  <c r="R76" i="2"/>
  <c r="H13" i="2"/>
  <c r="G14" i="2"/>
  <c r="G125" i="2"/>
  <c r="T16" i="3" l="1"/>
  <c r="V134" i="2"/>
  <c r="T18" i="3"/>
  <c r="AB138" i="2"/>
  <c r="AC138" i="2" s="1"/>
  <c r="AD138" i="2" s="1"/>
  <c r="AE138" i="2" s="1"/>
  <c r="AF138" i="2" s="1"/>
  <c r="V138" i="2"/>
  <c r="T21" i="3"/>
  <c r="AB161" i="2"/>
  <c r="V161" i="2"/>
  <c r="X160" i="2"/>
  <c r="AD160" i="2"/>
  <c r="Y153" i="2"/>
  <c r="AD153" i="2"/>
  <c r="Y151" i="2"/>
  <c r="AD151" i="2"/>
  <c r="EA304" i="2"/>
  <c r="CP299" i="2"/>
  <c r="CO330" i="2"/>
  <c r="CM584" i="2"/>
  <c r="CM577" i="2"/>
  <c r="CP328" i="2"/>
  <c r="CP293" i="2"/>
  <c r="CP294" i="2" s="1"/>
  <c r="G110" i="2"/>
  <c r="G82" i="2" s="1"/>
  <c r="F81" i="2"/>
  <c r="F84" i="2" s="1"/>
  <c r="E9" i="3" s="1"/>
  <c r="F116" i="2"/>
  <c r="G127" i="2"/>
  <c r="G123" i="2"/>
  <c r="G15" i="2"/>
  <c r="G24" i="2" s="1"/>
  <c r="G73" i="2" s="1"/>
  <c r="G75" i="2"/>
  <c r="F16" i="2"/>
  <c r="V256" i="2"/>
  <c r="V257" i="2" s="1"/>
  <c r="W255" i="2" s="1"/>
  <c r="W256" i="2" s="1"/>
  <c r="W257" i="2" s="1"/>
  <c r="X255" i="2" s="1"/>
  <c r="X256" i="2" s="1"/>
  <c r="X257" i="2" s="1"/>
  <c r="Y255" i="2" s="1"/>
  <c r="Y256" i="2" s="1"/>
  <c r="Y257" i="2" s="1"/>
  <c r="Z255" i="2" s="1"/>
  <c r="Z256" i="2" s="1"/>
  <c r="Z257" i="2" s="1"/>
  <c r="AA255" i="2" s="1"/>
  <c r="Q264" i="2"/>
  <c r="Q265" i="2" s="1"/>
  <c r="R263" i="2" s="1"/>
  <c r="N235" i="2"/>
  <c r="N236" i="2" s="1"/>
  <c r="O234" i="2" s="1"/>
  <c r="O235" i="2" s="1"/>
  <c r="O236" i="2" s="1"/>
  <c r="P234" i="2" s="1"/>
  <c r="P235" i="2" s="1"/>
  <c r="P236" i="2" s="1"/>
  <c r="Q234" i="2" s="1"/>
  <c r="G228" i="2"/>
  <c r="G229" i="2" s="1"/>
  <c r="H227" i="2" s="1"/>
  <c r="R221" i="2"/>
  <c r="R222" i="2" s="1"/>
  <c r="S220" i="2" s="1"/>
  <c r="H212" i="2"/>
  <c r="H213" i="2" s="1"/>
  <c r="I211" i="2" s="1"/>
  <c r="T425" i="2"/>
  <c r="Q433" i="2"/>
  <c r="R431" i="2" s="1"/>
  <c r="F364" i="2"/>
  <c r="G394" i="2"/>
  <c r="G396" i="2" s="1"/>
  <c r="G416" i="2"/>
  <c r="G418" i="2" s="1"/>
  <c r="G401" i="2"/>
  <c r="G403" i="2" s="1"/>
  <c r="G373" i="2"/>
  <c r="G375" i="2" s="1"/>
  <c r="G380" i="2"/>
  <c r="G382" i="2" s="1"/>
  <c r="G408" i="2"/>
  <c r="G410" i="2" s="1"/>
  <c r="R432" i="2"/>
  <c r="G387" i="2"/>
  <c r="G389" i="2" s="1"/>
  <c r="E8" i="3"/>
  <c r="I134" i="2"/>
  <c r="G16" i="3"/>
  <c r="J160" i="2"/>
  <c r="H20" i="3"/>
  <c r="I169" i="2"/>
  <c r="J161" i="2"/>
  <c r="H21" i="3"/>
  <c r="J165" i="2"/>
  <c r="H15" i="3"/>
  <c r="I138" i="2"/>
  <c r="H18" i="3"/>
  <c r="I149" i="2"/>
  <c r="H156" i="2"/>
  <c r="G17" i="3" s="1"/>
  <c r="J31" i="2"/>
  <c r="O31" i="2"/>
  <c r="O76" i="2" s="1"/>
  <c r="I76" i="2"/>
  <c r="I13" i="2"/>
  <c r="H14" i="2"/>
  <c r="S76" i="2"/>
  <c r="T31" i="2"/>
  <c r="U31" i="2" s="1"/>
  <c r="V31" i="2" s="1"/>
  <c r="H20" i="2"/>
  <c r="H125" i="2" s="1"/>
  <c r="AB134" i="2" l="1"/>
  <c r="AC134" i="2" s="1"/>
  <c r="AD134" i="2" s="1"/>
  <c r="AE134" i="2" s="1"/>
  <c r="AF134" i="2" s="1"/>
  <c r="W134" i="2"/>
  <c r="W138" i="2"/>
  <c r="W161" i="2"/>
  <c r="AC161" i="2"/>
  <c r="AE160" i="2"/>
  <c r="Y160" i="2"/>
  <c r="Z153" i="2"/>
  <c r="AF153" i="2" s="1"/>
  <c r="AE153" i="2"/>
  <c r="Z151" i="2"/>
  <c r="AF151" i="2" s="1"/>
  <c r="AE151" i="2"/>
  <c r="CP300" i="2"/>
  <c r="CQ298" i="2" s="1"/>
  <c r="EA306" i="2"/>
  <c r="U584" i="2"/>
  <c r="CQ292" i="2"/>
  <c r="CP329" i="2"/>
  <c r="CN576" i="2" s="1"/>
  <c r="CN575" i="2"/>
  <c r="W31" i="2"/>
  <c r="V76" i="2"/>
  <c r="G78" i="2"/>
  <c r="H30" i="2"/>
  <c r="H110" i="2"/>
  <c r="H82" i="2" s="1"/>
  <c r="H15" i="2"/>
  <c r="H24" i="2" s="1"/>
  <c r="H73" i="2" s="1"/>
  <c r="F85" i="2"/>
  <c r="H123" i="2"/>
  <c r="G108" i="2"/>
  <c r="F26" i="2"/>
  <c r="F27" i="2"/>
  <c r="F72" i="2" s="1"/>
  <c r="E10" i="4"/>
  <c r="E11" i="3"/>
  <c r="G16" i="2"/>
  <c r="E10" i="3"/>
  <c r="E11" i="4" s="1"/>
  <c r="H127" i="2"/>
  <c r="G113" i="2"/>
  <c r="G83" i="2" s="1"/>
  <c r="T76" i="2"/>
  <c r="U76" i="2"/>
  <c r="R264" i="2"/>
  <c r="R265" i="2" s="1"/>
  <c r="S263" i="2" s="1"/>
  <c r="S264" i="2" s="1"/>
  <c r="S265" i="2" s="1"/>
  <c r="T263" i="2" s="1"/>
  <c r="T264" i="2" s="1"/>
  <c r="T265" i="2" s="1"/>
  <c r="U263" i="2" s="1"/>
  <c r="AA256" i="2"/>
  <c r="AA257" i="2" s="1"/>
  <c r="AB255" i="2" s="1"/>
  <c r="Q235" i="2"/>
  <c r="Q236" i="2" s="1"/>
  <c r="R234" i="2" s="1"/>
  <c r="H228" i="2"/>
  <c r="H229" i="2" s="1"/>
  <c r="I227" i="2" s="1"/>
  <c r="S221" i="2"/>
  <c r="S222" i="2" s="1"/>
  <c r="T220" i="2" s="1"/>
  <c r="T221" i="2" s="1"/>
  <c r="T222" i="2" s="1"/>
  <c r="U220" i="2" s="1"/>
  <c r="U221" i="2" s="1"/>
  <c r="U222" i="2" s="1"/>
  <c r="V220" i="2" s="1"/>
  <c r="I212" i="2"/>
  <c r="I213" i="2" s="1"/>
  <c r="J211" i="2" s="1"/>
  <c r="F365" i="2"/>
  <c r="F366" i="2" s="1"/>
  <c r="H373" i="2"/>
  <c r="H375" i="2" s="1"/>
  <c r="S432" i="2"/>
  <c r="H416" i="2"/>
  <c r="H418" i="2" s="1"/>
  <c r="H387" i="2"/>
  <c r="H389" i="2" s="1"/>
  <c r="H380" i="2"/>
  <c r="H382" i="2" s="1"/>
  <c r="H401" i="2"/>
  <c r="H403" i="2" s="1"/>
  <c r="H408" i="2"/>
  <c r="H410" i="2" s="1"/>
  <c r="R433" i="2"/>
  <c r="S431" i="2" s="1"/>
  <c r="H394" i="2"/>
  <c r="H396" i="2" s="1"/>
  <c r="J138" i="2"/>
  <c r="I18" i="3"/>
  <c r="K165" i="2"/>
  <c r="I15" i="3"/>
  <c r="K160" i="2"/>
  <c r="I20" i="3"/>
  <c r="J169" i="2"/>
  <c r="J134" i="2"/>
  <c r="H16" i="3"/>
  <c r="K161" i="2"/>
  <c r="I21" i="3"/>
  <c r="J149" i="2"/>
  <c r="I156" i="2"/>
  <c r="H17" i="3" s="1"/>
  <c r="P31" i="2"/>
  <c r="P76" i="2" s="1"/>
  <c r="J76" i="2"/>
  <c r="J13" i="2"/>
  <c r="I14" i="2"/>
  <c r="I20" i="2"/>
  <c r="I125" i="2" s="1"/>
  <c r="X134" i="2" l="1"/>
  <c r="X138" i="2"/>
  <c r="X161" i="2"/>
  <c r="AD161" i="2"/>
  <c r="AF160" i="2"/>
  <c r="Z160" i="2"/>
  <c r="EB304" i="2"/>
  <c r="CQ299" i="2"/>
  <c r="CP330" i="2"/>
  <c r="CN584" i="2"/>
  <c r="CN577" i="2"/>
  <c r="CQ293" i="2"/>
  <c r="CQ294" i="2" s="1"/>
  <c r="CQ328" i="2"/>
  <c r="X31" i="2"/>
  <c r="W76" i="2"/>
  <c r="E12" i="3"/>
  <c r="I110" i="2"/>
  <c r="I82" i="2" s="1"/>
  <c r="I127" i="2"/>
  <c r="H113" i="2"/>
  <c r="H83" i="2" s="1"/>
  <c r="F71" i="2"/>
  <c r="F28" i="2"/>
  <c r="I30" i="2"/>
  <c r="H75" i="2"/>
  <c r="H78" i="2" s="1"/>
  <c r="G81" i="2"/>
  <c r="G84" i="2" s="1"/>
  <c r="F9" i="3" s="1"/>
  <c r="G116" i="2"/>
  <c r="H16" i="2"/>
  <c r="I123" i="2"/>
  <c r="H108" i="2"/>
  <c r="I15" i="2"/>
  <c r="I24" i="2" s="1"/>
  <c r="I73" i="2" s="1"/>
  <c r="E12" i="5"/>
  <c r="G26" i="2"/>
  <c r="G27" i="2"/>
  <c r="G72" i="2" s="1"/>
  <c r="AB256" i="2"/>
  <c r="AB257" i="2" s="1"/>
  <c r="AC255" i="2" s="1"/>
  <c r="AC256" i="2" s="1"/>
  <c r="AC257" i="2" s="1"/>
  <c r="AD255" i="2" s="1"/>
  <c r="AD256" i="2" s="1"/>
  <c r="AD257" i="2" s="1"/>
  <c r="AE255" i="2" s="1"/>
  <c r="AE256" i="2" s="1"/>
  <c r="AE257" i="2" s="1"/>
  <c r="AF255" i="2" s="1"/>
  <c r="R235" i="2"/>
  <c r="R236" i="2" s="1"/>
  <c r="S234" i="2" s="1"/>
  <c r="S235" i="2" s="1"/>
  <c r="S236" i="2" s="1"/>
  <c r="T234" i="2" s="1"/>
  <c r="T235" i="2" s="1"/>
  <c r="T236" i="2" s="1"/>
  <c r="U234" i="2" s="1"/>
  <c r="U264" i="2"/>
  <c r="U265" i="2" s="1"/>
  <c r="V263" i="2" s="1"/>
  <c r="I228" i="2"/>
  <c r="I229" i="2" s="1"/>
  <c r="J227" i="2" s="1"/>
  <c r="V221" i="2"/>
  <c r="V222" i="2" s="1"/>
  <c r="W220" i="2" s="1"/>
  <c r="G364" i="2"/>
  <c r="G365" i="2" s="1"/>
  <c r="J212" i="2"/>
  <c r="J213" i="2" s="1"/>
  <c r="K211" i="2" s="1"/>
  <c r="E24" i="3"/>
  <c r="F439" i="2"/>
  <c r="I408" i="2"/>
  <c r="I410" i="2" s="1"/>
  <c r="I380" i="2"/>
  <c r="I382" i="2" s="1"/>
  <c r="S433" i="2"/>
  <c r="T431" i="2" s="1"/>
  <c r="I394" i="2"/>
  <c r="I396" i="2" s="1"/>
  <c r="T432" i="2"/>
  <c r="I401" i="2"/>
  <c r="I403" i="2" s="1"/>
  <c r="I387" i="2"/>
  <c r="I389" i="2" s="1"/>
  <c r="I416" i="2"/>
  <c r="I418" i="2" s="1"/>
  <c r="I373" i="2"/>
  <c r="I375" i="2" s="1"/>
  <c r="K134" i="2"/>
  <c r="I16" i="3"/>
  <c r="L160" i="2"/>
  <c r="J20" i="3"/>
  <c r="K169" i="2"/>
  <c r="L161" i="2"/>
  <c r="J21" i="3"/>
  <c r="L165" i="2"/>
  <c r="J15" i="3"/>
  <c r="K138" i="2"/>
  <c r="J18" i="3"/>
  <c r="K149" i="2"/>
  <c r="J156" i="2"/>
  <c r="I17" i="3" s="1"/>
  <c r="K13" i="2"/>
  <c r="J14" i="2"/>
  <c r="J20" i="2"/>
  <c r="J125" i="2" s="1"/>
  <c r="Y134" i="2" l="1"/>
  <c r="Y138" i="2"/>
  <c r="Y161" i="2"/>
  <c r="AE161" i="2"/>
  <c r="X169" i="2"/>
  <c r="I16" i="2"/>
  <c r="EB306" i="2"/>
  <c r="CQ300" i="2"/>
  <c r="V584" i="2"/>
  <c r="CR292" i="2"/>
  <c r="CO575" i="2"/>
  <c r="CQ329" i="2"/>
  <c r="CO576" i="2" s="1"/>
  <c r="E26" i="3"/>
  <c r="E28" i="3" s="1"/>
  <c r="Y31" i="2"/>
  <c r="X76" i="2"/>
  <c r="J110" i="2"/>
  <c r="J82" i="2" s="1"/>
  <c r="J15" i="2"/>
  <c r="J24" i="2" s="1"/>
  <c r="J73" i="2" s="1"/>
  <c r="G71" i="2"/>
  <c r="G28" i="2"/>
  <c r="F10" i="4"/>
  <c r="F11" i="3"/>
  <c r="J127" i="2"/>
  <c r="I113" i="2"/>
  <c r="I83" i="2" s="1"/>
  <c r="H81" i="2"/>
  <c r="H84" i="2" s="1"/>
  <c r="G9" i="3" s="1"/>
  <c r="H116" i="2"/>
  <c r="J123" i="2"/>
  <c r="I108" i="2"/>
  <c r="H27" i="2"/>
  <c r="H72" i="2" s="1"/>
  <c r="H26" i="2"/>
  <c r="J30" i="2"/>
  <c r="I75" i="2"/>
  <c r="I78" i="2" s="1"/>
  <c r="V264" i="2"/>
  <c r="V265" i="2" s="1"/>
  <c r="W263" i="2" s="1"/>
  <c r="W264" i="2" s="1"/>
  <c r="W265" i="2" s="1"/>
  <c r="X263" i="2" s="1"/>
  <c r="X264" i="2" s="1"/>
  <c r="X265" i="2" s="1"/>
  <c r="Y263" i="2" s="1"/>
  <c r="U235" i="2"/>
  <c r="U236" i="2" s="1"/>
  <c r="V234" i="2" s="1"/>
  <c r="AF256" i="2"/>
  <c r="AF257" i="2" s="1"/>
  <c r="AG255" i="2" s="1"/>
  <c r="AG256" i="2" s="1"/>
  <c r="AG257" i="2" s="1"/>
  <c r="AH255" i="2" s="1"/>
  <c r="J228" i="2"/>
  <c r="J229" i="2" s="1"/>
  <c r="K227" i="2" s="1"/>
  <c r="W221" i="2"/>
  <c r="W222" i="2" s="1"/>
  <c r="X220" i="2" s="1"/>
  <c r="K212" i="2"/>
  <c r="K213" i="2" s="1"/>
  <c r="L211" i="2" s="1"/>
  <c r="G439" i="2"/>
  <c r="G366" i="2"/>
  <c r="J416" i="2"/>
  <c r="J418" i="2" s="1"/>
  <c r="J401" i="2"/>
  <c r="J403" i="2" s="1"/>
  <c r="T433" i="2"/>
  <c r="J387" i="2"/>
  <c r="J389" i="2" s="1"/>
  <c r="J408" i="2"/>
  <c r="J410" i="2" s="1"/>
  <c r="J380" i="2"/>
  <c r="J382" i="2" s="1"/>
  <c r="J373" i="2"/>
  <c r="J375" i="2" s="1"/>
  <c r="J394" i="2"/>
  <c r="J396" i="2" s="1"/>
  <c r="F8" i="3"/>
  <c r="G85" i="2"/>
  <c r="L138" i="2"/>
  <c r="K18" i="3"/>
  <c r="M160" i="2"/>
  <c r="K20" i="3"/>
  <c r="L169" i="2"/>
  <c r="M161" i="2"/>
  <c r="K21" i="3"/>
  <c r="M165" i="2"/>
  <c r="K15" i="3"/>
  <c r="L134" i="2"/>
  <c r="J16" i="3"/>
  <c r="L149" i="2"/>
  <c r="K156" i="2"/>
  <c r="J17" i="3" s="1"/>
  <c r="L13" i="2"/>
  <c r="K14" i="2"/>
  <c r="K20" i="2"/>
  <c r="K125" i="2" s="1"/>
  <c r="Z134" i="2" l="1"/>
  <c r="Z138" i="2"/>
  <c r="Z161" i="2"/>
  <c r="AF161" i="2"/>
  <c r="I26" i="2"/>
  <c r="I27" i="2"/>
  <c r="I72" i="2" s="1"/>
  <c r="CR298" i="2"/>
  <c r="EC304" i="2"/>
  <c r="CR299" i="2"/>
  <c r="CQ330" i="2"/>
  <c r="CO584" i="2"/>
  <c r="CO577" i="2"/>
  <c r="CR293" i="2"/>
  <c r="CR294" i="2" s="1"/>
  <c r="CR328" i="2"/>
  <c r="E30" i="3"/>
  <c r="E34" i="3" s="1"/>
  <c r="Z31" i="2"/>
  <c r="Z76" i="2" s="1"/>
  <c r="Y76" i="2"/>
  <c r="K110" i="2"/>
  <c r="K82" i="2" s="1"/>
  <c r="H71" i="2"/>
  <c r="H28" i="2"/>
  <c r="I81" i="2"/>
  <c r="I84" i="2" s="1"/>
  <c r="H9" i="3" s="1"/>
  <c r="I116" i="2"/>
  <c r="F12" i="5"/>
  <c r="J16" i="2"/>
  <c r="K123" i="2"/>
  <c r="J108" i="2"/>
  <c r="K127" i="2"/>
  <c r="J113" i="2"/>
  <c r="J83" i="2" s="1"/>
  <c r="K30" i="2"/>
  <c r="J75" i="2"/>
  <c r="J78" i="2" s="1"/>
  <c r="K15" i="2"/>
  <c r="K24" i="2" s="1"/>
  <c r="K73" i="2" s="1"/>
  <c r="G10" i="4"/>
  <c r="G11" i="3"/>
  <c r="AH256" i="2"/>
  <c r="AH257" i="2" s="1"/>
  <c r="AI255" i="2" s="1"/>
  <c r="AI256" i="2" s="1"/>
  <c r="AI257" i="2" s="1"/>
  <c r="AJ255" i="2" s="1"/>
  <c r="V235" i="2"/>
  <c r="V236" i="2" s="1"/>
  <c r="W234" i="2" s="1"/>
  <c r="W235" i="2" s="1"/>
  <c r="W236" i="2" s="1"/>
  <c r="X234" i="2" s="1"/>
  <c r="X235" i="2" s="1"/>
  <c r="X236" i="2" s="1"/>
  <c r="Y234" i="2" s="1"/>
  <c r="Y264" i="2"/>
  <c r="Y265" i="2" s="1"/>
  <c r="Z263" i="2" s="1"/>
  <c r="K228" i="2"/>
  <c r="K229" i="2" s="1"/>
  <c r="L227" i="2" s="1"/>
  <c r="X221" i="2"/>
  <c r="X222" i="2" s="1"/>
  <c r="Y220" i="2" s="1"/>
  <c r="Y221" i="2" s="1"/>
  <c r="Y222" i="2" s="1"/>
  <c r="Z220" i="2" s="1"/>
  <c r="Z221" i="2" s="1"/>
  <c r="Z222" i="2" s="1"/>
  <c r="AA220" i="2" s="1"/>
  <c r="L212" i="2"/>
  <c r="L213" i="2" s="1"/>
  <c r="M211" i="2" s="1"/>
  <c r="H364" i="2"/>
  <c r="F24" i="3"/>
  <c r="K380" i="2"/>
  <c r="K382" i="2" s="1"/>
  <c r="K416" i="2"/>
  <c r="K418" i="2" s="1"/>
  <c r="K408" i="2"/>
  <c r="K410" i="2" s="1"/>
  <c r="K387" i="2"/>
  <c r="K389" i="2" s="1"/>
  <c r="K394" i="2"/>
  <c r="K396" i="2" s="1"/>
  <c r="K373" i="2"/>
  <c r="K375" i="2" s="1"/>
  <c r="K401" i="2"/>
  <c r="K403" i="2" s="1"/>
  <c r="F10" i="3"/>
  <c r="G8" i="3"/>
  <c r="H85" i="2"/>
  <c r="N165" i="2"/>
  <c r="L15" i="3"/>
  <c r="M134" i="2"/>
  <c r="K16" i="3"/>
  <c r="N160" i="2"/>
  <c r="L20" i="3"/>
  <c r="M169" i="2"/>
  <c r="N161" i="2"/>
  <c r="L21" i="3"/>
  <c r="M138" i="2"/>
  <c r="L18" i="3"/>
  <c r="M149" i="2"/>
  <c r="L156" i="2"/>
  <c r="K17" i="3" s="1"/>
  <c r="M13" i="2"/>
  <c r="L14" i="2"/>
  <c r="L20" i="2"/>
  <c r="L125" i="2" s="1"/>
  <c r="I28" i="2" l="1"/>
  <c r="I71" i="2"/>
  <c r="EC306" i="2"/>
  <c r="CR300" i="2"/>
  <c r="CS298" i="2" s="1"/>
  <c r="W584" i="2"/>
  <c r="CR329" i="2"/>
  <c r="CP576" i="2" s="1"/>
  <c r="CS292" i="2"/>
  <c r="CP575" i="2"/>
  <c r="E8" i="5"/>
  <c r="E10" i="5" s="1"/>
  <c r="L110" i="2"/>
  <c r="L82" i="2" s="1"/>
  <c r="L123" i="2"/>
  <c r="K108" i="2"/>
  <c r="G12" i="5"/>
  <c r="K16" i="2"/>
  <c r="L127" i="2"/>
  <c r="K113" i="2"/>
  <c r="K83" i="2" s="1"/>
  <c r="H10" i="4"/>
  <c r="H12" i="5" s="1"/>
  <c r="H11" i="3"/>
  <c r="L15" i="2"/>
  <c r="L24" i="2" s="1"/>
  <c r="L73" i="2" s="1"/>
  <c r="L30" i="2"/>
  <c r="K75" i="2"/>
  <c r="K78" i="2" s="1"/>
  <c r="J81" i="2"/>
  <c r="J84" i="2" s="1"/>
  <c r="I9" i="3" s="1"/>
  <c r="J116" i="2"/>
  <c r="J27" i="2"/>
  <c r="J72" i="2" s="1"/>
  <c r="J26" i="2"/>
  <c r="F12" i="3"/>
  <c r="F11" i="4"/>
  <c r="Z264" i="2"/>
  <c r="Z265" i="2" s="1"/>
  <c r="AA263" i="2" s="1"/>
  <c r="Y235" i="2"/>
  <c r="Y236" i="2" s="1"/>
  <c r="Z234" i="2" s="1"/>
  <c r="AJ256" i="2"/>
  <c r="AJ257" i="2" s="1"/>
  <c r="AK255" i="2" s="1"/>
  <c r="AK256" i="2" s="1"/>
  <c r="AK257" i="2" s="1"/>
  <c r="AL255" i="2" s="1"/>
  <c r="L228" i="2"/>
  <c r="L229" i="2" s="1"/>
  <c r="M227" i="2" s="1"/>
  <c r="AA221" i="2"/>
  <c r="AA222" i="2" s="1"/>
  <c r="AB220" i="2" s="1"/>
  <c r="M212" i="2"/>
  <c r="M213" i="2" s="1"/>
  <c r="N211" i="2" s="1"/>
  <c r="F26" i="3"/>
  <c r="F28" i="3" s="1"/>
  <c r="H365" i="2"/>
  <c r="L401" i="2"/>
  <c r="L403" i="2" s="1"/>
  <c r="L373" i="2"/>
  <c r="L375" i="2" s="1"/>
  <c r="L387" i="2"/>
  <c r="L389" i="2" s="1"/>
  <c r="L394" i="2"/>
  <c r="L396" i="2" s="1"/>
  <c r="L380" i="2"/>
  <c r="L382" i="2" s="1"/>
  <c r="L416" i="2"/>
  <c r="L418" i="2" s="1"/>
  <c r="L408" i="2"/>
  <c r="L410" i="2" s="1"/>
  <c r="G10" i="3"/>
  <c r="H8" i="3"/>
  <c r="I85" i="2"/>
  <c r="O161" i="2"/>
  <c r="M21" i="3"/>
  <c r="N138" i="2"/>
  <c r="M18" i="3"/>
  <c r="N134" i="2"/>
  <c r="L16" i="3"/>
  <c r="O160" i="2"/>
  <c r="M20" i="3"/>
  <c r="N169" i="2"/>
  <c r="O165" i="2"/>
  <c r="M15" i="3"/>
  <c r="N149" i="2"/>
  <c r="M156" i="2"/>
  <c r="L17" i="3" s="1"/>
  <c r="N13" i="2"/>
  <c r="M14" i="2"/>
  <c r="M20" i="2"/>
  <c r="M125" i="2" s="1"/>
  <c r="ED304" i="2" l="1"/>
  <c r="CS299" i="2"/>
  <c r="CP577" i="2"/>
  <c r="CP584" i="2"/>
  <c r="CS293" i="2"/>
  <c r="CS328" i="2"/>
  <c r="CR330" i="2"/>
  <c r="M110" i="2"/>
  <c r="M82" i="2" s="1"/>
  <c r="M30" i="2"/>
  <c r="L75" i="2"/>
  <c r="L78" i="2" s="1"/>
  <c r="I10" i="4"/>
  <c r="I12" i="5" s="1"/>
  <c r="I11" i="3"/>
  <c r="L16" i="2"/>
  <c r="M127" i="2"/>
  <c r="L113" i="2"/>
  <c r="L83" i="2" s="1"/>
  <c r="F13" i="5"/>
  <c r="M123" i="2"/>
  <c r="L108" i="2"/>
  <c r="M15" i="2"/>
  <c r="M24" i="2" s="1"/>
  <c r="M73" i="2" s="1"/>
  <c r="J28" i="2"/>
  <c r="J71" i="2"/>
  <c r="K27" i="2"/>
  <c r="K72" i="2" s="1"/>
  <c r="K26" i="2"/>
  <c r="K81" i="2"/>
  <c r="K84" i="2" s="1"/>
  <c r="J9" i="3" s="1"/>
  <c r="K116" i="2"/>
  <c r="G12" i="3"/>
  <c r="G11" i="4"/>
  <c r="Z235" i="2"/>
  <c r="Z236" i="2" s="1"/>
  <c r="AA234" i="2" s="1"/>
  <c r="AA235" i="2" s="1"/>
  <c r="AA236" i="2" s="1"/>
  <c r="AB234" i="2" s="1"/>
  <c r="AB235" i="2" s="1"/>
  <c r="AB236" i="2" s="1"/>
  <c r="AC234" i="2" s="1"/>
  <c r="AL256" i="2"/>
  <c r="AL257" i="2" s="1"/>
  <c r="AM255" i="2" s="1"/>
  <c r="AA264" i="2"/>
  <c r="AA265" i="2" s="1"/>
  <c r="AB263" i="2" s="1"/>
  <c r="AB264" i="2" s="1"/>
  <c r="AB265" i="2" s="1"/>
  <c r="AC263" i="2" s="1"/>
  <c r="M228" i="2"/>
  <c r="M229" i="2" s="1"/>
  <c r="N227" i="2" s="1"/>
  <c r="AB221" i="2"/>
  <c r="AB222" i="2" s="1"/>
  <c r="AC220" i="2" s="1"/>
  <c r="AC221" i="2" s="1"/>
  <c r="AC222" i="2" s="1"/>
  <c r="AD220" i="2" s="1"/>
  <c r="AD221" i="2" s="1"/>
  <c r="AD222" i="2" s="1"/>
  <c r="AE220" i="2" s="1"/>
  <c r="AE221" i="2" s="1"/>
  <c r="AE222" i="2" s="1"/>
  <c r="AF220" i="2" s="1"/>
  <c r="AF221" i="2" s="1"/>
  <c r="AF222" i="2" s="1"/>
  <c r="AG220" i="2" s="1"/>
  <c r="AG221" i="2" s="1"/>
  <c r="AG222" i="2" s="1"/>
  <c r="AH220" i="2" s="1"/>
  <c r="AH221" i="2" s="1"/>
  <c r="AH222" i="2" s="1"/>
  <c r="AI220" i="2" s="1"/>
  <c r="N212" i="2"/>
  <c r="N213" i="2" s="1"/>
  <c r="O211" i="2" s="1"/>
  <c r="H439" i="2"/>
  <c r="H366" i="2"/>
  <c r="M416" i="2"/>
  <c r="M418" i="2" s="1"/>
  <c r="M394" i="2"/>
  <c r="M396" i="2" s="1"/>
  <c r="M373" i="2"/>
  <c r="M375" i="2" s="1"/>
  <c r="M408" i="2"/>
  <c r="M410" i="2" s="1"/>
  <c r="M380" i="2"/>
  <c r="M382" i="2" s="1"/>
  <c r="M387" i="2"/>
  <c r="M389" i="2" s="1"/>
  <c r="M401" i="2"/>
  <c r="M403" i="2" s="1"/>
  <c r="H10" i="3"/>
  <c r="I8" i="3"/>
  <c r="J85" i="2"/>
  <c r="P165" i="2"/>
  <c r="N15" i="3"/>
  <c r="P160" i="2"/>
  <c r="N20" i="3"/>
  <c r="O169" i="2"/>
  <c r="O138" i="2"/>
  <c r="N18" i="3"/>
  <c r="O134" i="2"/>
  <c r="M16" i="3"/>
  <c r="P161" i="2"/>
  <c r="O21" i="3" s="1"/>
  <c r="N21" i="3"/>
  <c r="O149" i="2"/>
  <c r="N156" i="2"/>
  <c r="M17" i="3" s="1"/>
  <c r="O13" i="2"/>
  <c r="N14" i="2"/>
  <c r="N20" i="2"/>
  <c r="N125" i="2" s="1"/>
  <c r="ED306" i="2" l="1"/>
  <c r="CS300" i="2"/>
  <c r="CT298" i="2" s="1"/>
  <c r="X584" i="2"/>
  <c r="CS329" i="2"/>
  <c r="CQ576" i="2" s="1"/>
  <c r="CS294" i="2"/>
  <c r="CQ575" i="2"/>
  <c r="N110" i="2"/>
  <c r="N82" i="2" s="1"/>
  <c r="K71" i="2"/>
  <c r="K28" i="2"/>
  <c r="M16" i="2"/>
  <c r="L27" i="2"/>
  <c r="L72" i="2" s="1"/>
  <c r="L26" i="2"/>
  <c r="N123" i="2"/>
  <c r="M108" i="2"/>
  <c r="N127" i="2"/>
  <c r="M113" i="2"/>
  <c r="M83" i="2" s="1"/>
  <c r="N30" i="2"/>
  <c r="M75" i="2"/>
  <c r="M78" i="2" s="1"/>
  <c r="N15" i="2"/>
  <c r="N24" i="2" s="1"/>
  <c r="N73" i="2" s="1"/>
  <c r="J10" i="4"/>
  <c r="J11" i="3"/>
  <c r="L81" i="2"/>
  <c r="L84" i="2" s="1"/>
  <c r="K9" i="3" s="1"/>
  <c r="L116" i="2"/>
  <c r="G13" i="5"/>
  <c r="F30" i="3"/>
  <c r="F34" i="3" s="1"/>
  <c r="H12" i="3"/>
  <c r="H11" i="4"/>
  <c r="H13" i="5" s="1"/>
  <c r="AC235" i="2"/>
  <c r="AC236" i="2" s="1"/>
  <c r="AD234" i="2" s="1"/>
  <c r="AM256" i="2"/>
  <c r="AM257" i="2" s="1"/>
  <c r="AN255" i="2" s="1"/>
  <c r="AC264" i="2"/>
  <c r="AC265" i="2" s="1"/>
  <c r="AD263" i="2" s="1"/>
  <c r="N228" i="2"/>
  <c r="N229" i="2" s="1"/>
  <c r="O227" i="2" s="1"/>
  <c r="AI221" i="2"/>
  <c r="AI222" i="2" s="1"/>
  <c r="AJ220" i="2" s="1"/>
  <c r="AJ221" i="2" s="1"/>
  <c r="AJ222" i="2" s="1"/>
  <c r="AK220" i="2" s="1"/>
  <c r="O212" i="2"/>
  <c r="O213" i="2" s="1"/>
  <c r="P211" i="2" s="1"/>
  <c r="I364" i="2"/>
  <c r="G24" i="3"/>
  <c r="G26" i="3" s="1"/>
  <c r="G28" i="3" s="1"/>
  <c r="N394" i="2"/>
  <c r="N396" i="2" s="1"/>
  <c r="N387" i="2"/>
  <c r="N389" i="2" s="1"/>
  <c r="N408" i="2"/>
  <c r="N410" i="2" s="1"/>
  <c r="N401" i="2"/>
  <c r="N403" i="2" s="1"/>
  <c r="N380" i="2"/>
  <c r="N382" i="2" s="1"/>
  <c r="N373" i="2"/>
  <c r="N375" i="2" s="1"/>
  <c r="N416" i="2"/>
  <c r="N418" i="2" s="1"/>
  <c r="I10" i="3"/>
  <c r="J8" i="3"/>
  <c r="K85" i="2"/>
  <c r="P169" i="2"/>
  <c r="O20" i="3"/>
  <c r="P138" i="2"/>
  <c r="O18" i="3"/>
  <c r="P134" i="2"/>
  <c r="O16" i="3" s="1"/>
  <c r="N16" i="3"/>
  <c r="O15" i="3"/>
  <c r="P149" i="2"/>
  <c r="O156" i="2"/>
  <c r="N17" i="3" s="1"/>
  <c r="P13" i="2"/>
  <c r="O14" i="2"/>
  <c r="O20" i="2"/>
  <c r="O125" i="2" s="1"/>
  <c r="EE304" i="2" l="1"/>
  <c r="CS330" i="2"/>
  <c r="CT299" i="2"/>
  <c r="CQ584" i="2"/>
  <c r="CQ577" i="2"/>
  <c r="CT292" i="2"/>
  <c r="F8" i="5"/>
  <c r="F17" i="5" s="1"/>
  <c r="F45" i="5" s="1"/>
  <c r="O110" i="2"/>
  <c r="O82" i="2" s="1"/>
  <c r="K10" i="4"/>
  <c r="K12" i="5" s="1"/>
  <c r="K11" i="3"/>
  <c r="M81" i="2"/>
  <c r="M84" i="2" s="1"/>
  <c r="L9" i="3" s="1"/>
  <c r="M116" i="2"/>
  <c r="L71" i="2"/>
  <c r="L28" i="2"/>
  <c r="N16" i="2"/>
  <c r="O127" i="2"/>
  <c r="N113" i="2"/>
  <c r="N83" i="2" s="1"/>
  <c r="O123" i="2"/>
  <c r="N108" i="2"/>
  <c r="O30" i="2"/>
  <c r="N75" i="2"/>
  <c r="N78" i="2" s="1"/>
  <c r="J12" i="5"/>
  <c r="O15" i="2"/>
  <c r="O24" i="2" s="1"/>
  <c r="O73" i="2" s="1"/>
  <c r="G30" i="3"/>
  <c r="G34" i="3" s="1"/>
  <c r="M27" i="2"/>
  <c r="M72" i="2" s="1"/>
  <c r="M26" i="2"/>
  <c r="I12" i="3"/>
  <c r="I11" i="4"/>
  <c r="I13" i="5" s="1"/>
  <c r="AD235" i="2"/>
  <c r="AD236" i="2" s="1"/>
  <c r="AE234" i="2" s="1"/>
  <c r="AE235" i="2" s="1"/>
  <c r="AE236" i="2" s="1"/>
  <c r="AF234" i="2" s="1"/>
  <c r="AF235" i="2" s="1"/>
  <c r="AF236" i="2" s="1"/>
  <c r="AG234" i="2" s="1"/>
  <c r="AN256" i="2"/>
  <c r="AN257" i="2" s="1"/>
  <c r="AO255" i="2" s="1"/>
  <c r="AO256" i="2" s="1"/>
  <c r="AO257" i="2" s="1"/>
  <c r="AP255" i="2" s="1"/>
  <c r="AP256" i="2" s="1"/>
  <c r="AP257" i="2" s="1"/>
  <c r="AQ255" i="2" s="1"/>
  <c r="AQ256" i="2" s="1"/>
  <c r="AQ257" i="2" s="1"/>
  <c r="AR255" i="2" s="1"/>
  <c r="AD264" i="2"/>
  <c r="AD265" i="2" s="1"/>
  <c r="AE263" i="2" s="1"/>
  <c r="AE264" i="2" s="1"/>
  <c r="AE265" i="2" s="1"/>
  <c r="AF263" i="2" s="1"/>
  <c r="AF264" i="2" s="1"/>
  <c r="AF265" i="2" s="1"/>
  <c r="AG263" i="2" s="1"/>
  <c r="AG264" i="2" s="1"/>
  <c r="AG265" i="2" s="1"/>
  <c r="AH263" i="2" s="1"/>
  <c r="O228" i="2"/>
  <c r="O229" i="2" s="1"/>
  <c r="P227" i="2" s="1"/>
  <c r="AK221" i="2"/>
  <c r="AK222" i="2" s="1"/>
  <c r="AL220" i="2" s="1"/>
  <c r="AL221" i="2" s="1"/>
  <c r="AL222" i="2" s="1"/>
  <c r="AM220" i="2" s="1"/>
  <c r="P212" i="2"/>
  <c r="P213" i="2" s="1"/>
  <c r="Q211" i="2" s="1"/>
  <c r="Q212" i="2" s="1"/>
  <c r="Q213" i="2" s="1"/>
  <c r="R211" i="2" s="1"/>
  <c r="I365" i="2"/>
  <c r="I366" i="2" s="1"/>
  <c r="O416" i="2"/>
  <c r="O418" i="2" s="1"/>
  <c r="O408" i="2"/>
  <c r="O410" i="2" s="1"/>
  <c r="O373" i="2"/>
  <c r="O375" i="2" s="1"/>
  <c r="O401" i="2"/>
  <c r="O403" i="2" s="1"/>
  <c r="O387" i="2"/>
  <c r="O389" i="2" s="1"/>
  <c r="O394" i="2"/>
  <c r="O396" i="2" s="1"/>
  <c r="O380" i="2"/>
  <c r="O382" i="2" s="1"/>
  <c r="J10" i="3"/>
  <c r="K8" i="3"/>
  <c r="L85" i="2"/>
  <c r="P15" i="3"/>
  <c r="Q15" i="3"/>
  <c r="R169" i="2"/>
  <c r="P156" i="2"/>
  <c r="O17" i="3" s="1"/>
  <c r="Q156" i="2"/>
  <c r="P17" i="3" s="1"/>
  <c r="P14" i="2"/>
  <c r="Q13" i="2"/>
  <c r="P20" i="2"/>
  <c r="P125" i="2" s="1"/>
  <c r="O16" i="2" l="1"/>
  <c r="O27" i="2" s="1"/>
  <c r="EE306" i="2"/>
  <c r="CT300" i="2"/>
  <c r="Y584" i="2"/>
  <c r="CT328" i="2"/>
  <c r="CT293" i="2"/>
  <c r="CT294" i="2" s="1"/>
  <c r="V169" i="2"/>
  <c r="P24" i="3"/>
  <c r="F10" i="5"/>
  <c r="P110" i="2"/>
  <c r="P82" i="2" s="1"/>
  <c r="N27" i="2"/>
  <c r="N72" i="2" s="1"/>
  <c r="N26" i="2"/>
  <c r="P123" i="2"/>
  <c r="O108" i="2"/>
  <c r="P15" i="2"/>
  <c r="P24" i="2" s="1"/>
  <c r="P73" i="2" s="1"/>
  <c r="N81" i="2"/>
  <c r="N84" i="2" s="1"/>
  <c r="M9" i="3" s="1"/>
  <c r="N116" i="2"/>
  <c r="M71" i="2"/>
  <c r="M28" i="2"/>
  <c r="P30" i="2"/>
  <c r="O75" i="2"/>
  <c r="O78" i="2" s="1"/>
  <c r="P127" i="2"/>
  <c r="O113" i="2"/>
  <c r="O83" i="2" s="1"/>
  <c r="L10" i="4"/>
  <c r="L11" i="3"/>
  <c r="J12" i="3"/>
  <c r="J11" i="4"/>
  <c r="G8" i="5"/>
  <c r="G17" i="5" s="1"/>
  <c r="G45" i="5" s="1"/>
  <c r="T15" i="3"/>
  <c r="U169" i="2"/>
  <c r="AH264" i="2"/>
  <c r="AH265" i="2" s="1"/>
  <c r="AI263" i="2" s="1"/>
  <c r="AR256" i="2"/>
  <c r="AR257" i="2" s="1"/>
  <c r="AS255" i="2" s="1"/>
  <c r="AS256" i="2" s="1"/>
  <c r="AS257" i="2" s="1"/>
  <c r="AT255" i="2" s="1"/>
  <c r="AG235" i="2"/>
  <c r="AG236" i="2" s="1"/>
  <c r="AH234" i="2" s="1"/>
  <c r="P228" i="2"/>
  <c r="P229" i="2" s="1"/>
  <c r="Q227" i="2" s="1"/>
  <c r="AM221" i="2"/>
  <c r="AM222" i="2" s="1"/>
  <c r="AN220" i="2" s="1"/>
  <c r="AN221" i="2" s="1"/>
  <c r="AN222" i="2" s="1"/>
  <c r="AO220" i="2" s="1"/>
  <c r="R212" i="2"/>
  <c r="R213" i="2" s="1"/>
  <c r="S211" i="2" s="1"/>
  <c r="J364" i="2"/>
  <c r="I439" i="2"/>
  <c r="P387" i="2"/>
  <c r="P389" i="2" s="1"/>
  <c r="P401" i="2"/>
  <c r="P403" i="2" s="1"/>
  <c r="P373" i="2"/>
  <c r="P375" i="2" s="1"/>
  <c r="P380" i="2"/>
  <c r="P382" i="2" s="1"/>
  <c r="P408" i="2"/>
  <c r="P410" i="2" s="1"/>
  <c r="P394" i="2"/>
  <c r="P396" i="2" s="1"/>
  <c r="P416" i="2"/>
  <c r="P418" i="2" s="1"/>
  <c r="K10" i="3"/>
  <c r="K11" i="4" s="1"/>
  <c r="L8" i="3"/>
  <c r="M85" i="2"/>
  <c r="R15" i="3"/>
  <c r="S169" i="2"/>
  <c r="S149" i="2"/>
  <c r="S156" i="2" s="1"/>
  <c r="O72" i="2"/>
  <c r="R13" i="2"/>
  <c r="Q14" i="2"/>
  <c r="Q15" i="2" s="1"/>
  <c r="Q20" i="2"/>
  <c r="Q125" i="2" s="1"/>
  <c r="O26" i="2" l="1"/>
  <c r="CU298" i="2"/>
  <c r="EF304" i="2"/>
  <c r="CU299" i="2"/>
  <c r="CU292" i="2"/>
  <c r="CT329" i="2"/>
  <c r="CR576" i="2" s="1"/>
  <c r="CR575" i="2"/>
  <c r="W169" i="2"/>
  <c r="Q110" i="2"/>
  <c r="Q82" i="2" s="1"/>
  <c r="Q127" i="2"/>
  <c r="P113" i="2"/>
  <c r="P83" i="2" s="1"/>
  <c r="Q16" i="2"/>
  <c r="Q24" i="2"/>
  <c r="P16" i="2"/>
  <c r="Q30" i="2"/>
  <c r="P75" i="2"/>
  <c r="P78" i="2" s="1"/>
  <c r="L12" i="5"/>
  <c r="O81" i="2"/>
  <c r="O84" i="2" s="1"/>
  <c r="N9" i="3" s="1"/>
  <c r="O116" i="2"/>
  <c r="N28" i="2"/>
  <c r="N71" i="2"/>
  <c r="K13" i="5"/>
  <c r="M10" i="4"/>
  <c r="M11" i="3"/>
  <c r="J13" i="5"/>
  <c r="Q123" i="2"/>
  <c r="P108" i="2"/>
  <c r="G10" i="5"/>
  <c r="K12" i="3"/>
  <c r="AT256" i="2"/>
  <c r="AT257" i="2" s="1"/>
  <c r="AU255" i="2" s="1"/>
  <c r="AH235" i="2"/>
  <c r="AH236" i="2" s="1"/>
  <c r="AI234" i="2" s="1"/>
  <c r="AI235" i="2" s="1"/>
  <c r="AI236" i="2" s="1"/>
  <c r="AJ234" i="2" s="1"/>
  <c r="AI264" i="2"/>
  <c r="AI265" i="2" s="1"/>
  <c r="AJ263" i="2" s="1"/>
  <c r="AJ264" i="2" s="1"/>
  <c r="AJ265" i="2" s="1"/>
  <c r="AK263" i="2" s="1"/>
  <c r="Q228" i="2"/>
  <c r="Q229" i="2" s="1"/>
  <c r="R227" i="2" s="1"/>
  <c r="AO221" i="2"/>
  <c r="AO222" i="2" s="1"/>
  <c r="AP220" i="2" s="1"/>
  <c r="AP221" i="2" s="1"/>
  <c r="AP222" i="2" s="1"/>
  <c r="AQ220" i="2" s="1"/>
  <c r="AQ221" i="2" s="1"/>
  <c r="AQ222" i="2" s="1"/>
  <c r="AR220" i="2" s="1"/>
  <c r="AR221" i="2" s="1"/>
  <c r="AR222" i="2" s="1"/>
  <c r="AS220" i="2" s="1"/>
  <c r="AS221" i="2" s="1"/>
  <c r="AS222" i="2" s="1"/>
  <c r="AT220" i="2" s="1"/>
  <c r="AT221" i="2" s="1"/>
  <c r="AT222" i="2" s="1"/>
  <c r="AU220" i="2" s="1"/>
  <c r="AU221" i="2" s="1"/>
  <c r="AU222" i="2" s="1"/>
  <c r="AV220" i="2" s="1"/>
  <c r="AV221" i="2" s="1"/>
  <c r="AV222" i="2" s="1"/>
  <c r="AW220" i="2" s="1"/>
  <c r="S212" i="2"/>
  <c r="S213" i="2" s="1"/>
  <c r="T211" i="2" s="1"/>
  <c r="J365" i="2"/>
  <c r="H24" i="3"/>
  <c r="H26" i="3" s="1"/>
  <c r="H28" i="3" s="1"/>
  <c r="Q408" i="2"/>
  <c r="Q410" i="2" s="1"/>
  <c r="Q394" i="2"/>
  <c r="Q396" i="2" s="1"/>
  <c r="Q380" i="2"/>
  <c r="Q382" i="2" s="1"/>
  <c r="Q416" i="2"/>
  <c r="Q418" i="2" s="1"/>
  <c r="Q401" i="2"/>
  <c r="Q403" i="2" s="1"/>
  <c r="Q373" i="2"/>
  <c r="Q375" i="2" s="1"/>
  <c r="Q387" i="2"/>
  <c r="Q389" i="2" s="1"/>
  <c r="L10" i="3"/>
  <c r="M8" i="3"/>
  <c r="N85" i="2"/>
  <c r="S15" i="3"/>
  <c r="T169" i="2"/>
  <c r="R156" i="2"/>
  <c r="Q17" i="3" s="1"/>
  <c r="T149" i="2"/>
  <c r="U149" i="2" s="1"/>
  <c r="S13" i="2"/>
  <c r="R14" i="2"/>
  <c r="R15" i="2" s="1"/>
  <c r="S20" i="2"/>
  <c r="R20" i="2"/>
  <c r="R125" i="2" s="1"/>
  <c r="O71" i="2" l="1"/>
  <c r="O28" i="2"/>
  <c r="EF306" i="2"/>
  <c r="CU300" i="2"/>
  <c r="CV298" i="2" s="1"/>
  <c r="Z584" i="2"/>
  <c r="CT330" i="2"/>
  <c r="CR584" i="2"/>
  <c r="CR577" i="2"/>
  <c r="CU328" i="2"/>
  <c r="CU293" i="2"/>
  <c r="CU294" i="2" s="1"/>
  <c r="U156" i="2"/>
  <c r="T17" i="3" s="1"/>
  <c r="T24" i="3" s="1"/>
  <c r="V149" i="2"/>
  <c r="AB149" i="2" s="1"/>
  <c r="AB156" i="2" s="1"/>
  <c r="R110" i="2"/>
  <c r="R82" i="2" s="1"/>
  <c r="P81" i="2"/>
  <c r="P84" i="2" s="1"/>
  <c r="O9" i="3" s="1"/>
  <c r="P116" i="2"/>
  <c r="R127" i="2"/>
  <c r="Q113" i="2"/>
  <c r="Q83" i="2" s="1"/>
  <c r="R24" i="2"/>
  <c r="R16" i="2"/>
  <c r="S23" i="2" s="1"/>
  <c r="P26" i="2"/>
  <c r="P27" i="2"/>
  <c r="P72" i="2" s="1"/>
  <c r="R123" i="2"/>
  <c r="Q108" i="2"/>
  <c r="N10" i="4"/>
  <c r="N11" i="3"/>
  <c r="Q75" i="2"/>
  <c r="Q78" i="2" s="1"/>
  <c r="R30" i="2"/>
  <c r="M12" i="5"/>
  <c r="L12" i="3"/>
  <c r="L11" i="4"/>
  <c r="AJ235" i="2"/>
  <c r="AJ236" i="2" s="1"/>
  <c r="AK234" i="2" s="1"/>
  <c r="AU256" i="2"/>
  <c r="AU257" i="2" s="1"/>
  <c r="AV255" i="2" s="1"/>
  <c r="AK264" i="2"/>
  <c r="AK265" i="2" s="1"/>
  <c r="AL263" i="2" s="1"/>
  <c r="AL264" i="2" s="1"/>
  <c r="AL265" i="2" s="1"/>
  <c r="AM263" i="2" s="1"/>
  <c r="AM264" i="2" s="1"/>
  <c r="AM265" i="2" s="1"/>
  <c r="AN263" i="2" s="1"/>
  <c r="AN264" i="2" s="1"/>
  <c r="AN265" i="2" s="1"/>
  <c r="AO263" i="2" s="1"/>
  <c r="AO264" i="2" s="1"/>
  <c r="AO265" i="2" s="1"/>
  <c r="AP263" i="2" s="1"/>
  <c r="R228" i="2"/>
  <c r="R229" i="2" s="1"/>
  <c r="S227" i="2" s="1"/>
  <c r="AW221" i="2"/>
  <c r="AW222" i="2" s="1"/>
  <c r="AX220" i="2" s="1"/>
  <c r="AX221" i="2" s="1"/>
  <c r="AX222" i="2" s="1"/>
  <c r="AY220" i="2" s="1"/>
  <c r="AY221" i="2" s="1"/>
  <c r="AY222" i="2" s="1"/>
  <c r="AZ220" i="2" s="1"/>
  <c r="AZ221" i="2" s="1"/>
  <c r="AZ222" i="2" s="1"/>
  <c r="BA220" i="2" s="1"/>
  <c r="T212" i="2"/>
  <c r="T213" i="2" s="1"/>
  <c r="U211" i="2" s="1"/>
  <c r="U212" i="2" s="1"/>
  <c r="U213" i="2" s="1"/>
  <c r="V211" i="2" s="1"/>
  <c r="J439" i="2"/>
  <c r="J366" i="2"/>
  <c r="R401" i="2"/>
  <c r="R403" i="2" s="1"/>
  <c r="R373" i="2"/>
  <c r="R375" i="2" s="1"/>
  <c r="R416" i="2"/>
  <c r="R418" i="2" s="1"/>
  <c r="R408" i="2"/>
  <c r="R410" i="2" s="1"/>
  <c r="R387" i="2"/>
  <c r="R389" i="2" s="1"/>
  <c r="R394" i="2"/>
  <c r="R396" i="2" s="1"/>
  <c r="R380" i="2"/>
  <c r="R382" i="2" s="1"/>
  <c r="M10" i="3"/>
  <c r="N8" i="3"/>
  <c r="O85" i="2"/>
  <c r="R17" i="3"/>
  <c r="T156" i="2"/>
  <c r="S17" i="3" s="1"/>
  <c r="T13" i="2"/>
  <c r="S14" i="2"/>
  <c r="S15" i="2" s="1"/>
  <c r="S125" i="2"/>
  <c r="EG304" i="2" l="1"/>
  <c r="CV299" i="2"/>
  <c r="CV292" i="2"/>
  <c r="CU329" i="2"/>
  <c r="CS576" i="2" s="1"/>
  <c r="CS575" i="2"/>
  <c r="W149" i="2"/>
  <c r="AC149" i="2" s="1"/>
  <c r="AC156" i="2" s="1"/>
  <c r="V156" i="2"/>
  <c r="U24" i="3" s="1"/>
  <c r="Y169" i="2"/>
  <c r="S110" i="2"/>
  <c r="S82" i="2" s="1"/>
  <c r="O10" i="4"/>
  <c r="O11" i="3"/>
  <c r="R117" i="2"/>
  <c r="T14" i="2"/>
  <c r="T15" i="2" s="1"/>
  <c r="U13" i="2"/>
  <c r="P28" i="2"/>
  <c r="P71" i="2"/>
  <c r="P8" i="3"/>
  <c r="S123" i="2"/>
  <c r="R108" i="2"/>
  <c r="S127" i="2"/>
  <c r="R113" i="2"/>
  <c r="R83" i="2" s="1"/>
  <c r="S16" i="2"/>
  <c r="T23" i="2"/>
  <c r="L13" i="5"/>
  <c r="S30" i="2"/>
  <c r="R75" i="2"/>
  <c r="R78" i="2" s="1"/>
  <c r="Q81" i="2"/>
  <c r="Q84" i="2" s="1"/>
  <c r="P9" i="3" s="1"/>
  <c r="Q116" i="2"/>
  <c r="P10" i="4" s="1"/>
  <c r="T20" i="2"/>
  <c r="T125" i="2" s="1"/>
  <c r="H30" i="3"/>
  <c r="S24" i="2"/>
  <c r="N12" i="5"/>
  <c r="M12" i="3"/>
  <c r="M11" i="4"/>
  <c r="AV256" i="2"/>
  <c r="AV257" i="2" s="1"/>
  <c r="AW255" i="2" s="1"/>
  <c r="AW256" i="2" s="1"/>
  <c r="AW257" i="2" s="1"/>
  <c r="AX255" i="2" s="1"/>
  <c r="AX256" i="2" s="1"/>
  <c r="AX257" i="2" s="1"/>
  <c r="AY255" i="2" s="1"/>
  <c r="AY256" i="2" s="1"/>
  <c r="AY257" i="2" s="1"/>
  <c r="AZ255" i="2" s="1"/>
  <c r="AZ256" i="2" s="1"/>
  <c r="AZ257" i="2" s="1"/>
  <c r="BA255" i="2" s="1"/>
  <c r="BA256" i="2" s="1"/>
  <c r="BA257" i="2" s="1"/>
  <c r="BB255" i="2" s="1"/>
  <c r="BB256" i="2" s="1"/>
  <c r="BB257" i="2" s="1"/>
  <c r="BC255" i="2" s="1"/>
  <c r="AK235" i="2"/>
  <c r="AK236" i="2" s="1"/>
  <c r="AL234" i="2" s="1"/>
  <c r="AP264" i="2"/>
  <c r="AP265" i="2" s="1"/>
  <c r="AQ263" i="2" s="1"/>
  <c r="S228" i="2"/>
  <c r="S229" i="2" s="1"/>
  <c r="T227" i="2" s="1"/>
  <c r="BA221" i="2"/>
  <c r="BA222" i="2" s="1"/>
  <c r="BB220" i="2" s="1"/>
  <c r="BB221" i="2" s="1"/>
  <c r="BB222" i="2" s="1"/>
  <c r="BC220" i="2" s="1"/>
  <c r="BC221" i="2" s="1"/>
  <c r="BC222" i="2" s="1"/>
  <c r="BD220" i="2" s="1"/>
  <c r="BD221" i="2" s="1"/>
  <c r="BD222" i="2" s="1"/>
  <c r="BE220" i="2" s="1"/>
  <c r="V212" i="2"/>
  <c r="V213" i="2" s="1"/>
  <c r="W211" i="2" s="1"/>
  <c r="K364" i="2"/>
  <c r="I24" i="3"/>
  <c r="I26" i="3" s="1"/>
  <c r="I28" i="3" s="1"/>
  <c r="S380" i="2"/>
  <c r="S382" i="2" s="1"/>
  <c r="S394" i="2"/>
  <c r="S396" i="2" s="1"/>
  <c r="S408" i="2"/>
  <c r="S410" i="2" s="1"/>
  <c r="S416" i="2"/>
  <c r="S418" i="2" s="1"/>
  <c r="S373" i="2"/>
  <c r="S375" i="2" s="1"/>
  <c r="S401" i="2"/>
  <c r="S403" i="2" s="1"/>
  <c r="S387" i="2"/>
  <c r="S389" i="2" s="1"/>
  <c r="N10" i="3"/>
  <c r="O8" i="3"/>
  <c r="P85" i="2"/>
  <c r="U14" i="2" l="1"/>
  <c r="U15" i="2" s="1"/>
  <c r="V23" i="2" s="1"/>
  <c r="V13" i="2"/>
  <c r="EG306" i="2"/>
  <c r="CV300" i="2"/>
  <c r="CW298" i="2" s="1"/>
  <c r="AA584" i="2"/>
  <c r="CU330" i="2"/>
  <c r="CS577" i="2"/>
  <c r="CS584" i="2"/>
  <c r="CV293" i="2"/>
  <c r="CV294" i="2" s="1"/>
  <c r="CV328" i="2"/>
  <c r="P12" i="5"/>
  <c r="U20" i="2"/>
  <c r="O12" i="5"/>
  <c r="X149" i="2"/>
  <c r="AD149" i="2" s="1"/>
  <c r="AD156" i="2" s="1"/>
  <c r="W156" i="2"/>
  <c r="V24" i="3" s="1"/>
  <c r="Z169" i="2"/>
  <c r="H8" i="5"/>
  <c r="H34" i="3"/>
  <c r="U125" i="2"/>
  <c r="T110" i="2"/>
  <c r="T82" i="2" s="1"/>
  <c r="T127" i="2"/>
  <c r="S113" i="2"/>
  <c r="S83" i="2" s="1"/>
  <c r="U23" i="2"/>
  <c r="U24" i="2" s="1"/>
  <c r="T24" i="2"/>
  <c r="T16" i="2"/>
  <c r="T30" i="2"/>
  <c r="S75" i="2"/>
  <c r="S78" i="2" s="1"/>
  <c r="T123" i="2"/>
  <c r="S108" i="2"/>
  <c r="P10" i="3"/>
  <c r="M13" i="5"/>
  <c r="Q8" i="3"/>
  <c r="R81" i="2"/>
  <c r="R84" i="2" s="1"/>
  <c r="Q9" i="3" s="1"/>
  <c r="R116" i="2"/>
  <c r="R118" i="2" s="1"/>
  <c r="P11" i="3"/>
  <c r="Q85" i="2"/>
  <c r="U16" i="2"/>
  <c r="N12" i="3"/>
  <c r="N11" i="4"/>
  <c r="N13" i="5" s="1"/>
  <c r="AQ264" i="2"/>
  <c r="AQ265" i="2" s="1"/>
  <c r="AR263" i="2" s="1"/>
  <c r="AR264" i="2" s="1"/>
  <c r="AR265" i="2" s="1"/>
  <c r="AS263" i="2" s="1"/>
  <c r="BC256" i="2"/>
  <c r="BC257" i="2" s="1"/>
  <c r="BD255" i="2" s="1"/>
  <c r="AL235" i="2"/>
  <c r="AL236" i="2" s="1"/>
  <c r="AM234" i="2" s="1"/>
  <c r="AM235" i="2" s="1"/>
  <c r="AM236" i="2" s="1"/>
  <c r="AN234" i="2" s="1"/>
  <c r="AN235" i="2" s="1"/>
  <c r="AN236" i="2" s="1"/>
  <c r="AO234" i="2" s="1"/>
  <c r="T228" i="2"/>
  <c r="T229" i="2" s="1"/>
  <c r="U227" i="2" s="1"/>
  <c r="BE221" i="2"/>
  <c r="BE222" i="2" s="1"/>
  <c r="BF220" i="2" s="1"/>
  <c r="BF221" i="2" s="1"/>
  <c r="BF222" i="2" s="1"/>
  <c r="BG220" i="2" s="1"/>
  <c r="BG221" i="2" s="1"/>
  <c r="BG222" i="2" s="1"/>
  <c r="BH220" i="2" s="1"/>
  <c r="BH221" i="2" s="1"/>
  <c r="BH222" i="2" s="1"/>
  <c r="BI220" i="2" s="1"/>
  <c r="BI221" i="2" s="1"/>
  <c r="BI222" i="2" s="1"/>
  <c r="BJ220" i="2" s="1"/>
  <c r="BJ221" i="2" s="1"/>
  <c r="BJ222" i="2" s="1"/>
  <c r="BK220" i="2" s="1"/>
  <c r="BK221" i="2" s="1"/>
  <c r="BK222" i="2" s="1"/>
  <c r="BL220" i="2" s="1"/>
  <c r="BL221" i="2" s="1"/>
  <c r="BL222" i="2" s="1"/>
  <c r="BM220" i="2" s="1"/>
  <c r="BM221" i="2" s="1"/>
  <c r="BM222" i="2" s="1"/>
  <c r="BN220" i="2" s="1"/>
  <c r="W212" i="2"/>
  <c r="W213" i="2" s="1"/>
  <c r="X211" i="2" s="1"/>
  <c r="K365" i="2"/>
  <c r="K366" i="2" s="1"/>
  <c r="T387" i="2"/>
  <c r="T389" i="2" s="1"/>
  <c r="T408" i="2"/>
  <c r="T410" i="2" s="1"/>
  <c r="T401" i="2"/>
  <c r="T403" i="2" s="1"/>
  <c r="T416" i="2"/>
  <c r="T418" i="2" s="1"/>
  <c r="T394" i="2"/>
  <c r="T396" i="2" s="1"/>
  <c r="T380" i="2"/>
  <c r="T382" i="2" s="1"/>
  <c r="T373" i="2"/>
  <c r="T375" i="2" s="1"/>
  <c r="O10" i="3"/>
  <c r="E27" i="2"/>
  <c r="E72" i="2" s="1"/>
  <c r="E26" i="2"/>
  <c r="E71" i="2" s="1"/>
  <c r="W13" i="2" l="1"/>
  <c r="V14" i="2"/>
  <c r="V15" i="2" s="1"/>
  <c r="EH304" i="2"/>
  <c r="CW299" i="2"/>
  <c r="CW292" i="2"/>
  <c r="CT575" i="2"/>
  <c r="CV329" i="2"/>
  <c r="CT576" i="2" s="1"/>
  <c r="V20" i="2"/>
  <c r="V125" i="2" s="1"/>
  <c r="AB125" i="2" s="1"/>
  <c r="AB110" i="2" s="1"/>
  <c r="AB82" i="2" s="1"/>
  <c r="U110" i="2"/>
  <c r="U82" i="2" s="1"/>
  <c r="X156" i="2"/>
  <c r="W24" i="3" s="1"/>
  <c r="Y149" i="2"/>
  <c r="AE149" i="2" s="1"/>
  <c r="AE156" i="2" s="1"/>
  <c r="H10" i="5"/>
  <c r="H17" i="5"/>
  <c r="H45" i="5" s="1"/>
  <c r="U30" i="2"/>
  <c r="T75" i="2"/>
  <c r="T78" i="2" s="1"/>
  <c r="Q11" i="3"/>
  <c r="Q10" i="4"/>
  <c r="Q12" i="5" s="1"/>
  <c r="S81" i="2"/>
  <c r="S84" i="2" s="1"/>
  <c r="R9" i="3" s="1"/>
  <c r="S116" i="2"/>
  <c r="U127" i="2"/>
  <c r="T113" i="2"/>
  <c r="T83" i="2" s="1"/>
  <c r="Q10" i="3"/>
  <c r="U123" i="2"/>
  <c r="T108" i="2"/>
  <c r="I30" i="3"/>
  <c r="I34" i="3" s="1"/>
  <c r="R85" i="2"/>
  <c r="P11" i="4"/>
  <c r="P12" i="3"/>
  <c r="P26" i="3" s="1"/>
  <c r="R8" i="3"/>
  <c r="O12" i="3"/>
  <c r="O11" i="4"/>
  <c r="AO235" i="2"/>
  <c r="AO236" i="2" s="1"/>
  <c r="AP234" i="2" s="1"/>
  <c r="BD256" i="2"/>
  <c r="BD257" i="2" s="1"/>
  <c r="BE255" i="2" s="1"/>
  <c r="BE256" i="2" s="1"/>
  <c r="BE257" i="2" s="1"/>
  <c r="BF255" i="2" s="1"/>
  <c r="BF256" i="2" s="1"/>
  <c r="BF257" i="2" s="1"/>
  <c r="BG255" i="2" s="1"/>
  <c r="BG256" i="2" s="1"/>
  <c r="BG257" i="2" s="1"/>
  <c r="BH255" i="2" s="1"/>
  <c r="AS264" i="2"/>
  <c r="AS265" i="2" s="1"/>
  <c r="AT263" i="2" s="1"/>
  <c r="U228" i="2"/>
  <c r="U229" i="2" s="1"/>
  <c r="V227" i="2" s="1"/>
  <c r="BN221" i="2"/>
  <c r="BN222" i="2" s="1"/>
  <c r="BO220" i="2" s="1"/>
  <c r="BO221" i="2" s="1"/>
  <c r="BO222" i="2" s="1"/>
  <c r="BP220" i="2" s="1"/>
  <c r="BP221" i="2" s="1"/>
  <c r="BP222" i="2" s="1"/>
  <c r="BQ220" i="2" s="1"/>
  <c r="X212" i="2"/>
  <c r="X213" i="2" s="1"/>
  <c r="Y211" i="2" s="1"/>
  <c r="L364" i="2"/>
  <c r="K439" i="2"/>
  <c r="E28" i="2"/>
  <c r="W23" i="2" l="1"/>
  <c r="V24" i="2"/>
  <c r="V16" i="2"/>
  <c r="X13" i="2"/>
  <c r="W14" i="2"/>
  <c r="W15" i="2" s="1"/>
  <c r="EH306" i="2"/>
  <c r="CW300" i="2"/>
  <c r="AB584" i="2"/>
  <c r="CV330" i="2"/>
  <c r="CT584" i="2"/>
  <c r="CT577" i="2"/>
  <c r="CW293" i="2"/>
  <c r="CW294" i="2" s="1"/>
  <c r="CW328" i="2"/>
  <c r="S85" i="2"/>
  <c r="V110" i="2"/>
  <c r="V82" i="2" s="1"/>
  <c r="U113" i="2"/>
  <c r="U83" i="2" s="1"/>
  <c r="V127" i="2"/>
  <c r="AB127" i="2" s="1"/>
  <c r="AB113" i="2" s="1"/>
  <c r="AB83" i="2" s="1"/>
  <c r="U75" i="2"/>
  <c r="U78" i="2" s="1"/>
  <c r="T8" i="3" s="1"/>
  <c r="V30" i="2"/>
  <c r="U108" i="2"/>
  <c r="U116" i="2" s="1"/>
  <c r="V123" i="2"/>
  <c r="AB123" i="2" s="1"/>
  <c r="AB108" i="2" s="1"/>
  <c r="W20" i="2"/>
  <c r="W125" i="2" s="1"/>
  <c r="AC125" i="2" s="1"/>
  <c r="AC110" i="2" s="1"/>
  <c r="AC82" i="2" s="1"/>
  <c r="Y156" i="2"/>
  <c r="X24" i="3" s="1"/>
  <c r="Z149" i="2"/>
  <c r="Q12" i="3"/>
  <c r="Q11" i="4"/>
  <c r="I8" i="5"/>
  <c r="I17" i="5" s="1"/>
  <c r="I45" i="5" s="1"/>
  <c r="T81" i="2"/>
  <c r="T84" i="2" s="1"/>
  <c r="S9" i="3" s="1"/>
  <c r="T116" i="2"/>
  <c r="R11" i="3"/>
  <c r="R10" i="4"/>
  <c r="R12" i="5" s="1"/>
  <c r="P13" i="5"/>
  <c r="R10" i="3"/>
  <c r="S8" i="3"/>
  <c r="O13" i="5"/>
  <c r="AT264" i="2"/>
  <c r="AT265" i="2" s="1"/>
  <c r="AU263" i="2" s="1"/>
  <c r="AU264" i="2" s="1"/>
  <c r="AU265" i="2" s="1"/>
  <c r="AV263" i="2" s="1"/>
  <c r="BH256" i="2"/>
  <c r="BH257" i="2" s="1"/>
  <c r="BI255" i="2" s="1"/>
  <c r="BI256" i="2" s="1"/>
  <c r="BI257" i="2" s="1"/>
  <c r="BJ255" i="2" s="1"/>
  <c r="AP235" i="2"/>
  <c r="AP236" i="2" s="1"/>
  <c r="AQ234" i="2" s="1"/>
  <c r="AQ235" i="2" s="1"/>
  <c r="AQ236" i="2" s="1"/>
  <c r="AR234" i="2" s="1"/>
  <c r="AR235" i="2" s="1"/>
  <c r="AR236" i="2" s="1"/>
  <c r="AS234" i="2" s="1"/>
  <c r="V228" i="2"/>
  <c r="V229" i="2" s="1"/>
  <c r="W227" i="2" s="1"/>
  <c r="BQ221" i="2"/>
  <c r="BQ222" i="2" s="1"/>
  <c r="BR220" i="2" s="1"/>
  <c r="Y212" i="2"/>
  <c r="Y213" i="2" s="1"/>
  <c r="Z211" i="2" s="1"/>
  <c r="L365" i="2"/>
  <c r="J24" i="3"/>
  <c r="J26" i="3" s="1"/>
  <c r="J28" i="3" s="1"/>
  <c r="D8" i="3"/>
  <c r="E85" i="2"/>
  <c r="Z156" i="2" l="1"/>
  <c r="Y24" i="3" s="1"/>
  <c r="AF149" i="2"/>
  <c r="AF156" i="2" s="1"/>
  <c r="AB116" i="2"/>
  <c r="AB81" i="2"/>
  <c r="AB84" i="2" s="1"/>
  <c r="X23" i="2"/>
  <c r="W24" i="2"/>
  <c r="W16" i="2"/>
  <c r="Y13" i="2"/>
  <c r="X14" i="2"/>
  <c r="X15" i="2" s="1"/>
  <c r="CX298" i="2"/>
  <c r="EI304" i="2"/>
  <c r="CX299" i="2"/>
  <c r="CX292" i="2"/>
  <c r="CU575" i="2"/>
  <c r="CW329" i="2"/>
  <c r="CU576" i="2" s="1"/>
  <c r="R12" i="3"/>
  <c r="R11" i="4" s="1"/>
  <c r="R13" i="5" s="1"/>
  <c r="T85" i="2"/>
  <c r="W110" i="2"/>
  <c r="W82" i="2" s="1"/>
  <c r="X20" i="2"/>
  <c r="X125" i="2" s="1"/>
  <c r="AD125" i="2" s="1"/>
  <c r="AD110" i="2" s="1"/>
  <c r="AD82" i="2" s="1"/>
  <c r="U81" i="2"/>
  <c r="W30" i="2"/>
  <c r="V75" i="2"/>
  <c r="W127" i="2"/>
  <c r="AC127" i="2" s="1"/>
  <c r="AC113" i="2" s="1"/>
  <c r="AC83" i="2" s="1"/>
  <c r="V113" i="2"/>
  <c r="V83" i="2" s="1"/>
  <c r="W123" i="2"/>
  <c r="AC123" i="2" s="1"/>
  <c r="AC108" i="2" s="1"/>
  <c r="V108" i="2"/>
  <c r="V81" i="2" s="1"/>
  <c r="S11" i="3"/>
  <c r="S10" i="4"/>
  <c r="S12" i="5" s="1"/>
  <c r="I10" i="5"/>
  <c r="T11" i="3"/>
  <c r="T10" i="4"/>
  <c r="S10" i="3"/>
  <c r="Q13" i="5"/>
  <c r="BJ256" i="2"/>
  <c r="BJ257" i="2" s="1"/>
  <c r="BK255" i="2" s="1"/>
  <c r="BK256" i="2" s="1"/>
  <c r="BK257" i="2" s="1"/>
  <c r="BL255" i="2" s="1"/>
  <c r="AS235" i="2"/>
  <c r="AS236" i="2" s="1"/>
  <c r="AT234" i="2" s="1"/>
  <c r="AV264" i="2"/>
  <c r="AV265" i="2" s="1"/>
  <c r="AW263" i="2" s="1"/>
  <c r="AW264" i="2" s="1"/>
  <c r="AW265" i="2" s="1"/>
  <c r="AX263" i="2" s="1"/>
  <c r="AX264" i="2" s="1"/>
  <c r="AX265" i="2" s="1"/>
  <c r="AY263" i="2" s="1"/>
  <c r="AY264" i="2" s="1"/>
  <c r="AY265" i="2" s="1"/>
  <c r="AZ263" i="2" s="1"/>
  <c r="AZ264" i="2" s="1"/>
  <c r="AZ265" i="2" s="1"/>
  <c r="BA263" i="2" s="1"/>
  <c r="BA264" i="2" s="1"/>
  <c r="BA265" i="2" s="1"/>
  <c r="BB263" i="2" s="1"/>
  <c r="BB264" i="2" s="1"/>
  <c r="BB265" i="2" s="1"/>
  <c r="BC263" i="2" s="1"/>
  <c r="W228" i="2"/>
  <c r="W229" i="2" s="1"/>
  <c r="X227" i="2" s="1"/>
  <c r="BR221" i="2"/>
  <c r="BR222" i="2" s="1"/>
  <c r="BS220" i="2" s="1"/>
  <c r="BS221" i="2" s="1"/>
  <c r="BS222" i="2" s="1"/>
  <c r="BT220" i="2" s="1"/>
  <c r="BT221" i="2" s="1"/>
  <c r="BT222" i="2" s="1"/>
  <c r="BU220" i="2" s="1"/>
  <c r="BU221" i="2" s="1"/>
  <c r="BU222" i="2" s="1"/>
  <c r="BV220" i="2" s="1"/>
  <c r="BV221" i="2" s="1"/>
  <c r="BV222" i="2" s="1"/>
  <c r="BW220" i="2" s="1"/>
  <c r="BW221" i="2" s="1"/>
  <c r="BW222" i="2" s="1"/>
  <c r="BX220" i="2" s="1"/>
  <c r="BX221" i="2" s="1"/>
  <c r="BX222" i="2" s="1"/>
  <c r="BY220" i="2" s="1"/>
  <c r="BY221" i="2" s="1"/>
  <c r="BY222" i="2" s="1"/>
  <c r="BZ220" i="2" s="1"/>
  <c r="BZ221" i="2" s="1"/>
  <c r="BZ222" i="2" s="1"/>
  <c r="CA220" i="2" s="1"/>
  <c r="CA221" i="2" s="1"/>
  <c r="CA222" i="2" s="1"/>
  <c r="CB220" i="2" s="1"/>
  <c r="CB221" i="2" s="1"/>
  <c r="CB222" i="2" s="1"/>
  <c r="CC220" i="2" s="1"/>
  <c r="CC221" i="2" s="1"/>
  <c r="CC222" i="2" s="1"/>
  <c r="CD220" i="2" s="1"/>
  <c r="CD221" i="2" s="1"/>
  <c r="CD222" i="2" s="1"/>
  <c r="CE220" i="2" s="1"/>
  <c r="CE221" i="2" s="1"/>
  <c r="CE222" i="2" s="1"/>
  <c r="CF220" i="2" s="1"/>
  <c r="CF221" i="2" s="1"/>
  <c r="CF222" i="2" s="1"/>
  <c r="CG220" i="2" s="1"/>
  <c r="CG221" i="2" s="1"/>
  <c r="CG222" i="2" s="1"/>
  <c r="CH220" i="2" s="1"/>
  <c r="CH221" i="2" s="1"/>
  <c r="CH222" i="2" s="1"/>
  <c r="CI220" i="2" s="1"/>
  <c r="CI221" i="2" s="1"/>
  <c r="CI222" i="2" s="1"/>
  <c r="CJ220" i="2" s="1"/>
  <c r="CJ221" i="2" s="1"/>
  <c r="CJ222" i="2" s="1"/>
  <c r="Z212" i="2"/>
  <c r="Z213" i="2" s="1"/>
  <c r="AA211" i="2" s="1"/>
  <c r="L439" i="2"/>
  <c r="L366" i="2"/>
  <c r="D10" i="3"/>
  <c r="V78" i="2" l="1"/>
  <c r="AB75" i="2"/>
  <c r="AC116" i="2"/>
  <c r="AC81" i="2"/>
  <c r="AC84" i="2" s="1"/>
  <c r="Z13" i="2"/>
  <c r="Z14" i="2" s="1"/>
  <c r="Z15" i="2" s="1"/>
  <c r="Z16" i="2" s="1"/>
  <c r="Y14" i="2"/>
  <c r="Y15" i="2" s="1"/>
  <c r="Y23" i="2"/>
  <c r="X16" i="2"/>
  <c r="X24" i="2"/>
  <c r="EI306" i="2"/>
  <c r="CX300" i="2"/>
  <c r="CY298" i="2" s="1"/>
  <c r="AC584" i="2"/>
  <c r="CW330" i="2"/>
  <c r="CU577" i="2"/>
  <c r="CU584" i="2"/>
  <c r="CX328" i="2"/>
  <c r="CX293" i="2"/>
  <c r="CX294" i="2" s="1"/>
  <c r="X110" i="2"/>
  <c r="X82" i="2" s="1"/>
  <c r="X123" i="2"/>
  <c r="AD123" i="2" s="1"/>
  <c r="AD108" i="2" s="1"/>
  <c r="W108" i="2"/>
  <c r="Z20" i="2"/>
  <c r="Y20" i="2"/>
  <c r="Y125" i="2" s="1"/>
  <c r="AE125" i="2" s="1"/>
  <c r="AE110" i="2" s="1"/>
  <c r="AE82" i="2" s="1"/>
  <c r="X30" i="2"/>
  <c r="W75" i="2"/>
  <c r="V84" i="2"/>
  <c r="V116" i="2"/>
  <c r="X127" i="2"/>
  <c r="AD127" i="2" s="1"/>
  <c r="AD113" i="2" s="1"/>
  <c r="AD83" i="2" s="1"/>
  <c r="W113" i="2"/>
  <c r="W83" i="2" s="1"/>
  <c r="U84" i="2"/>
  <c r="T9" i="3" s="1"/>
  <c r="T10" i="3" s="1"/>
  <c r="T12" i="3" s="1"/>
  <c r="U85" i="2"/>
  <c r="S12" i="3"/>
  <c r="S11" i="4" s="1"/>
  <c r="S13" i="5" s="1"/>
  <c r="T12" i="5"/>
  <c r="J30" i="3"/>
  <c r="J34" i="3" s="1"/>
  <c r="D12" i="3"/>
  <c r="D26" i="3" s="1"/>
  <c r="D28" i="3" s="1"/>
  <c r="D11" i="4"/>
  <c r="K24" i="3"/>
  <c r="K26" i="3" s="1"/>
  <c r="K28" i="3" s="1"/>
  <c r="BL256" i="2"/>
  <c r="BL257" i="2" s="1"/>
  <c r="BM255" i="2" s="1"/>
  <c r="BM256" i="2" s="1"/>
  <c r="BM257" i="2" s="1"/>
  <c r="BN255" i="2" s="1"/>
  <c r="BN256" i="2" s="1"/>
  <c r="BN257" i="2" s="1"/>
  <c r="BO255" i="2" s="1"/>
  <c r="BO256" i="2" s="1"/>
  <c r="BO257" i="2" s="1"/>
  <c r="BP255" i="2" s="1"/>
  <c r="BP256" i="2" s="1"/>
  <c r="BP257" i="2" s="1"/>
  <c r="BQ255" i="2" s="1"/>
  <c r="BQ256" i="2" s="1"/>
  <c r="BQ257" i="2" s="1"/>
  <c r="BR255" i="2" s="1"/>
  <c r="BR256" i="2" s="1"/>
  <c r="BR257" i="2" s="1"/>
  <c r="BS255" i="2" s="1"/>
  <c r="BS256" i="2" s="1"/>
  <c r="BS257" i="2" s="1"/>
  <c r="BT255" i="2" s="1"/>
  <c r="BT256" i="2" s="1"/>
  <c r="BT257" i="2" s="1"/>
  <c r="BU255" i="2" s="1"/>
  <c r="BU256" i="2" s="1"/>
  <c r="BU257" i="2" s="1"/>
  <c r="BV255" i="2" s="1"/>
  <c r="BV256" i="2" s="1"/>
  <c r="BV257" i="2" s="1"/>
  <c r="BW255" i="2" s="1"/>
  <c r="BW256" i="2" s="1"/>
  <c r="BW257" i="2" s="1"/>
  <c r="BX255" i="2" s="1"/>
  <c r="BX256" i="2" s="1"/>
  <c r="BX257" i="2" s="1"/>
  <c r="BY255" i="2" s="1"/>
  <c r="BY256" i="2" s="1"/>
  <c r="BY257" i="2" s="1"/>
  <c r="BZ255" i="2" s="1"/>
  <c r="AT235" i="2"/>
  <c r="AT236" i="2" s="1"/>
  <c r="AU234" i="2" s="1"/>
  <c r="AU235" i="2" s="1"/>
  <c r="AU236" i="2" s="1"/>
  <c r="AV234" i="2" s="1"/>
  <c r="AV235" i="2" s="1"/>
  <c r="AV236" i="2" s="1"/>
  <c r="AW234" i="2" s="1"/>
  <c r="BC264" i="2"/>
  <c r="BC265" i="2" s="1"/>
  <c r="BD263" i="2" s="1"/>
  <c r="X228" i="2"/>
  <c r="X229" i="2" s="1"/>
  <c r="Y227" i="2" s="1"/>
  <c r="AA212" i="2"/>
  <c r="AA213" i="2" s="1"/>
  <c r="AB211" i="2" s="1"/>
  <c r="M364" i="2"/>
  <c r="AB78" i="2" l="1"/>
  <c r="AB85" i="2" s="1"/>
  <c r="W78" i="2"/>
  <c r="AC75" i="2"/>
  <c r="AC78" i="2" s="1"/>
  <c r="AC85" i="2" s="1"/>
  <c r="AD116" i="2"/>
  <c r="AD81" i="2"/>
  <c r="AD84" i="2" s="1"/>
  <c r="Y16" i="2"/>
  <c r="Z23" i="2"/>
  <c r="Z24" i="2" s="1"/>
  <c r="Y24" i="2"/>
  <c r="EJ304" i="2"/>
  <c r="CY299" i="2"/>
  <c r="CY292" i="2"/>
  <c r="CX329" i="2"/>
  <c r="CV576" i="2" s="1"/>
  <c r="CV575" i="2"/>
  <c r="U10" i="3"/>
  <c r="T26" i="3"/>
  <c r="T28" i="3" s="1"/>
  <c r="T30" i="3" s="1"/>
  <c r="T34" i="3" s="1"/>
  <c r="T11" i="4"/>
  <c r="Z125" i="2"/>
  <c r="Y110" i="2"/>
  <c r="Y82" i="2" s="1"/>
  <c r="X108" i="2"/>
  <c r="X81" i="2" s="1"/>
  <c r="Y123" i="2"/>
  <c r="Y127" i="2"/>
  <c r="AE127" i="2" s="1"/>
  <c r="AE113" i="2" s="1"/>
  <c r="AE83" i="2" s="1"/>
  <c r="X113" i="2"/>
  <c r="X83" i="2" s="1"/>
  <c r="X75" i="2"/>
  <c r="Y30" i="2"/>
  <c r="V85" i="2"/>
  <c r="W81" i="2"/>
  <c r="W84" i="2" s="1"/>
  <c r="W116" i="2"/>
  <c r="U10" i="4"/>
  <c r="U12" i="5" s="1"/>
  <c r="U11" i="3"/>
  <c r="D13" i="5"/>
  <c r="E13" i="5"/>
  <c r="E17" i="5" s="1"/>
  <c r="E45" i="5" s="1"/>
  <c r="D30" i="3"/>
  <c r="J8" i="5"/>
  <c r="J17" i="5" s="1"/>
  <c r="J45" i="5" s="1"/>
  <c r="BZ256" i="2"/>
  <c r="BZ257" i="2" s="1"/>
  <c r="CA255" i="2" s="1"/>
  <c r="CA256" i="2" s="1"/>
  <c r="CA257" i="2" s="1"/>
  <c r="CB255" i="2" s="1"/>
  <c r="BD264" i="2"/>
  <c r="BD265" i="2" s="1"/>
  <c r="BE263" i="2" s="1"/>
  <c r="BE264" i="2" s="1"/>
  <c r="AW235" i="2"/>
  <c r="AW236" i="2" s="1"/>
  <c r="AX234" i="2" s="1"/>
  <c r="Y228" i="2"/>
  <c r="Y229" i="2" s="1"/>
  <c r="Z227" i="2" s="1"/>
  <c r="AB212" i="2"/>
  <c r="AB213" i="2" s="1"/>
  <c r="AC211" i="2" s="1"/>
  <c r="M365" i="2"/>
  <c r="U12" i="3" l="1"/>
  <c r="U26" i="3" s="1"/>
  <c r="U28" i="3" s="1"/>
  <c r="U30" i="3" s="1"/>
  <c r="Z110" i="2"/>
  <c r="Z82" i="2" s="1"/>
  <c r="AF125" i="2"/>
  <c r="AF110" i="2" s="1"/>
  <c r="AF82" i="2" s="1"/>
  <c r="Z123" i="2"/>
  <c r="AE123" i="2"/>
  <c r="AE108" i="2" s="1"/>
  <c r="X78" i="2"/>
  <c r="AD75" i="2"/>
  <c r="AD78" i="2" s="1"/>
  <c r="AD85" i="2" s="1"/>
  <c r="EJ306" i="2"/>
  <c r="CY300" i="2"/>
  <c r="AD584" i="2"/>
  <c r="CX330" i="2"/>
  <c r="CV584" i="2"/>
  <c r="CV577" i="2"/>
  <c r="CY328" i="2"/>
  <c r="CY293" i="2"/>
  <c r="CY294" i="2" s="1"/>
  <c r="W85" i="2"/>
  <c r="U11" i="4"/>
  <c r="U13" i="5" s="1"/>
  <c r="Z30" i="2"/>
  <c r="Z75" i="2" s="1"/>
  <c r="Y75" i="2"/>
  <c r="V10" i="4"/>
  <c r="X84" i="2"/>
  <c r="X116" i="2"/>
  <c r="T13" i="5"/>
  <c r="Z127" i="2"/>
  <c r="Y113" i="2"/>
  <c r="Y83" i="2" s="1"/>
  <c r="Y108" i="2"/>
  <c r="J10" i="5"/>
  <c r="D8" i="5"/>
  <c r="D17" i="5" s="1"/>
  <c r="D45" i="5" s="1"/>
  <c r="D34" i="3"/>
  <c r="T8" i="5"/>
  <c r="K30" i="3"/>
  <c r="K34" i="3" s="1"/>
  <c r="AX235" i="2"/>
  <c r="AX236" i="2" s="1"/>
  <c r="AY234" i="2" s="1"/>
  <c r="AY235" i="2" s="1"/>
  <c r="AY236" i="2" s="1"/>
  <c r="AZ234" i="2" s="1"/>
  <c r="AZ235" i="2" s="1"/>
  <c r="AZ236" i="2" s="1"/>
  <c r="BA234" i="2" s="1"/>
  <c r="CB256" i="2"/>
  <c r="CB257" i="2" s="1"/>
  <c r="CC255" i="2" s="1"/>
  <c r="CC256" i="2" s="1"/>
  <c r="CC257" i="2" s="1"/>
  <c r="CD255" i="2" s="1"/>
  <c r="Z228" i="2"/>
  <c r="Z229" i="2" s="1"/>
  <c r="AA227" i="2" s="1"/>
  <c r="AC212" i="2"/>
  <c r="AC213" i="2" s="1"/>
  <c r="AD211" i="2" s="1"/>
  <c r="L24" i="3"/>
  <c r="L26" i="3" s="1"/>
  <c r="L28" i="3" s="1"/>
  <c r="M439" i="2"/>
  <c r="M366" i="2"/>
  <c r="Z113" i="2" l="1"/>
  <c r="Z83" i="2" s="1"/>
  <c r="AF127" i="2"/>
  <c r="AF113" i="2" s="1"/>
  <c r="AF83" i="2" s="1"/>
  <c r="AE116" i="2"/>
  <c r="AE81" i="2"/>
  <c r="AE84" i="2" s="1"/>
  <c r="Z108" i="2"/>
  <c r="Z81" i="2" s="1"/>
  <c r="Z84" i="2" s="1"/>
  <c r="AF123" i="2"/>
  <c r="AF108" i="2" s="1"/>
  <c r="Z78" i="2"/>
  <c r="AF75" i="2"/>
  <c r="AF78" i="2" s="1"/>
  <c r="Y78" i="2"/>
  <c r="AE75" i="2"/>
  <c r="AE78" i="2" s="1"/>
  <c r="EK304" i="2"/>
  <c r="CZ298" i="2"/>
  <c r="CZ299" i="2"/>
  <c r="CZ292" i="2"/>
  <c r="CY329" i="2"/>
  <c r="CW576" i="2" s="1"/>
  <c r="CW575" i="2"/>
  <c r="V11" i="4"/>
  <c r="V13" i="5" s="1"/>
  <c r="X85" i="2"/>
  <c r="Z116" i="2"/>
  <c r="W10" i="4"/>
  <c r="W12" i="5" s="1"/>
  <c r="U8" i="5"/>
  <c r="U34" i="3"/>
  <c r="Y81" i="2"/>
  <c r="Y84" i="2" s="1"/>
  <c r="Y116" i="2"/>
  <c r="T17" i="5"/>
  <c r="T45" i="5" s="1"/>
  <c r="V12" i="5"/>
  <c r="K8" i="5"/>
  <c r="K17" i="5" s="1"/>
  <c r="K45" i="5" s="1"/>
  <c r="D38" i="3"/>
  <c r="D10" i="5"/>
  <c r="D47" i="5"/>
  <c r="T10" i="5"/>
  <c r="J6" i="6" s="1"/>
  <c r="L30" i="3"/>
  <c r="L34" i="3" s="1"/>
  <c r="BA235" i="2"/>
  <c r="BA236" i="2" s="1"/>
  <c r="BB234" i="2" s="1"/>
  <c r="CD256" i="2"/>
  <c r="CD257" i="2" s="1"/>
  <c r="CE255" i="2" s="1"/>
  <c r="CE256" i="2" s="1"/>
  <c r="CE257" i="2" s="1"/>
  <c r="CF255" i="2" s="1"/>
  <c r="AA228" i="2"/>
  <c r="AA229" i="2" s="1"/>
  <c r="AB227" i="2" s="1"/>
  <c r="AD212" i="2"/>
  <c r="AD213" i="2" s="1"/>
  <c r="AE211" i="2" s="1"/>
  <c r="N364" i="2"/>
  <c r="W26" i="3" l="1"/>
  <c r="W28" i="3" s="1"/>
  <c r="W30" i="3" s="1"/>
  <c r="Z85" i="2"/>
  <c r="AE85" i="2"/>
  <c r="AF81" i="2"/>
  <c r="AF84" i="2" s="1"/>
  <c r="AF116" i="2"/>
  <c r="EK306" i="2"/>
  <c r="CZ300" i="2"/>
  <c r="DA298" i="2"/>
  <c r="AE584" i="2"/>
  <c r="CY330" i="2"/>
  <c r="CW584" i="2"/>
  <c r="CW577" i="2"/>
  <c r="CZ328" i="2"/>
  <c r="CZ293" i="2"/>
  <c r="CZ294" i="2" s="1"/>
  <c r="V26" i="3"/>
  <c r="V28" i="3" s="1"/>
  <c r="V30" i="3" s="1"/>
  <c r="V34" i="3" s="1"/>
  <c r="X10" i="4"/>
  <c r="X12" i="5" s="1"/>
  <c r="U17" i="5"/>
  <c r="U45" i="5" s="1"/>
  <c r="U10" i="5"/>
  <c r="Y85" i="2"/>
  <c r="W11" i="4"/>
  <c r="W13" i="5" s="1"/>
  <c r="K10" i="5"/>
  <c r="Y10" i="4"/>
  <c r="D35" i="4"/>
  <c r="D37" i="4" s="1"/>
  <c r="D39" i="4" s="1"/>
  <c r="E38" i="3"/>
  <c r="D9" i="4"/>
  <c r="D13" i="4" s="1"/>
  <c r="D23" i="4" s="1"/>
  <c r="E46" i="5"/>
  <c r="L8" i="5"/>
  <c r="L17" i="5" s="1"/>
  <c r="L45" i="5" s="1"/>
  <c r="BB235" i="2"/>
  <c r="BB236" i="2" s="1"/>
  <c r="BC234" i="2" s="1"/>
  <c r="BC235" i="2" s="1"/>
  <c r="BC236" i="2" s="1"/>
  <c r="BD234" i="2" s="1"/>
  <c r="BD235" i="2" s="1"/>
  <c r="BD236" i="2" s="1"/>
  <c r="BE234" i="2" s="1"/>
  <c r="CF256" i="2"/>
  <c r="CF257" i="2" s="1"/>
  <c r="CG255" i="2" s="1"/>
  <c r="CG256" i="2" s="1"/>
  <c r="CG257" i="2" s="1"/>
  <c r="CH255" i="2" s="1"/>
  <c r="CH256" i="2" s="1"/>
  <c r="CH257" i="2" s="1"/>
  <c r="CI255" i="2" s="1"/>
  <c r="AB228" i="2"/>
  <c r="AB229" i="2" s="1"/>
  <c r="AC227" i="2" s="1"/>
  <c r="AE212" i="2"/>
  <c r="AE213" i="2" s="1"/>
  <c r="AF211" i="2" s="1"/>
  <c r="N365" i="2"/>
  <c r="K6" i="6" l="1"/>
  <c r="K7" i="6" s="1"/>
  <c r="X11" i="4"/>
  <c r="X13" i="5" s="1"/>
  <c r="AF85" i="2"/>
  <c r="EL304" i="2"/>
  <c r="DA299" i="2"/>
  <c r="DA292" i="2"/>
  <c r="CZ329" i="2"/>
  <c r="CX576" i="2" s="1"/>
  <c r="CX575" i="2"/>
  <c r="J7" i="6"/>
  <c r="V8" i="5"/>
  <c r="V17" i="5" s="1"/>
  <c r="Y26" i="3"/>
  <c r="Y28" i="3" s="1"/>
  <c r="Y30" i="3" s="1"/>
  <c r="W34" i="3"/>
  <c r="W8" i="5"/>
  <c r="Y12" i="5"/>
  <c r="D41" i="4"/>
  <c r="E35" i="4"/>
  <c r="E37" i="4" s="1"/>
  <c r="E39" i="4" s="1"/>
  <c r="F38" i="3"/>
  <c r="D42" i="4"/>
  <c r="D45" i="4"/>
  <c r="D49" i="5" s="1"/>
  <c r="L10" i="5"/>
  <c r="CI256" i="2"/>
  <c r="CI257" i="2" s="1"/>
  <c r="CJ255" i="2" s="1"/>
  <c r="BE235" i="2"/>
  <c r="BE236" i="2" s="1"/>
  <c r="BF234" i="2" s="1"/>
  <c r="AC228" i="2"/>
  <c r="AC229" i="2" s="1"/>
  <c r="AD227" i="2" s="1"/>
  <c r="AF212" i="2"/>
  <c r="AF213" i="2" s="1"/>
  <c r="AG211" i="2" s="1"/>
  <c r="M24" i="3"/>
  <c r="M26" i="3" s="1"/>
  <c r="M28" i="3" s="1"/>
  <c r="N439" i="2"/>
  <c r="N366" i="2"/>
  <c r="V45" i="5" l="1"/>
  <c r="X26" i="3"/>
  <c r="X28" i="3" s="1"/>
  <c r="X30" i="3" s="1"/>
  <c r="X8" i="5" s="1"/>
  <c r="EL306" i="2"/>
  <c r="DA300" i="2"/>
  <c r="AF584" i="2"/>
  <c r="CZ330" i="2"/>
  <c r="CX584" i="2"/>
  <c r="CX577" i="2"/>
  <c r="DA328" i="2"/>
  <c r="DA293" i="2"/>
  <c r="DA294" i="2" s="1"/>
  <c r="Y11" i="4"/>
  <c r="Y13" i="5" s="1"/>
  <c r="V10" i="5"/>
  <c r="L6" i="6" s="1"/>
  <c r="L7" i="6" s="1"/>
  <c r="Y34" i="3"/>
  <c r="Y8" i="5"/>
  <c r="W10" i="5"/>
  <c r="W17" i="5"/>
  <c r="W45" i="5" s="1"/>
  <c r="G38" i="3"/>
  <c r="F35" i="4"/>
  <c r="F37" i="4" s="1"/>
  <c r="F39" i="4" s="1"/>
  <c r="CJ256" i="2"/>
  <c r="CJ257" i="2" s="1"/>
  <c r="BF235" i="2"/>
  <c r="BF236" i="2" s="1"/>
  <c r="BG234" i="2" s="1"/>
  <c r="BG235" i="2" s="1"/>
  <c r="BG236" i="2" s="1"/>
  <c r="BH234" i="2" s="1"/>
  <c r="BH235" i="2" s="1"/>
  <c r="BH236" i="2" s="1"/>
  <c r="BI234" i="2" s="1"/>
  <c r="AD228" i="2"/>
  <c r="AD229" i="2" s="1"/>
  <c r="AE227" i="2" s="1"/>
  <c r="AG212" i="2"/>
  <c r="AG213" i="2" s="1"/>
  <c r="AH211" i="2" s="1"/>
  <c r="O364" i="2"/>
  <c r="M6" i="6" l="1"/>
  <c r="M7" i="6" s="1"/>
  <c r="X34" i="3"/>
  <c r="EM304" i="2"/>
  <c r="DB298" i="2"/>
  <c r="DB292" i="2"/>
  <c r="DA329" i="2"/>
  <c r="CY576" i="2" s="1"/>
  <c r="CY575" i="2"/>
  <c r="X10" i="5"/>
  <c r="X17" i="5"/>
  <c r="X45" i="5" s="1"/>
  <c r="Y17" i="5"/>
  <c r="Y45" i="5" s="1"/>
  <c r="Y10" i="5"/>
  <c r="H38" i="3"/>
  <c r="G35" i="4"/>
  <c r="G37" i="4" s="1"/>
  <c r="G39" i="4" s="1"/>
  <c r="M30" i="3"/>
  <c r="M34" i="3" s="1"/>
  <c r="BI235" i="2"/>
  <c r="BI236" i="2" s="1"/>
  <c r="BJ234" i="2" s="1"/>
  <c r="BJ235" i="2" s="1"/>
  <c r="BJ236" i="2" s="1"/>
  <c r="BK234" i="2" s="1"/>
  <c r="AE228" i="2"/>
  <c r="AE229" i="2" s="1"/>
  <c r="AF227" i="2" s="1"/>
  <c r="AH212" i="2"/>
  <c r="AH213" i="2" s="1"/>
  <c r="AI211" i="2" s="1"/>
  <c r="O365" i="2"/>
  <c r="O366" i="2" s="1"/>
  <c r="N6" i="6" l="1"/>
  <c r="O6" i="6" s="1"/>
  <c r="O8" i="6" s="1"/>
  <c r="EM306" i="2"/>
  <c r="DB299" i="2"/>
  <c r="DA330" i="2"/>
  <c r="CY577" i="2"/>
  <c r="CY584" i="2"/>
  <c r="DB328" i="2"/>
  <c r="DB293" i="2"/>
  <c r="M8" i="5"/>
  <c r="M17" i="5" s="1"/>
  <c r="M45" i="5" s="1"/>
  <c r="I38" i="3"/>
  <c r="H35" i="4"/>
  <c r="H37" i="4" s="1"/>
  <c r="H39" i="4" s="1"/>
  <c r="BK235" i="2"/>
  <c r="BK236" i="2" s="1"/>
  <c r="BL234" i="2" s="1"/>
  <c r="AF228" i="2"/>
  <c r="AF229" i="2" s="1"/>
  <c r="AG227" i="2" s="1"/>
  <c r="AI212" i="2"/>
  <c r="AI213" i="2" s="1"/>
  <c r="AJ211" i="2" s="1"/>
  <c r="P364" i="2"/>
  <c r="N24" i="3"/>
  <c r="N26" i="3" s="1"/>
  <c r="N28" i="3" s="1"/>
  <c r="O439" i="2"/>
  <c r="N7" i="6" l="1"/>
  <c r="EN304" i="2"/>
  <c r="DB300" i="2"/>
  <c r="AG584" i="2"/>
  <c r="DB329" i="2"/>
  <c r="CZ576" i="2" s="1"/>
  <c r="DB294" i="2"/>
  <c r="CZ575" i="2"/>
  <c r="M10" i="5"/>
  <c r="J38" i="3"/>
  <c r="I35" i="4"/>
  <c r="I37" i="4" s="1"/>
  <c r="I39" i="4" s="1"/>
  <c r="BL235" i="2"/>
  <c r="BL236" i="2" s="1"/>
  <c r="BM234" i="2" s="1"/>
  <c r="BM235" i="2" s="1"/>
  <c r="BM236" i="2" s="1"/>
  <c r="BN234" i="2" s="1"/>
  <c r="BN235" i="2" s="1"/>
  <c r="BN236" i="2" s="1"/>
  <c r="BO234" i="2" s="1"/>
  <c r="AG228" i="2"/>
  <c r="AG229" i="2" s="1"/>
  <c r="AH227" i="2" s="1"/>
  <c r="AJ212" i="2"/>
  <c r="AJ213" i="2" s="1"/>
  <c r="AK211" i="2" s="1"/>
  <c r="P365" i="2"/>
  <c r="EN306" i="2" l="1"/>
  <c r="DC298" i="2"/>
  <c r="DB330" i="2"/>
  <c r="CZ577" i="2"/>
  <c r="CZ584" i="2"/>
  <c r="DC292" i="2"/>
  <c r="K38" i="3"/>
  <c r="J35" i="4"/>
  <c r="J37" i="4" s="1"/>
  <c r="J39" i="4" s="1"/>
  <c r="N30" i="3"/>
  <c r="N34" i="3" s="1"/>
  <c r="BO235" i="2"/>
  <c r="BO236" i="2" s="1"/>
  <c r="BP234" i="2" s="1"/>
  <c r="AH228" i="2"/>
  <c r="AH229" i="2" s="1"/>
  <c r="AI227" i="2" s="1"/>
  <c r="AK212" i="2"/>
  <c r="AK213" i="2" s="1"/>
  <c r="AL211" i="2" s="1"/>
  <c r="P439" i="2"/>
  <c r="P366" i="2"/>
  <c r="EO304" i="2" l="1"/>
  <c r="DC299" i="2"/>
  <c r="DC328" i="2"/>
  <c r="DC293" i="2"/>
  <c r="DC294" i="2" s="1"/>
  <c r="N8" i="5"/>
  <c r="N17" i="5" s="1"/>
  <c r="N45" i="5" s="1"/>
  <c r="L38" i="3"/>
  <c r="K35" i="4"/>
  <c r="K37" i="4" s="1"/>
  <c r="K39" i="4" s="1"/>
  <c r="BP235" i="2"/>
  <c r="BP236" i="2" s="1"/>
  <c r="BQ234" i="2" s="1"/>
  <c r="BQ235" i="2" s="1"/>
  <c r="BQ236" i="2" s="1"/>
  <c r="BR234" i="2" s="1"/>
  <c r="BR235" i="2" s="1"/>
  <c r="BR236" i="2" s="1"/>
  <c r="BS234" i="2" s="1"/>
  <c r="AI228" i="2"/>
  <c r="AI229" i="2" s="1"/>
  <c r="AJ227" i="2" s="1"/>
  <c r="AL212" i="2"/>
  <c r="AL213" i="2" s="1"/>
  <c r="AM211" i="2" s="1"/>
  <c r="Q364" i="2"/>
  <c r="O24" i="3"/>
  <c r="O26" i="3" s="1"/>
  <c r="O28" i="3" s="1"/>
  <c r="EO306" i="2" l="1"/>
  <c r="DC300" i="2"/>
  <c r="AH584" i="2"/>
  <c r="DD292" i="2"/>
  <c r="DC329" i="2"/>
  <c r="DA576" i="2" s="1"/>
  <c r="DA575" i="2"/>
  <c r="N10" i="5"/>
  <c r="M38" i="3"/>
  <c r="L35" i="4"/>
  <c r="L37" i="4" s="1"/>
  <c r="L39" i="4" s="1"/>
  <c r="O30" i="3"/>
  <c r="O34" i="3" s="1"/>
  <c r="BS235" i="2"/>
  <c r="BS236" i="2" s="1"/>
  <c r="BT234" i="2" s="1"/>
  <c r="BT235" i="2" s="1"/>
  <c r="BT236" i="2" s="1"/>
  <c r="BU234" i="2" s="1"/>
  <c r="AJ228" i="2"/>
  <c r="AJ229" i="2" s="1"/>
  <c r="AK227" i="2" s="1"/>
  <c r="AM212" i="2"/>
  <c r="AM213" i="2" s="1"/>
  <c r="AN211" i="2" s="1"/>
  <c r="Q365" i="2"/>
  <c r="DD298" i="2" l="1"/>
  <c r="DD328" i="2" s="1"/>
  <c r="DC330" i="2"/>
  <c r="DA584" i="2"/>
  <c r="DA577" i="2"/>
  <c r="DD293" i="2"/>
  <c r="DD294" i="2" s="1"/>
  <c r="N38" i="3"/>
  <c r="O38" i="3" s="1"/>
  <c r="M35" i="4"/>
  <c r="M37" i="4" s="1"/>
  <c r="M39" i="4" s="1"/>
  <c r="O8" i="5"/>
  <c r="O17" i="5" s="1"/>
  <c r="O45" i="5" s="1"/>
  <c r="BU235" i="2"/>
  <c r="BU236" i="2" s="1"/>
  <c r="BV234" i="2" s="1"/>
  <c r="AK228" i="2"/>
  <c r="AK229" i="2" s="1"/>
  <c r="AL227" i="2" s="1"/>
  <c r="AN212" i="2"/>
  <c r="AN213" i="2" s="1"/>
  <c r="AO211" i="2" s="1"/>
  <c r="Q439" i="2"/>
  <c r="Q366" i="2"/>
  <c r="DD299" i="2" l="1"/>
  <c r="DE292" i="2"/>
  <c r="DD329" i="2"/>
  <c r="DB576" i="2" s="1"/>
  <c r="DB575" i="2"/>
  <c r="O35" i="4"/>
  <c r="O37" i="4" s="1"/>
  <c r="O39" i="4" s="1"/>
  <c r="N35" i="4"/>
  <c r="N37" i="4" s="1"/>
  <c r="N39" i="4" s="1"/>
  <c r="P28" i="3"/>
  <c r="P30" i="3" s="1"/>
  <c r="P34" i="3" s="1"/>
  <c r="P38" i="3" s="1"/>
  <c r="O10" i="5"/>
  <c r="F6" i="6" s="1"/>
  <c r="F7" i="6" s="1"/>
  <c r="BV235" i="2"/>
  <c r="BV236" i="2" s="1"/>
  <c r="BW234" i="2" s="1"/>
  <c r="AL228" i="2"/>
  <c r="AL229" i="2" s="1"/>
  <c r="AM227" i="2" s="1"/>
  <c r="AO212" i="2"/>
  <c r="AO213" i="2" s="1"/>
  <c r="AP211" i="2" s="1"/>
  <c r="R364" i="2"/>
  <c r="DD300" i="2" l="1"/>
  <c r="AI584" i="2"/>
  <c r="DD330" i="2"/>
  <c r="DB584" i="2"/>
  <c r="DB577" i="2"/>
  <c r="DE293" i="2"/>
  <c r="DE294" i="2" s="1"/>
  <c r="P35" i="4"/>
  <c r="P37" i="4" s="1"/>
  <c r="P39" i="4" s="1"/>
  <c r="P8" i="5"/>
  <c r="P17" i="5" s="1"/>
  <c r="P45" i="5" s="1"/>
  <c r="BW235" i="2"/>
  <c r="BW236" i="2" s="1"/>
  <c r="BX234" i="2" s="1"/>
  <c r="BX235" i="2" s="1"/>
  <c r="BX236" i="2" s="1"/>
  <c r="BY234" i="2" s="1"/>
  <c r="AM228" i="2"/>
  <c r="AM229" i="2" s="1"/>
  <c r="AN227" i="2" s="1"/>
  <c r="AP212" i="2"/>
  <c r="AP213" i="2" s="1"/>
  <c r="AQ211" i="2" s="1"/>
  <c r="R365" i="2"/>
  <c r="DE298" i="2" l="1"/>
  <c r="DF292" i="2"/>
  <c r="P10" i="5"/>
  <c r="BY235" i="2"/>
  <c r="BY236" i="2" s="1"/>
  <c r="BZ234" i="2" s="1"/>
  <c r="AN228" i="2"/>
  <c r="AN229" i="2" s="1"/>
  <c r="AO227" i="2" s="1"/>
  <c r="AQ212" i="2"/>
  <c r="AQ213" i="2" s="1"/>
  <c r="AR211" i="2" s="1"/>
  <c r="R439" i="2"/>
  <c r="R366" i="2"/>
  <c r="DE299" i="2" l="1"/>
  <c r="DE300" i="2" s="1"/>
  <c r="DE328" i="2"/>
  <c r="DC575" i="2" s="1"/>
  <c r="DF293" i="2"/>
  <c r="DF294" i="2" s="1"/>
  <c r="BZ235" i="2"/>
  <c r="BZ236" i="2" s="1"/>
  <c r="CA234" i="2" s="1"/>
  <c r="CA235" i="2" s="1"/>
  <c r="CA236" i="2" s="1"/>
  <c r="CB234" i="2" s="1"/>
  <c r="CB235" i="2" s="1"/>
  <c r="CB236" i="2" s="1"/>
  <c r="CC234" i="2" s="1"/>
  <c r="AO228" i="2"/>
  <c r="AO229" i="2" s="1"/>
  <c r="AP227" i="2" s="1"/>
  <c r="AR212" i="2"/>
  <c r="AR213" i="2" s="1"/>
  <c r="AS211" i="2" s="1"/>
  <c r="Q24" i="3"/>
  <c r="Q26" i="3" s="1"/>
  <c r="Q28" i="3" s="1"/>
  <c r="S364" i="2"/>
  <c r="DF298" i="2" l="1"/>
  <c r="AJ584" i="2"/>
  <c r="DE329" i="2"/>
  <c r="DC576" i="2" s="1"/>
  <c r="DG292" i="2"/>
  <c r="Q30" i="3"/>
  <c r="Q34" i="3" s="1"/>
  <c r="Q38" i="3" s="1"/>
  <c r="CC235" i="2"/>
  <c r="CC236" i="2" s="1"/>
  <c r="CD234" i="2" s="1"/>
  <c r="AP228" i="2"/>
  <c r="AP229" i="2" s="1"/>
  <c r="AQ227" i="2" s="1"/>
  <c r="AS212" i="2"/>
  <c r="AS213" i="2" s="1"/>
  <c r="AT211" i="2" s="1"/>
  <c r="S365" i="2"/>
  <c r="DC584" i="2" l="1"/>
  <c r="DE330" i="2"/>
  <c r="DF299" i="2"/>
  <c r="DF328" i="2"/>
  <c r="DD575" i="2" s="1"/>
  <c r="DC577" i="2"/>
  <c r="DG293" i="2"/>
  <c r="DG294" i="2" s="1"/>
  <c r="Q8" i="5"/>
  <c r="Q17" i="5" s="1"/>
  <c r="Q45" i="5" s="1"/>
  <c r="CD235" i="2"/>
  <c r="CD236" i="2" s="1"/>
  <c r="CE234" i="2" s="1"/>
  <c r="CE235" i="2" s="1"/>
  <c r="CE236" i="2" s="1"/>
  <c r="CF234" i="2" s="1"/>
  <c r="AQ228" i="2"/>
  <c r="AQ229" i="2" s="1"/>
  <c r="AR227" i="2" s="1"/>
  <c r="AT212" i="2"/>
  <c r="AT213" i="2" s="1"/>
  <c r="AU211" i="2" s="1"/>
  <c r="R24" i="3"/>
  <c r="R26" i="3" s="1"/>
  <c r="R28" i="3" s="1"/>
  <c r="S439" i="2"/>
  <c r="S366" i="2"/>
  <c r="DF300" i="2" l="1"/>
  <c r="AK584" i="2"/>
  <c r="DF329" i="2"/>
  <c r="DD576" i="2" s="1"/>
  <c r="DH292" i="2"/>
  <c r="R30" i="3"/>
  <c r="Q10" i="5"/>
  <c r="CF235" i="2"/>
  <c r="CF236" i="2" s="1"/>
  <c r="CG234" i="2" s="1"/>
  <c r="AR228" i="2"/>
  <c r="AR229" i="2" s="1"/>
  <c r="AS227" i="2" s="1"/>
  <c r="AU212" i="2"/>
  <c r="AU213" i="2" s="1"/>
  <c r="AV211" i="2" s="1"/>
  <c r="T364" i="2"/>
  <c r="DG298" i="2" l="1"/>
  <c r="DF330" i="2"/>
  <c r="DD584" i="2"/>
  <c r="DD577" i="2"/>
  <c r="DH293" i="2"/>
  <c r="DH294" i="2" s="1"/>
  <c r="R34" i="3"/>
  <c r="G6" i="6"/>
  <c r="G7" i="6" s="1"/>
  <c r="R8" i="5"/>
  <c r="R17" i="5" s="1"/>
  <c r="R45" i="5" s="1"/>
  <c r="CG235" i="2"/>
  <c r="CG236" i="2" s="1"/>
  <c r="CH234" i="2" s="1"/>
  <c r="AS228" i="2"/>
  <c r="AS229" i="2" s="1"/>
  <c r="AT227" i="2" s="1"/>
  <c r="AV212" i="2"/>
  <c r="AV213" i="2" s="1"/>
  <c r="AW211" i="2" s="1"/>
  <c r="T365" i="2"/>
  <c r="T366" i="2" s="1"/>
  <c r="DG299" i="2" l="1"/>
  <c r="DG328" i="2"/>
  <c r="DI292" i="2"/>
  <c r="Q35" i="4"/>
  <c r="Q37" i="4" s="1"/>
  <c r="Q39" i="4" s="1"/>
  <c r="R38" i="3"/>
  <c r="R10" i="5"/>
  <c r="CH235" i="2"/>
  <c r="CH236" i="2" s="1"/>
  <c r="CI234" i="2" s="1"/>
  <c r="CI235" i="2" s="1"/>
  <c r="CI236" i="2" s="1"/>
  <c r="CJ234" i="2" s="1"/>
  <c r="CJ235" i="2" s="1"/>
  <c r="CJ236" i="2" s="1"/>
  <c r="AT228" i="2"/>
  <c r="AT229" i="2" s="1"/>
  <c r="AU227" i="2" s="1"/>
  <c r="AW212" i="2"/>
  <c r="AW213" i="2" s="1"/>
  <c r="AX211" i="2" s="1"/>
  <c r="S24" i="3"/>
  <c r="S26" i="3" s="1"/>
  <c r="T439" i="2"/>
  <c r="DE575" i="2" l="1"/>
  <c r="DG300" i="2"/>
  <c r="AL584" i="2"/>
  <c r="DG329" i="2"/>
  <c r="DE576" i="2" s="1"/>
  <c r="DI293" i="2"/>
  <c r="DI294" i="2" s="1"/>
  <c r="R35" i="4"/>
  <c r="R37" i="4" s="1"/>
  <c r="R39" i="4" s="1"/>
  <c r="H6" i="6"/>
  <c r="H7" i="6" s="1"/>
  <c r="S28" i="3"/>
  <c r="S30" i="3" s="1"/>
  <c r="AU228" i="2"/>
  <c r="AU229" i="2" s="1"/>
  <c r="AV227" i="2" s="1"/>
  <c r="AX212" i="2"/>
  <c r="AX213" i="2" s="1"/>
  <c r="AY211" i="2" s="1"/>
  <c r="DG330" i="2" l="1"/>
  <c r="DH298" i="2"/>
  <c r="DE584" i="2"/>
  <c r="DE577" i="2"/>
  <c r="DJ292" i="2"/>
  <c r="S34" i="3"/>
  <c r="S38" i="3" s="1"/>
  <c r="S8" i="5"/>
  <c r="S17" i="5" s="1"/>
  <c r="S45" i="5" s="1"/>
  <c r="AV228" i="2"/>
  <c r="AV229" i="2" s="1"/>
  <c r="AW227" i="2" s="1"/>
  <c r="AY212" i="2"/>
  <c r="AY213" i="2" s="1"/>
  <c r="AZ211" i="2" s="1"/>
  <c r="DH299" i="2" l="1"/>
  <c r="DH328" i="2"/>
  <c r="DJ293" i="2"/>
  <c r="DJ294" i="2" s="1"/>
  <c r="S35" i="4"/>
  <c r="S37" i="4" s="1"/>
  <c r="S39" i="4" s="1"/>
  <c r="T38" i="3"/>
  <c r="S10" i="5"/>
  <c r="I6" i="6" s="1"/>
  <c r="I7" i="6" s="1"/>
  <c r="F9" i="6" s="1"/>
  <c r="AW228" i="2"/>
  <c r="AW229" i="2" s="1"/>
  <c r="AX227" i="2" s="1"/>
  <c r="AZ212" i="2"/>
  <c r="AZ213" i="2" s="1"/>
  <c r="BA211" i="2" s="1"/>
  <c r="DF575" i="2" l="1"/>
  <c r="DH300" i="2"/>
  <c r="AM584" i="2"/>
  <c r="DH329" i="2"/>
  <c r="DF576" i="2" s="1"/>
  <c r="DK292" i="2"/>
  <c r="T35" i="4"/>
  <c r="T37" i="4" s="1"/>
  <c r="T39" i="4" s="1"/>
  <c r="U38" i="3"/>
  <c r="AX228" i="2"/>
  <c r="AX229" i="2" s="1"/>
  <c r="AY227" i="2" s="1"/>
  <c r="BA212" i="2"/>
  <c r="BA213" i="2" s="1"/>
  <c r="BB211" i="2" s="1"/>
  <c r="DH330" i="2" l="1"/>
  <c r="DI298" i="2"/>
  <c r="DF584" i="2"/>
  <c r="DF577" i="2"/>
  <c r="DK293" i="2"/>
  <c r="DK294" i="2" s="1"/>
  <c r="U35" i="4"/>
  <c r="U37" i="4" s="1"/>
  <c r="U39" i="4" s="1"/>
  <c r="V38" i="3"/>
  <c r="AY228" i="2"/>
  <c r="AY229" i="2" s="1"/>
  <c r="AZ227" i="2" s="1"/>
  <c r="BB212" i="2"/>
  <c r="BB213" i="2" s="1"/>
  <c r="BC211" i="2" s="1"/>
  <c r="DI299" i="2" l="1"/>
  <c r="DI328" i="2"/>
  <c r="DL292" i="2"/>
  <c r="V35" i="4"/>
  <c r="V37" i="4" s="1"/>
  <c r="V39" i="4" s="1"/>
  <c r="W38" i="3"/>
  <c r="AZ228" i="2"/>
  <c r="AZ229" i="2" s="1"/>
  <c r="BA227" i="2" s="1"/>
  <c r="BC212" i="2"/>
  <c r="BC213" i="2" s="1"/>
  <c r="BD211" i="2" s="1"/>
  <c r="DG575" i="2" l="1"/>
  <c r="DI300" i="2"/>
  <c r="AN584" i="2"/>
  <c r="DI329" i="2"/>
  <c r="DG576" i="2" s="1"/>
  <c r="DL293" i="2"/>
  <c r="DL294" i="2" s="1"/>
  <c r="W35" i="4"/>
  <c r="W37" i="4" s="1"/>
  <c r="W39" i="4" s="1"/>
  <c r="X38" i="3"/>
  <c r="BA228" i="2"/>
  <c r="BA229" i="2" s="1"/>
  <c r="BB227" i="2" s="1"/>
  <c r="BD212" i="2"/>
  <c r="BD213" i="2" s="1"/>
  <c r="BE211" i="2" s="1"/>
  <c r="DJ298" i="2" l="1"/>
  <c r="DI330" i="2"/>
  <c r="DG584" i="2"/>
  <c r="DG577" i="2"/>
  <c r="DM292" i="2"/>
  <c r="Y38" i="3"/>
  <c r="Y35" i="4" s="1"/>
  <c r="Y37" i="4" s="1"/>
  <c r="Y39" i="4" s="1"/>
  <c r="X35" i="4"/>
  <c r="X37" i="4" s="1"/>
  <c r="X39" i="4" s="1"/>
  <c r="BB228" i="2"/>
  <c r="BB229" i="2" s="1"/>
  <c r="BC227" i="2" s="1"/>
  <c r="BE212" i="2"/>
  <c r="BE213" i="2" s="1"/>
  <c r="BF211" i="2" s="1"/>
  <c r="DJ299" i="2" l="1"/>
  <c r="DJ328" i="2"/>
  <c r="DM293" i="2"/>
  <c r="DM294" i="2" s="1"/>
  <c r="BC228" i="2"/>
  <c r="BC229" i="2" s="1"/>
  <c r="BD227" i="2" s="1"/>
  <c r="BF212" i="2"/>
  <c r="BF213" i="2" s="1"/>
  <c r="BG211" i="2" s="1"/>
  <c r="DH575" i="2" l="1"/>
  <c r="DJ300" i="2"/>
  <c r="AO584" i="2"/>
  <c r="DJ329" i="2"/>
  <c r="DH576" i="2" s="1"/>
  <c r="DN292" i="2"/>
  <c r="BD228" i="2"/>
  <c r="BD229" i="2" s="1"/>
  <c r="BE227" i="2" s="1"/>
  <c r="BG212" i="2"/>
  <c r="BG213" i="2" s="1"/>
  <c r="BH211" i="2" s="1"/>
  <c r="DK298" i="2" l="1"/>
  <c r="DJ330" i="2"/>
  <c r="DH584" i="2"/>
  <c r="DH577" i="2"/>
  <c r="DN293" i="2"/>
  <c r="DN294" i="2" s="1"/>
  <c r="BE228" i="2"/>
  <c r="BE229" i="2" s="1"/>
  <c r="BF227" i="2" s="1"/>
  <c r="BH212" i="2"/>
  <c r="BH213" i="2" s="1"/>
  <c r="BI211" i="2" s="1"/>
  <c r="DK299" i="2" l="1"/>
  <c r="DK328" i="2"/>
  <c r="DO292" i="2"/>
  <c r="BF228" i="2"/>
  <c r="BF229" i="2" s="1"/>
  <c r="BG227" i="2" s="1"/>
  <c r="BI212" i="2"/>
  <c r="BI213" i="2" s="1"/>
  <c r="BJ211" i="2" s="1"/>
  <c r="DI575" i="2" l="1"/>
  <c r="DK300" i="2"/>
  <c r="AP584" i="2"/>
  <c r="DK329" i="2"/>
  <c r="DI576" i="2" s="1"/>
  <c r="DO293" i="2"/>
  <c r="DO294" i="2" s="1"/>
  <c r="BG228" i="2"/>
  <c r="BG229" i="2" s="1"/>
  <c r="BH227" i="2" s="1"/>
  <c r="BJ212" i="2"/>
  <c r="BJ213" i="2" s="1"/>
  <c r="BK211" i="2" s="1"/>
  <c r="DL298" i="2" l="1"/>
  <c r="DK330" i="2"/>
  <c r="DI577" i="2"/>
  <c r="DI584" i="2"/>
  <c r="DP292" i="2"/>
  <c r="BH228" i="2"/>
  <c r="BH229" i="2" s="1"/>
  <c r="BI227" i="2" s="1"/>
  <c r="BK212" i="2"/>
  <c r="BK213" i="2" s="1"/>
  <c r="BL211" i="2" s="1"/>
  <c r="DL299" i="2" l="1"/>
  <c r="DL328" i="2"/>
  <c r="DP293" i="2"/>
  <c r="DP294" i="2" s="1"/>
  <c r="BI228" i="2"/>
  <c r="BI229" i="2" s="1"/>
  <c r="BJ227" i="2" s="1"/>
  <c r="BL212" i="2"/>
  <c r="BL213" i="2" s="1"/>
  <c r="BM211" i="2" s="1"/>
  <c r="DJ575" i="2" l="1"/>
  <c r="DL300" i="2"/>
  <c r="AQ584" i="2"/>
  <c r="DL329" i="2"/>
  <c r="DJ576" i="2" s="1"/>
  <c r="DQ292" i="2"/>
  <c r="BJ228" i="2"/>
  <c r="BJ229" i="2" s="1"/>
  <c r="BK227" i="2" s="1"/>
  <c r="BM212" i="2"/>
  <c r="BM213" i="2" s="1"/>
  <c r="BN211" i="2" s="1"/>
  <c r="DM298" i="2" l="1"/>
  <c r="DL330" i="2"/>
  <c r="DJ584" i="2"/>
  <c r="DJ577" i="2"/>
  <c r="DQ293" i="2"/>
  <c r="DQ294" i="2" s="1"/>
  <c r="BK228" i="2"/>
  <c r="BK229" i="2" s="1"/>
  <c r="BL227" i="2" s="1"/>
  <c r="BN212" i="2"/>
  <c r="BN213" i="2" s="1"/>
  <c r="BO211" i="2" s="1"/>
  <c r="DM299" i="2" l="1"/>
  <c r="DM328" i="2"/>
  <c r="DR292" i="2"/>
  <c r="BL228" i="2"/>
  <c r="BL229" i="2" s="1"/>
  <c r="BM227" i="2" s="1"/>
  <c r="BO212" i="2"/>
  <c r="BO213" i="2" s="1"/>
  <c r="BP211" i="2" s="1"/>
  <c r="DK575" i="2" l="1"/>
  <c r="DM300" i="2"/>
  <c r="AR584" i="2"/>
  <c r="DM329" i="2"/>
  <c r="DK576" i="2" s="1"/>
  <c r="DR293" i="2"/>
  <c r="DR294" i="2" s="1"/>
  <c r="BM228" i="2"/>
  <c r="BM229" i="2" s="1"/>
  <c r="BN227" i="2" s="1"/>
  <c r="BP212" i="2"/>
  <c r="BP213" i="2" s="1"/>
  <c r="BQ211" i="2" s="1"/>
  <c r="DM330" i="2" l="1"/>
  <c r="DK584" i="2"/>
  <c r="DK577" i="2"/>
  <c r="DN298" i="2"/>
  <c r="DS292" i="2"/>
  <c r="BN228" i="2"/>
  <c r="BN229" i="2" s="1"/>
  <c r="BO227" i="2" s="1"/>
  <c r="BQ212" i="2"/>
  <c r="BQ213" i="2" s="1"/>
  <c r="BR211" i="2" s="1"/>
  <c r="DN299" i="2" l="1"/>
  <c r="DN328" i="2"/>
  <c r="DS293" i="2"/>
  <c r="BO228" i="2"/>
  <c r="BO229" i="2" s="1"/>
  <c r="BP227" i="2" s="1"/>
  <c r="BR212" i="2"/>
  <c r="BR213" i="2" s="1"/>
  <c r="BS211" i="2" s="1"/>
  <c r="DN300" i="2" l="1"/>
  <c r="AS584" i="2"/>
  <c r="DN329" i="2"/>
  <c r="DL576" i="2" s="1"/>
  <c r="DL575" i="2"/>
  <c r="DS294" i="2"/>
  <c r="BP228" i="2"/>
  <c r="BP229" i="2" s="1"/>
  <c r="BQ227" i="2" s="1"/>
  <c r="BS212" i="2"/>
  <c r="BS213" i="2" s="1"/>
  <c r="BT211" i="2" s="1"/>
  <c r="DN330" i="2" l="1"/>
  <c r="DO298" i="2"/>
  <c r="DL584" i="2"/>
  <c r="DL577" i="2"/>
  <c r="DT292" i="2"/>
  <c r="BQ228" i="2"/>
  <c r="BQ229" i="2" s="1"/>
  <c r="BR227" i="2" s="1"/>
  <c r="BT212" i="2"/>
  <c r="BT213" i="2" s="1"/>
  <c r="BU211" i="2" s="1"/>
  <c r="DO299" i="2" l="1"/>
  <c r="DO328" i="2"/>
  <c r="DT293" i="2"/>
  <c r="DT294" i="2" s="1"/>
  <c r="BR228" i="2"/>
  <c r="BR229" i="2" s="1"/>
  <c r="BS227" i="2" s="1"/>
  <c r="BU212" i="2"/>
  <c r="BU213" i="2" s="1"/>
  <c r="BV211" i="2" s="1"/>
  <c r="DM575" i="2" l="1"/>
  <c r="DO300" i="2"/>
  <c r="AT584" i="2"/>
  <c r="DO329" i="2"/>
  <c r="DM576" i="2" s="1"/>
  <c r="DU292" i="2"/>
  <c r="BS228" i="2"/>
  <c r="BS229" i="2" s="1"/>
  <c r="BT227" i="2" s="1"/>
  <c r="BV212" i="2"/>
  <c r="BV213" i="2" s="1"/>
  <c r="BW211" i="2" s="1"/>
  <c r="DO330" i="2" l="1"/>
  <c r="DP298" i="2"/>
  <c r="DM577" i="2"/>
  <c r="DM584" i="2"/>
  <c r="DU294" i="2"/>
  <c r="BT228" i="2"/>
  <c r="BT229" i="2" s="1"/>
  <c r="BU227" i="2" s="1"/>
  <c r="BW212" i="2"/>
  <c r="BW213" i="2" s="1"/>
  <c r="BX211" i="2" s="1"/>
  <c r="DP299" i="2" l="1"/>
  <c r="DP328" i="2"/>
  <c r="DV292" i="2"/>
  <c r="BU228" i="2"/>
  <c r="BU229" i="2" s="1"/>
  <c r="BV227" i="2" s="1"/>
  <c r="BX212" i="2"/>
  <c r="BX213" i="2" s="1"/>
  <c r="BY211" i="2" s="1"/>
  <c r="DP300" i="2" l="1"/>
  <c r="AU584" i="2"/>
  <c r="DP329" i="2"/>
  <c r="DN576" i="2" s="1"/>
  <c r="DN575" i="2"/>
  <c r="DV294" i="2"/>
  <c r="BV228" i="2"/>
  <c r="BV229" i="2" s="1"/>
  <c r="BW227" i="2" s="1"/>
  <c r="BY212" i="2"/>
  <c r="BY213" i="2" s="1"/>
  <c r="BZ211" i="2" s="1"/>
  <c r="DP330" i="2" l="1"/>
  <c r="DQ298" i="2"/>
  <c r="DN584" i="2"/>
  <c r="DN577" i="2"/>
  <c r="DW292" i="2"/>
  <c r="BW228" i="2"/>
  <c r="BW229" i="2" s="1"/>
  <c r="BX227" i="2" s="1"/>
  <c r="BZ212" i="2"/>
  <c r="BZ213" i="2" s="1"/>
  <c r="CA211" i="2" s="1"/>
  <c r="DQ299" i="2" l="1"/>
  <c r="DQ328" i="2"/>
  <c r="DW294" i="2"/>
  <c r="DX292" i="2" s="1"/>
  <c r="BX228" i="2"/>
  <c r="BX229" i="2" s="1"/>
  <c r="BY227" i="2" s="1"/>
  <c r="CA212" i="2"/>
  <c r="CA213" i="2" s="1"/>
  <c r="CB211" i="2" s="1"/>
  <c r="DO575" i="2" l="1"/>
  <c r="AV584" i="2"/>
  <c r="DQ329" i="2"/>
  <c r="DO576" i="2" s="1"/>
  <c r="DQ300" i="2"/>
  <c r="DX294" i="2"/>
  <c r="DY292" i="2" s="1"/>
  <c r="BY228" i="2"/>
  <c r="BY229" i="2" s="1"/>
  <c r="BZ227" i="2" s="1"/>
  <c r="CB212" i="2"/>
  <c r="CB213" i="2" s="1"/>
  <c r="CC211" i="2" s="1"/>
  <c r="DQ330" i="2" l="1"/>
  <c r="DR298" i="2"/>
  <c r="DO584" i="2"/>
  <c r="DO577" i="2"/>
  <c r="DY294" i="2"/>
  <c r="DZ292" i="2" s="1"/>
  <c r="BZ228" i="2"/>
  <c r="BZ229" i="2" s="1"/>
  <c r="CA227" i="2" s="1"/>
  <c r="CC212" i="2"/>
  <c r="CC213" i="2" s="1"/>
  <c r="CD211" i="2" s="1"/>
  <c r="DR299" i="2" l="1"/>
  <c r="DR328" i="2"/>
  <c r="DZ294" i="2"/>
  <c r="EA292" i="2" s="1"/>
  <c r="CA228" i="2"/>
  <c r="CA229" i="2" s="1"/>
  <c r="CB227" i="2" s="1"/>
  <c r="CD212" i="2"/>
  <c r="CD213" i="2" s="1"/>
  <c r="CE211" i="2" s="1"/>
  <c r="DP575" i="2" l="1"/>
  <c r="DR300" i="2"/>
  <c r="AW584" i="2"/>
  <c r="DR329" i="2"/>
  <c r="DP576" i="2" s="1"/>
  <c r="EA294" i="2"/>
  <c r="EB292" i="2" s="1"/>
  <c r="CB228" i="2"/>
  <c r="CB229" i="2" s="1"/>
  <c r="CC227" i="2" s="1"/>
  <c r="CE212" i="2"/>
  <c r="CE213" i="2" s="1"/>
  <c r="CF211" i="2" s="1"/>
  <c r="DS298" i="2" l="1"/>
  <c r="DR330" i="2"/>
  <c r="DP577" i="2"/>
  <c r="DP584" i="2"/>
  <c r="EB294" i="2"/>
  <c r="EC292" i="2" s="1"/>
  <c r="CC228" i="2"/>
  <c r="CC229" i="2" s="1"/>
  <c r="CD227" i="2" s="1"/>
  <c r="CF212" i="2"/>
  <c r="CF213" i="2" s="1"/>
  <c r="CG211" i="2" s="1"/>
  <c r="DS299" i="2" l="1"/>
  <c r="DS328" i="2"/>
  <c r="EC294" i="2"/>
  <c r="ED292" i="2" s="1"/>
  <c r="CD228" i="2"/>
  <c r="CD229" i="2" s="1"/>
  <c r="CE227" i="2" s="1"/>
  <c r="CG212" i="2"/>
  <c r="CG213" i="2" s="1"/>
  <c r="CH211" i="2" s="1"/>
  <c r="DQ575" i="2" l="1"/>
  <c r="DS300" i="2"/>
  <c r="AX584" i="2"/>
  <c r="DS329" i="2"/>
  <c r="DQ576" i="2" s="1"/>
  <c r="ED294" i="2"/>
  <c r="EE292" i="2" s="1"/>
  <c r="CE228" i="2"/>
  <c r="CE229" i="2" s="1"/>
  <c r="CF227" i="2" s="1"/>
  <c r="CH212" i="2"/>
  <c r="CH213" i="2" s="1"/>
  <c r="CI211" i="2" s="1"/>
  <c r="DS330" i="2" l="1"/>
  <c r="DT298" i="2"/>
  <c r="DQ577" i="2"/>
  <c r="DQ584" i="2"/>
  <c r="EE294" i="2"/>
  <c r="EF292" i="2" s="1"/>
  <c r="CF228" i="2"/>
  <c r="CF229" i="2" s="1"/>
  <c r="CG227" i="2" s="1"/>
  <c r="CI212" i="2"/>
  <c r="CI213" i="2" s="1"/>
  <c r="CJ211" i="2" s="1"/>
  <c r="DT299" i="2" l="1"/>
  <c r="DT300" i="2" s="1"/>
  <c r="DT328" i="2"/>
  <c r="EF294" i="2"/>
  <c r="EG292" i="2" s="1"/>
  <c r="CG228" i="2"/>
  <c r="CG229" i="2" s="1"/>
  <c r="CH227" i="2" s="1"/>
  <c r="CJ212" i="2"/>
  <c r="CJ213" i="2" s="1"/>
  <c r="DR575" i="2" l="1"/>
  <c r="DU298" i="2"/>
  <c r="AY584" i="2"/>
  <c r="DT329" i="2"/>
  <c r="DR576" i="2" s="1"/>
  <c r="EG294" i="2"/>
  <c r="EH292" i="2" s="1"/>
  <c r="CH228" i="2"/>
  <c r="CH229" i="2" s="1"/>
  <c r="CI227" i="2" s="1"/>
  <c r="DU300" i="2" l="1"/>
  <c r="AZ584" i="2"/>
  <c r="DU328" i="2"/>
  <c r="DT330" i="2"/>
  <c r="DR584" i="2"/>
  <c r="DR577" i="2"/>
  <c r="EH294" i="2"/>
  <c r="EI292" i="2" s="1"/>
  <c r="CI228" i="2"/>
  <c r="CI229" i="2" s="1"/>
  <c r="CJ227" i="2" s="1"/>
  <c r="DS575" i="2" l="1"/>
  <c r="DU330" i="2"/>
  <c r="DV298" i="2"/>
  <c r="EI294" i="2"/>
  <c r="EJ292" i="2" s="1"/>
  <c r="CJ228" i="2"/>
  <c r="CJ229" i="2" s="1"/>
  <c r="E47" i="5"/>
  <c r="F46" i="5" s="1"/>
  <c r="F47" i="5" s="1"/>
  <c r="DV300" i="2" l="1"/>
  <c r="BA584" i="2"/>
  <c r="DV328" i="2"/>
  <c r="DS577" i="2"/>
  <c r="DS584" i="2"/>
  <c r="EJ294" i="2"/>
  <c r="EK292" i="2" s="1"/>
  <c r="G46" i="5"/>
  <c r="G47" i="5" s="1"/>
  <c r="F9" i="4"/>
  <c r="F13" i="4" s="1"/>
  <c r="F23" i="4" s="1"/>
  <c r="F45" i="4" s="1"/>
  <c r="E9" i="4"/>
  <c r="E13" i="4" s="1"/>
  <c r="E23" i="4" s="1"/>
  <c r="E45" i="4" s="1"/>
  <c r="DT575" i="2" l="1"/>
  <c r="DV330" i="2"/>
  <c r="DW298" i="2"/>
  <c r="EK294" i="2"/>
  <c r="EL292" i="2" s="1"/>
  <c r="E49" i="5"/>
  <c r="E42" i="4"/>
  <c r="E41" i="4"/>
  <c r="F41" i="4"/>
  <c r="F49" i="5"/>
  <c r="F42" i="4"/>
  <c r="H46" i="5"/>
  <c r="H47" i="5" s="1"/>
  <c r="G9" i="4"/>
  <c r="G13" i="4" s="1"/>
  <c r="G23" i="4" s="1"/>
  <c r="G45" i="4" s="1"/>
  <c r="DW300" i="2" l="1"/>
  <c r="BB584" i="2"/>
  <c r="DW328" i="2"/>
  <c r="DT584" i="2"/>
  <c r="DT577" i="2"/>
  <c r="EL294" i="2"/>
  <c r="EM292" i="2" s="1"/>
  <c r="G41" i="4"/>
  <c r="G42" i="4"/>
  <c r="G49" i="5"/>
  <c r="I46" i="5"/>
  <c r="I47" i="5" s="1"/>
  <c r="H9" i="4"/>
  <c r="H13" i="4" s="1"/>
  <c r="H23" i="4" s="1"/>
  <c r="H45" i="4" s="1"/>
  <c r="DU575" i="2" l="1"/>
  <c r="DW330" i="2"/>
  <c r="DX298" i="2"/>
  <c r="EM294" i="2"/>
  <c r="EN292" i="2" s="1"/>
  <c r="H49" i="5"/>
  <c r="H41" i="4"/>
  <c r="H42" i="4"/>
  <c r="I9" i="4"/>
  <c r="I13" i="4" s="1"/>
  <c r="I23" i="4" s="1"/>
  <c r="I45" i="4" s="1"/>
  <c r="J46" i="5"/>
  <c r="J47" i="5" s="1"/>
  <c r="DX300" i="2" l="1"/>
  <c r="BC584" i="2"/>
  <c r="DX328" i="2"/>
  <c r="DU577" i="2"/>
  <c r="DU584" i="2"/>
  <c r="EN294" i="2"/>
  <c r="EO292" i="2" s="1"/>
  <c r="I49" i="5"/>
  <c r="I42" i="4"/>
  <c r="I41" i="4"/>
  <c r="K46" i="5"/>
  <c r="K47" i="5" s="1"/>
  <c r="J9" i="4"/>
  <c r="J13" i="4" s="1"/>
  <c r="J23" i="4" s="1"/>
  <c r="J45" i="4" s="1"/>
  <c r="DX330" i="2" l="1"/>
  <c r="DV575" i="2"/>
  <c r="DY298" i="2"/>
  <c r="EO294" i="2"/>
  <c r="L46" i="5"/>
  <c r="L47" i="5" s="1"/>
  <c r="K9" i="4"/>
  <c r="K13" i="4" s="1"/>
  <c r="K23" i="4" s="1"/>
  <c r="K45" i="4" s="1"/>
  <c r="J42" i="4"/>
  <c r="J41" i="4"/>
  <c r="J49" i="5"/>
  <c r="DV577" i="2" l="1"/>
  <c r="DV584" i="2"/>
  <c r="DY300" i="2"/>
  <c r="BD584" i="2"/>
  <c r="DY328" i="2"/>
  <c r="K42" i="4"/>
  <c r="K41" i="4"/>
  <c r="K49" i="5"/>
  <c r="M46" i="5"/>
  <c r="M47" i="5" s="1"/>
  <c r="L9" i="4"/>
  <c r="L13" i="4" s="1"/>
  <c r="L23" i="4" s="1"/>
  <c r="L45" i="4" s="1"/>
  <c r="DZ298" i="2" l="1"/>
  <c r="DW575" i="2"/>
  <c r="DY330" i="2"/>
  <c r="M9" i="4"/>
  <c r="M13" i="4" s="1"/>
  <c r="M23" i="4" s="1"/>
  <c r="M45" i="4" s="1"/>
  <c r="N46" i="5"/>
  <c r="N47" i="5" s="1"/>
  <c r="L49" i="5"/>
  <c r="L41" i="4"/>
  <c r="L42" i="4"/>
  <c r="DW584" i="2" l="1"/>
  <c r="DW577" i="2"/>
  <c r="DZ300" i="2"/>
  <c r="BE584" i="2"/>
  <c r="DZ328" i="2"/>
  <c r="O46" i="5"/>
  <c r="O47" i="5" s="1"/>
  <c r="P46" i="5" s="1"/>
  <c r="P47" i="5" s="1"/>
  <c r="Q46" i="5" s="1"/>
  <c r="Q47" i="5" s="1"/>
  <c r="R46" i="5" s="1"/>
  <c r="N9" i="4"/>
  <c r="N13" i="4" s="1"/>
  <c r="N23" i="4" s="1"/>
  <c r="N45" i="4" s="1"/>
  <c r="M42" i="4"/>
  <c r="M49" i="5"/>
  <c r="M41" i="4"/>
  <c r="EA298" i="2" l="1"/>
  <c r="DZ330" i="2"/>
  <c r="DX575" i="2"/>
  <c r="N41" i="4"/>
  <c r="N42" i="4"/>
  <c r="N49" i="5"/>
  <c r="O9" i="4"/>
  <c r="O13" i="4" s="1"/>
  <c r="O23" i="4" s="1"/>
  <c r="O45" i="4" s="1"/>
  <c r="DX584" i="2" l="1"/>
  <c r="DX577" i="2"/>
  <c r="EA300" i="2"/>
  <c r="BF584" i="2"/>
  <c r="EA328" i="2"/>
  <c r="P9" i="4"/>
  <c r="P13" i="4" s="1"/>
  <c r="P23" i="4" s="1"/>
  <c r="P45" i="4" s="1"/>
  <c r="O41" i="4"/>
  <c r="O42" i="4"/>
  <c r="O49" i="5"/>
  <c r="EB298" i="2" l="1"/>
  <c r="EA330" i="2"/>
  <c r="DY575" i="2"/>
  <c r="P41" i="4"/>
  <c r="P42" i="4"/>
  <c r="Q9" i="4"/>
  <c r="Q13" i="4" s="1"/>
  <c r="Q23" i="4" s="1"/>
  <c r="Q45" i="4" s="1"/>
  <c r="R47" i="5"/>
  <c r="DY577" i="2" l="1"/>
  <c r="DY584" i="2"/>
  <c r="EB300" i="2"/>
  <c r="BG584" i="2"/>
  <c r="EB328" i="2"/>
  <c r="R9" i="4"/>
  <c r="R13" i="4" s="1"/>
  <c r="R23" i="4" s="1"/>
  <c r="R45" i="4" s="1"/>
  <c r="S46" i="5"/>
  <c r="S47" i="5" s="1"/>
  <c r="T46" i="5" s="1"/>
  <c r="Q42" i="4"/>
  <c r="Q41" i="4"/>
  <c r="P49" i="5"/>
  <c r="EC298" i="2" l="1"/>
  <c r="EB330" i="2"/>
  <c r="DZ575" i="2"/>
  <c r="T47" i="5"/>
  <c r="U46" i="5" s="1"/>
  <c r="U47" i="5" s="1"/>
  <c r="S9" i="4"/>
  <c r="S13" i="4" s="1"/>
  <c r="S23" i="4" s="1"/>
  <c r="S45" i="4" s="1"/>
  <c r="R41" i="4"/>
  <c r="Q49" i="5"/>
  <c r="R42" i="4"/>
  <c r="DZ584" i="2" l="1"/>
  <c r="DZ577" i="2"/>
  <c r="EC300" i="2"/>
  <c r="BH584" i="2"/>
  <c r="EC328" i="2"/>
  <c r="V46" i="5"/>
  <c r="V47" i="5" s="1"/>
  <c r="U9" i="4"/>
  <c r="U13" i="4" s="1"/>
  <c r="U23" i="4" s="1"/>
  <c r="T9" i="4"/>
  <c r="T13" i="4" s="1"/>
  <c r="T23" i="4" s="1"/>
  <c r="T45" i="4" s="1"/>
  <c r="S42" i="4"/>
  <c r="S41" i="4"/>
  <c r="ED298" i="2" l="1"/>
  <c r="EC330" i="2"/>
  <c r="EA575" i="2"/>
  <c r="U43" i="4"/>
  <c r="U45" i="4"/>
  <c r="S49" i="5" s="1"/>
  <c r="R49" i="5"/>
  <c r="T43" i="4"/>
  <c r="V9" i="4"/>
  <c r="V13" i="4" s="1"/>
  <c r="V23" i="4" s="1"/>
  <c r="W46" i="5"/>
  <c r="W47" i="5" s="1"/>
  <c r="T41" i="4"/>
  <c r="T42" i="4"/>
  <c r="EA577" i="2" l="1"/>
  <c r="EA584" i="2"/>
  <c r="ED300" i="2"/>
  <c r="BI584" i="2"/>
  <c r="ED328" i="2"/>
  <c r="V43" i="4"/>
  <c r="V45" i="4"/>
  <c r="T49" i="5" s="1"/>
  <c r="X46" i="5"/>
  <c r="X47" i="5" s="1"/>
  <c r="W9" i="4"/>
  <c r="W13" i="4" s="1"/>
  <c r="W23" i="4" s="1"/>
  <c r="EE298" i="2" l="1"/>
  <c r="ED330" i="2"/>
  <c r="EB575" i="2"/>
  <c r="W43" i="4"/>
  <c r="W45" i="4"/>
  <c r="U49" i="5" s="1"/>
  <c r="Y46" i="5"/>
  <c r="Y47" i="5" s="1"/>
  <c r="Y9" i="4" s="1"/>
  <c r="Y13" i="4" s="1"/>
  <c r="Y23" i="4" s="1"/>
  <c r="X9" i="4"/>
  <c r="X13" i="4" s="1"/>
  <c r="X23" i="4" s="1"/>
  <c r="EB577" i="2" l="1"/>
  <c r="EB584" i="2"/>
  <c r="EE300" i="2"/>
  <c r="BJ584" i="2"/>
  <c r="EE328" i="2"/>
  <c r="X43" i="4"/>
  <c r="X45" i="4"/>
  <c r="V49" i="5" s="1"/>
  <c r="Y43" i="4"/>
  <c r="Y45" i="4"/>
  <c r="W49" i="5" s="1"/>
  <c r="EF298" i="2" l="1"/>
  <c r="EE330" i="2"/>
  <c r="EC575" i="2"/>
  <c r="EC577" i="2" l="1"/>
  <c r="EC584" i="2"/>
  <c r="EF300" i="2"/>
  <c r="BK584" i="2"/>
  <c r="EF328" i="2"/>
  <c r="EG298" i="2" l="1"/>
  <c r="EF330" i="2"/>
  <c r="ED575" i="2"/>
  <c r="ED577" i="2" l="1"/>
  <c r="ED584" i="2"/>
  <c r="EG300" i="2"/>
  <c r="BL584" i="2"/>
  <c r="EG328" i="2"/>
  <c r="EH298" i="2" l="1"/>
  <c r="EG330" i="2"/>
  <c r="EE575" i="2"/>
  <c r="EE577" i="2" l="1"/>
  <c r="EE584" i="2"/>
  <c r="EH300" i="2"/>
  <c r="BM584" i="2"/>
  <c r="EH328" i="2"/>
  <c r="EI298" i="2" l="1"/>
  <c r="EH330" i="2"/>
  <c r="EF575" i="2"/>
  <c r="EF584" i="2" l="1"/>
  <c r="EF577" i="2"/>
  <c r="EI300" i="2"/>
  <c r="BN584" i="2"/>
  <c r="EI328" i="2"/>
  <c r="EJ298" i="2" l="1"/>
  <c r="EI330" i="2"/>
  <c r="EG575" i="2"/>
  <c r="EG584" i="2" l="1"/>
  <c r="EG577" i="2"/>
  <c r="EJ300" i="2"/>
  <c r="BO584" i="2"/>
  <c r="EJ328" i="2"/>
  <c r="EJ330" i="2" l="1"/>
  <c r="EH575" i="2"/>
  <c r="EK298" i="2"/>
  <c r="EK300" i="2" l="1"/>
  <c r="BP584" i="2"/>
  <c r="EK328" i="2"/>
  <c r="EH584" i="2"/>
  <c r="EH577" i="2"/>
  <c r="EK330" i="2" l="1"/>
  <c r="EI575" i="2"/>
  <c r="EL298" i="2"/>
  <c r="EL300" i="2" l="1"/>
  <c r="BQ584" i="2"/>
  <c r="EL328" i="2"/>
  <c r="EI584" i="2"/>
  <c r="EI577" i="2"/>
  <c r="EL330" i="2" l="1"/>
  <c r="EJ575" i="2"/>
  <c r="EM298" i="2"/>
  <c r="EM300" i="2" l="1"/>
  <c r="BR584" i="2"/>
  <c r="EM328" i="2"/>
  <c r="EJ584" i="2"/>
  <c r="EJ577" i="2"/>
  <c r="EM330" i="2" l="1"/>
  <c r="EK575" i="2"/>
  <c r="EN298" i="2"/>
  <c r="EK584" i="2" l="1"/>
  <c r="EK577" i="2"/>
  <c r="EN300" i="2"/>
  <c r="BS584" i="2"/>
  <c r="EN328" i="2"/>
  <c r="EO298" i="2" l="1"/>
  <c r="EN330" i="2"/>
  <c r="EL575" i="2"/>
  <c r="EL584" i="2" l="1"/>
  <c r="EL577" i="2"/>
  <c r="EO300" i="2"/>
  <c r="BT584" i="2"/>
  <c r="EO328" i="2"/>
  <c r="EM575" i="2" l="1"/>
  <c r="EO330" i="2"/>
  <c r="EM584" i="2" l="1"/>
  <c r="EM577" i="2"/>
</calcChain>
</file>

<file path=xl/sharedStrings.xml><?xml version="1.0" encoding="utf-8"?>
<sst xmlns="http://schemas.openxmlformats.org/spreadsheetml/2006/main" count="878" uniqueCount="351">
  <si>
    <t>Assumptions</t>
  </si>
  <si>
    <t>Revenue</t>
  </si>
  <si>
    <t>base members</t>
  </si>
  <si>
    <t>cost</t>
  </si>
  <si>
    <t>churn rate</t>
  </si>
  <si>
    <t xml:space="preserve">BhaiFIT Co. </t>
  </si>
  <si>
    <t>Title</t>
  </si>
  <si>
    <t xml:space="preserve">Forecast Basis / Details </t>
  </si>
  <si>
    <t>Static Value</t>
  </si>
  <si>
    <t>6m</t>
  </si>
  <si>
    <t>Population Of Karachi</t>
  </si>
  <si>
    <t>Pakistan Bureau of statistics</t>
  </si>
  <si>
    <t>Population Growth Rate</t>
  </si>
  <si>
    <t>2023 census annual rate</t>
  </si>
  <si>
    <t>% of population who participate in physical activity</t>
  </si>
  <si>
    <t>study by ziauddin university</t>
  </si>
  <si>
    <t>Nazmiabad - sub-division</t>
  </si>
  <si>
    <t>census 2023</t>
  </si>
  <si>
    <t>Market Size</t>
  </si>
  <si>
    <t>estimated members per month</t>
  </si>
  <si>
    <t>Number of Members</t>
  </si>
  <si>
    <t>Estimated members minus the churn rate</t>
  </si>
  <si>
    <t>Total Operational Days</t>
  </si>
  <si>
    <t>40 hours per week/ 4 weeks per month</t>
  </si>
  <si>
    <t>growth rate of industry (sales size)</t>
  </si>
  <si>
    <t>according to article published by Statista</t>
  </si>
  <si>
    <t>inflation rate</t>
  </si>
  <si>
    <t>SBP forecast</t>
  </si>
  <si>
    <t>Inflation per period</t>
  </si>
  <si>
    <t>membership growth rate</t>
  </si>
  <si>
    <t>-</t>
  </si>
  <si>
    <t>Plan type</t>
  </si>
  <si>
    <t>Gym-only</t>
  </si>
  <si>
    <t>25% members will choose this plan</t>
  </si>
  <si>
    <t>Gym + Cardio section</t>
  </si>
  <si>
    <t>75% members will choose this plan</t>
  </si>
  <si>
    <t>pricing</t>
  </si>
  <si>
    <t>monthly</t>
  </si>
  <si>
    <t>cost of whey protein</t>
  </si>
  <si>
    <t>market</t>
  </si>
  <si>
    <t>cost of creatine</t>
  </si>
  <si>
    <t>cost of energy drinks</t>
  </si>
  <si>
    <t>Sales</t>
  </si>
  <si>
    <t>whey protein</t>
  </si>
  <si>
    <t>sold at 5% margin on market price/ estimation based on market analysis</t>
  </si>
  <si>
    <t>Creatine</t>
  </si>
  <si>
    <t>Energy drinks</t>
  </si>
  <si>
    <t>Members per program:</t>
  </si>
  <si>
    <t xml:space="preserve">Gym-only </t>
  </si>
  <si>
    <t>Gym + Cardio Section</t>
  </si>
  <si>
    <t>Total Customers</t>
  </si>
  <si>
    <t>Membership Pricing (monthly)</t>
  </si>
  <si>
    <t>Competitive pricing</t>
  </si>
  <si>
    <t>Total Revenue (from membership plans)</t>
  </si>
  <si>
    <t>Sales:</t>
  </si>
  <si>
    <t>Whey protein</t>
  </si>
  <si>
    <t xml:space="preserve">Creatine </t>
  </si>
  <si>
    <t>Energy Drinks</t>
  </si>
  <si>
    <t>Quantity Sold</t>
  </si>
  <si>
    <t xml:space="preserve">     Seasonal Demand Increase (first year only)</t>
  </si>
  <si>
    <t>based on experience regarding seasonal demand</t>
  </si>
  <si>
    <t xml:space="preserve">     Average targeted conversion rate</t>
  </si>
  <si>
    <t>based on historical data from operations &amp; strategic plan</t>
  </si>
  <si>
    <t>Predicted Purchases per month</t>
  </si>
  <si>
    <t>based on surveys</t>
  </si>
  <si>
    <t>Total Quantity Sold</t>
  </si>
  <si>
    <t>Cost Of Goods Sold</t>
  </si>
  <si>
    <t>Costs</t>
  </si>
  <si>
    <t>variable cost x quantity sold</t>
  </si>
  <si>
    <t>Creatine monohydrate</t>
  </si>
  <si>
    <t>500ml</t>
  </si>
  <si>
    <t>Cost of Goods Sold</t>
  </si>
  <si>
    <t>Marketing Expense</t>
  </si>
  <si>
    <t xml:space="preserve">     Social Media marketing</t>
  </si>
  <si>
    <t>Through Instagram/Tiktok/Facebook</t>
  </si>
  <si>
    <t>Marketing Costs</t>
  </si>
  <si>
    <t>15000 for the first year, with a 5% increase every year</t>
  </si>
  <si>
    <t xml:space="preserve">Data provided by </t>
  </si>
  <si>
    <t>Maintenance Expenses</t>
  </si>
  <si>
    <t>25000 for the first year, increasing by 7% every year</t>
  </si>
  <si>
    <t>Salary Expenses</t>
  </si>
  <si>
    <t>Initial No. of employees</t>
  </si>
  <si>
    <t>Trainers</t>
  </si>
  <si>
    <t>Based on initial members joining</t>
  </si>
  <si>
    <t>Managers</t>
  </si>
  <si>
    <t>full-time</t>
  </si>
  <si>
    <t>Cleaning staff</t>
  </si>
  <si>
    <t>Industry average</t>
  </si>
  <si>
    <t>Salaries</t>
  </si>
  <si>
    <t>Staff growth</t>
  </si>
  <si>
    <t>Manager</t>
  </si>
  <si>
    <t>Increment of 5% after 2 years</t>
  </si>
  <si>
    <t>Costs increase by 10% annually</t>
  </si>
  <si>
    <t>Costs increase by 2.5% annually</t>
  </si>
  <si>
    <t>Total Cost</t>
  </si>
  <si>
    <t>Other Expenses</t>
  </si>
  <si>
    <t>Utilities</t>
  </si>
  <si>
    <t>Supplies</t>
  </si>
  <si>
    <t>% of increase (utilities)</t>
  </si>
  <si>
    <t>annual increase of 15%</t>
  </si>
  <si>
    <t>% of increase (Supplies)</t>
  </si>
  <si>
    <t>annual increase of 5%</t>
  </si>
  <si>
    <t>Rent</t>
  </si>
  <si>
    <t>Standard Rate in Area for 1000sq ft expected to grow 10% annually</t>
  </si>
  <si>
    <t>Total Expenses</t>
  </si>
  <si>
    <t>ASSET SCHEDULE</t>
  </si>
  <si>
    <t>Method Used (can be changed)</t>
  </si>
  <si>
    <t>Purchase Price of Asset</t>
  </si>
  <si>
    <t>Life in Years</t>
  </si>
  <si>
    <t>Frequency of Depreciation</t>
  </si>
  <si>
    <t>Periods Depreciated</t>
  </si>
  <si>
    <t>Percentage of Depreciation</t>
  </si>
  <si>
    <t>Salvage Value as % of initial</t>
  </si>
  <si>
    <t>Salvage Value</t>
  </si>
  <si>
    <t>Smith Machine</t>
  </si>
  <si>
    <t>SLM</t>
  </si>
  <si>
    <t>Frequency type</t>
  </si>
  <si>
    <t>count per year</t>
  </si>
  <si>
    <t>Dumbells</t>
  </si>
  <si>
    <t>Monthly</t>
  </si>
  <si>
    <t>press machine</t>
  </si>
  <si>
    <t>Quarterly</t>
  </si>
  <si>
    <t>Leg press machine</t>
  </si>
  <si>
    <t>Semiannual</t>
  </si>
  <si>
    <t>Treadmills</t>
  </si>
  <si>
    <t>RBM</t>
  </si>
  <si>
    <t>stationary bikes</t>
  </si>
  <si>
    <t xml:space="preserve">Cardio Equipment </t>
  </si>
  <si>
    <t>Adjustable Benches</t>
  </si>
  <si>
    <t>Barbells</t>
  </si>
  <si>
    <t>Cable Machine</t>
  </si>
  <si>
    <t>forecast</t>
  </si>
  <si>
    <t>static</t>
  </si>
  <si>
    <t>based on business requirement, used until life ends</t>
  </si>
  <si>
    <t xml:space="preserve">based on business requirement, used until life ends </t>
  </si>
  <si>
    <t>Depreciation Schedule (Rough Work)</t>
  </si>
  <si>
    <t>year</t>
  </si>
  <si>
    <t>Is Life Left</t>
  </si>
  <si>
    <t>Beginning value of Asset</t>
  </si>
  <si>
    <t>depreciation</t>
  </si>
  <si>
    <t xml:space="preserve">Annual depreciation on SLM </t>
  </si>
  <si>
    <t>Ending Value of an Asset</t>
  </si>
  <si>
    <t>Press Machine</t>
  </si>
  <si>
    <t>Leg Press Machine</t>
  </si>
  <si>
    <t xml:space="preserve">RBM </t>
  </si>
  <si>
    <t>Stationary Bikes</t>
  </si>
  <si>
    <t>Cardio Equipment</t>
  </si>
  <si>
    <t xml:space="preserve">Adjustable Benches </t>
  </si>
  <si>
    <t>Year</t>
  </si>
  <si>
    <t>Cable Machines</t>
  </si>
  <si>
    <t>Dep Schedule</t>
  </si>
  <si>
    <t>Inventory</t>
  </si>
  <si>
    <t>BhaiFIT Co.</t>
  </si>
  <si>
    <t>Statement of Comprehensive Income</t>
  </si>
  <si>
    <t>(all figures quoted in PKR)</t>
  </si>
  <si>
    <t>Forecast Basis / Details</t>
  </si>
  <si>
    <t>2nd yr 1st 6m</t>
  </si>
  <si>
    <t>2nd year 1st 6m</t>
  </si>
  <si>
    <t>year3</t>
  </si>
  <si>
    <t>year4</t>
  </si>
  <si>
    <t>Net Sales</t>
  </si>
  <si>
    <t>From Membership Plans</t>
  </si>
  <si>
    <t>From Sales</t>
  </si>
  <si>
    <t>Less: COGS</t>
  </si>
  <si>
    <t>Gross Profit</t>
  </si>
  <si>
    <t>Less: Expenses</t>
  </si>
  <si>
    <t>Marketing expense</t>
  </si>
  <si>
    <t>Salary Expense</t>
  </si>
  <si>
    <t>Maintenance expense</t>
  </si>
  <si>
    <t>Other expenses:</t>
  </si>
  <si>
    <t>Depreciation expense</t>
  </si>
  <si>
    <t>Total Expense</t>
  </si>
  <si>
    <t>EBIT</t>
  </si>
  <si>
    <t>Less: Annual Tax</t>
  </si>
  <si>
    <t>Net Income</t>
  </si>
  <si>
    <t>Less: Dividends</t>
  </si>
  <si>
    <t>Addition to Retained Earnings</t>
  </si>
  <si>
    <t>Statement of Financial Position</t>
  </si>
  <si>
    <t>Assets:</t>
  </si>
  <si>
    <t>Current Assets</t>
  </si>
  <si>
    <t>Cash and Cash Equivalents</t>
  </si>
  <si>
    <t>Inventories</t>
  </si>
  <si>
    <t>Account recievables</t>
  </si>
  <si>
    <t>Total Current Assets</t>
  </si>
  <si>
    <t>Non-Current Assets:</t>
  </si>
  <si>
    <t>Accumulated Depreciation</t>
  </si>
  <si>
    <t xml:space="preserve">NBV </t>
  </si>
  <si>
    <t>Total Fixed Assets</t>
  </si>
  <si>
    <t>Total Assets</t>
  </si>
  <si>
    <t>Liabilities &amp; Equity</t>
  </si>
  <si>
    <t>Current Liabilities</t>
  </si>
  <si>
    <t>Equity</t>
  </si>
  <si>
    <t>Paid up Capital</t>
  </si>
  <si>
    <t>Total Equity</t>
  </si>
  <si>
    <t>Total Liabilities &amp; Equity</t>
  </si>
  <si>
    <t>check</t>
  </si>
  <si>
    <t>Statement Of Cash Flows</t>
  </si>
  <si>
    <t>Cash Flow from Operations</t>
  </si>
  <si>
    <t>Add: Depreciation</t>
  </si>
  <si>
    <t>Change in Receivables</t>
  </si>
  <si>
    <t>Change in Trade Payables</t>
  </si>
  <si>
    <t>Net Cash Flow from Operations</t>
  </si>
  <si>
    <t>Cash Flow from Investing Activities (CFI)</t>
  </si>
  <si>
    <t>Purchases of Fixed Assets:</t>
  </si>
  <si>
    <t>Net Cash Flow from Investing Activities</t>
  </si>
  <si>
    <t>Cash Flow from Financing Activities (CFF)</t>
  </si>
  <si>
    <t>Net Cash Flow from Financing Activities</t>
  </si>
  <si>
    <t>Net Increases in Cash</t>
  </si>
  <si>
    <t>Beginning Cash Balance</t>
  </si>
  <si>
    <t>Cash at the end of the period</t>
  </si>
  <si>
    <t>Turnover rate</t>
  </si>
  <si>
    <t>Acc recievable</t>
  </si>
  <si>
    <t>Variable Cost</t>
  </si>
  <si>
    <t>Prices of Products</t>
  </si>
  <si>
    <t>Total Revenue</t>
  </si>
  <si>
    <t>0.02% of market size (nazimabad)</t>
  </si>
  <si>
    <t xml:space="preserve"> </t>
  </si>
  <si>
    <t>All Asset Schedule</t>
  </si>
  <si>
    <t>Toatl Depreciation Expense</t>
  </si>
  <si>
    <t>useful life in periods</t>
  </si>
  <si>
    <t>skip</t>
  </si>
  <si>
    <t>Asset</t>
  </si>
  <si>
    <t>Method</t>
  </si>
  <si>
    <t xml:space="preserve">Value </t>
  </si>
  <si>
    <t>Rate</t>
  </si>
  <si>
    <t xml:space="preserve">Frequency </t>
  </si>
  <si>
    <t xml:space="preserve">Period per year </t>
  </si>
  <si>
    <t xml:space="preserve">No of years </t>
  </si>
  <si>
    <t>Life</t>
  </si>
  <si>
    <t xml:space="preserve">Salvage value </t>
  </si>
  <si>
    <t xml:space="preserve">Salvage value % </t>
  </si>
  <si>
    <t xml:space="preserve">Method </t>
  </si>
  <si>
    <t>Semi-annually</t>
  </si>
  <si>
    <t>Annually</t>
  </si>
  <si>
    <t>Period</t>
  </si>
  <si>
    <t>Beginning asset</t>
  </si>
  <si>
    <t xml:space="preserve">Depreciation </t>
  </si>
  <si>
    <t xml:space="preserve">End asset </t>
  </si>
  <si>
    <t>Depreciation Expense Mapping</t>
  </si>
  <si>
    <t>Depreciation Expense</t>
  </si>
  <si>
    <t>Semi-Annually</t>
  </si>
  <si>
    <t>Row to Use</t>
  </si>
  <si>
    <t>Accumulated Depreciation Mapping</t>
  </si>
  <si>
    <t>Accumulated Depreciation Expense</t>
  </si>
  <si>
    <t>Accumulated Depcreciation Expense</t>
  </si>
  <si>
    <t>Year 1</t>
  </si>
  <si>
    <t>6m 1</t>
  </si>
  <si>
    <t>6m2</t>
  </si>
  <si>
    <t>year5</t>
  </si>
  <si>
    <t>year6</t>
  </si>
  <si>
    <t>6% every 2nd year  (market analysis)</t>
  </si>
  <si>
    <t>Increase by inflation % from SBP forecasts</t>
  </si>
  <si>
    <t xml:space="preserve">Increase by Inflation % </t>
  </si>
  <si>
    <t xml:space="preserve">Customers lost </t>
  </si>
  <si>
    <t>Final number Of Customers</t>
  </si>
  <si>
    <t>Membership plan</t>
  </si>
  <si>
    <t>Tax Rate</t>
  </si>
  <si>
    <t>Note: NO TAX PAYABLE IN FIRST 3 YEARS OF OPERATIONS</t>
  </si>
  <si>
    <t>Dividend</t>
  </si>
  <si>
    <t>Dividends</t>
  </si>
  <si>
    <t>Assumption Sheet</t>
  </si>
  <si>
    <t>No dividend/Assumption sheet</t>
  </si>
  <si>
    <t>Assumption Sheet (if Ebit is positive)</t>
  </si>
  <si>
    <t>Cash and Cah equivalents</t>
  </si>
  <si>
    <t>based on credit policy (consumers allowed to pay within 3 days)</t>
  </si>
  <si>
    <t>days outstanding</t>
  </si>
  <si>
    <t>Total number of days</t>
  </si>
  <si>
    <t>Capital</t>
  </si>
  <si>
    <t xml:space="preserve">FNF </t>
  </si>
  <si>
    <t>Personal Savings</t>
  </si>
  <si>
    <t>initial</t>
  </si>
  <si>
    <t>Loan from Bank</t>
  </si>
  <si>
    <t>Paid-Up Capital</t>
  </si>
  <si>
    <t xml:space="preserve"> Less: Dividends </t>
  </si>
  <si>
    <t>Add: Increase in Current Liabilities</t>
  </si>
  <si>
    <t>Change in Inventories</t>
  </si>
  <si>
    <t>Less: Increase in Current Assets</t>
  </si>
  <si>
    <t>Retained Earnings</t>
  </si>
  <si>
    <t>Less: Interest Expense</t>
  </si>
  <si>
    <t>Loan From Bank</t>
  </si>
  <si>
    <t>Total Liabilities</t>
  </si>
  <si>
    <t>Valuation Model</t>
  </si>
  <si>
    <t>Free Cash Flow To Equity</t>
  </si>
  <si>
    <t>Discounted Cash Flow</t>
  </si>
  <si>
    <t>Terminal Value</t>
  </si>
  <si>
    <t>Value</t>
  </si>
  <si>
    <t>Discount Rate</t>
  </si>
  <si>
    <t>Sustainable Growth Rate</t>
  </si>
  <si>
    <t>Industry Average</t>
  </si>
  <si>
    <t>Based on country forecasts</t>
  </si>
  <si>
    <t xml:space="preserve">FINANCIAL MODELLING </t>
  </si>
  <si>
    <t>Name:</t>
  </si>
  <si>
    <t>Mirza Abbas</t>
  </si>
  <si>
    <t>ERP:</t>
  </si>
  <si>
    <t xml:space="preserve">BhaiFIT </t>
  </si>
  <si>
    <t>Payables</t>
  </si>
  <si>
    <t>year7</t>
  </si>
  <si>
    <t>year8</t>
  </si>
  <si>
    <t>year9</t>
  </si>
  <si>
    <t>year10</t>
  </si>
  <si>
    <t>Salary of Managers</t>
  </si>
  <si>
    <t>Salary of Trainers</t>
  </si>
  <si>
    <t>Salary of Cleaning Staff</t>
  </si>
  <si>
    <t>No. of Managers</t>
  </si>
  <si>
    <t>No. of Trainers</t>
  </si>
  <si>
    <t>No. of Cleaning Staff</t>
  </si>
  <si>
    <t>Asset Class</t>
  </si>
  <si>
    <t>No. Of Assets</t>
  </si>
  <si>
    <t>Depreciation Method</t>
  </si>
  <si>
    <t>Control Sheet</t>
  </si>
  <si>
    <t>Nazimabad Market Size</t>
  </si>
  <si>
    <t>Churn Rate</t>
  </si>
  <si>
    <t>Depreciation Basis</t>
  </si>
  <si>
    <t>Value of Asset</t>
  </si>
  <si>
    <t xml:space="preserve">Margin on Cost </t>
  </si>
  <si>
    <t>Whey Protein</t>
  </si>
  <si>
    <t xml:space="preserve">No. of Employees </t>
  </si>
  <si>
    <t>Inflation Rate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</si>
  <si>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</si>
  <si>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</si>
  <si>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</si>
  <si>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</si>
  <si>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</si>
  <si>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</si>
  <si>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</si>
  <si>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</si>
  <si>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</si>
  <si>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KPIs</t>
  </si>
  <si>
    <t>Loan Schedule</t>
  </si>
  <si>
    <t>Years</t>
  </si>
  <si>
    <t>at 10% for 10 years</t>
  </si>
  <si>
    <t>Payment Schedule</t>
  </si>
  <si>
    <t>Expansion Controls</t>
  </si>
  <si>
    <t>By Year 3, you will hire 2 more trainers and 1 more cleaning staff and Manager</t>
  </si>
  <si>
    <t>No Expansion Scenario</t>
  </si>
  <si>
    <t xml:space="preserve"> Expansion Scenario</t>
  </si>
  <si>
    <t>sold at "X" Margin on Cost</t>
  </si>
  <si>
    <t>"X"</t>
  </si>
  <si>
    <t>DEPRECIATION SCHEDULE</t>
  </si>
  <si>
    <t>Expansion Scenario</t>
  </si>
  <si>
    <t>Year6</t>
  </si>
  <si>
    <t>Year7</t>
  </si>
  <si>
    <t>Year8</t>
  </si>
  <si>
    <t>Year9</t>
  </si>
  <si>
    <t>Year10</t>
  </si>
  <si>
    <t>SHURU SEY</t>
  </si>
  <si>
    <t xml:space="preserve">Additional Property </t>
  </si>
  <si>
    <t>DEP SCHEDULE IN EXPANSION SCENARIO (row 515)</t>
  </si>
  <si>
    <t>Expansion</t>
  </si>
  <si>
    <t>or</t>
  </si>
  <si>
    <t>No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</si>
</sst>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0.0"/>
    <numFmt numFmtId="169" formatCode="_(&quot;Rs&quot;\ * #,##0_);_(&quot;Rs&quot;\ * \(#,##0\);_(&quot;Rs&quot;\ * &quot;-&quot;_);_(@_)"/>
    <numFmt numFmtId="170" formatCode="_(* #,##0.0_);_(* \(#,##0.0\);_(* &quot;-&quot;?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CC00"/>
      <name val="Times New Roman"/>
      <family val="1"/>
    </font>
    <font>
      <sz val="12"/>
      <color rgb="FFFFCC00"/>
      <name val="Times New Roman"/>
      <family val="1"/>
    </font>
    <font>
      <sz val="12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sz val="24"/>
      <color rgb="FFFFCC00"/>
      <name val="Bahnschrift"/>
      <family val="2"/>
    </font>
    <font>
      <b/>
      <sz val="12"/>
      <color theme="1"/>
      <name val="Calibri"/>
      <family val="2"/>
      <scheme val="minor"/>
    </font>
    <font>
      <sz val="60"/>
      <color rgb="FFFFCC00"/>
      <name val="Bahnschrift"/>
      <family val="2"/>
    </font>
    <font>
      <sz val="20"/>
      <color rgb="FFFFCC00"/>
      <name val="Bahnschrift"/>
      <family val="2"/>
    </font>
    <font>
      <sz val="20"/>
      <color theme="1"/>
      <name val="Bahnschrift"/>
      <family val="2"/>
    </font>
    <font>
      <b/>
      <sz val="16"/>
      <color rgb="FFFFCC00"/>
      <name val="Bahnschrift"/>
      <family val="2"/>
    </font>
    <font>
      <sz val="11"/>
      <color theme="1"/>
      <name val="Bahnschrift"/>
      <family val="2"/>
    </font>
    <font>
      <b/>
      <u/>
      <sz val="12"/>
      <color theme="1"/>
      <name val="Calibri"/>
      <family val="2"/>
      <scheme val="minor"/>
    </font>
    <font>
      <b/>
      <sz val="14"/>
      <color rgb="FFFFCC00"/>
      <name val="Times New Roman"/>
      <family val="1"/>
    </font>
    <font>
      <i/>
      <sz val="12"/>
      <color rgb="FFFFCC00"/>
      <name val="Times New Roman"/>
      <family val="1"/>
    </font>
    <font>
      <sz val="11"/>
      <color rgb="FFFFC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rgb="FFFFCC00"/>
      <name val="Bahnschrift"/>
      <family val="2"/>
    </font>
    <font>
      <b/>
      <sz val="20"/>
      <color rgb="FFFFC000"/>
      <name val="Bahnschrift"/>
      <family val="2"/>
    </font>
    <font>
      <b/>
      <sz val="11"/>
      <color rgb="FFFFC000"/>
      <name val="Calibri"/>
      <family val="2"/>
      <scheme val="minor"/>
    </font>
    <font>
      <b/>
      <sz val="48"/>
      <color rgb="FFFFC000"/>
      <name val="Bahnschrift"/>
      <family val="2"/>
    </font>
    <font>
      <sz val="14"/>
      <color theme="1"/>
      <name val="Calibri"/>
      <family val="2"/>
      <scheme val="minor"/>
    </font>
    <font>
      <sz val="18"/>
      <color rgb="FFFFC000"/>
      <name val="Calibri"/>
      <family val="2"/>
      <scheme val="minor"/>
    </font>
    <font>
      <sz val="16"/>
      <color rgb="FFFFC000"/>
      <name val="Bahnschrift"/>
      <family val="2"/>
    </font>
    <font>
      <b/>
      <sz val="11"/>
      <color rgb="FFFFC000"/>
      <name val="Bahnschrift"/>
      <family val="2"/>
    </font>
    <font>
      <sz val="11"/>
      <color rgb="FFFFC000"/>
      <name val="Bahnschrift"/>
      <family val="2"/>
    </font>
    <font>
      <sz val="12"/>
      <color rgb="FFFFC000"/>
      <name val="Calibri"/>
      <family val="2"/>
      <scheme val="minor"/>
    </font>
    <font>
      <b/>
      <u/>
      <sz val="11"/>
      <color rgb="FFFFC000"/>
      <name val="Bahnschrift"/>
      <family val="2"/>
    </font>
    <font>
      <b/>
      <sz val="12"/>
      <color rgb="FFFFC000"/>
      <name val="Bahnschrift"/>
      <family val="2"/>
    </font>
    <font>
      <sz val="11"/>
      <name val="Calibri"/>
      <family val="2"/>
      <scheme val="minor"/>
    </font>
    <font>
      <sz val="11"/>
      <color rgb="FFFFCC00"/>
      <name val="Calibri"/>
      <family val="2"/>
      <scheme val="minor"/>
    </font>
    <font>
      <sz val="14"/>
      <color rgb="FFFFCC00"/>
      <name val="Bahnschrift"/>
      <family val="2"/>
    </font>
    <font>
      <b/>
      <u/>
      <sz val="48"/>
      <color rgb="FFFFCC00"/>
      <name val="Bahnschrift Condensed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rgb="FFFFCC00"/>
      <name val="Calibri"/>
      <family val="2"/>
      <scheme val="minor"/>
    </font>
    <font>
      <b/>
      <sz val="22"/>
      <color rgb="FFFFCC0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b/>
      <sz val="14"/>
      <color rgb="FFFFCC00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26"/>
      <color rgb="FFFFCC0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6"/>
      <color rgb="FFFF0000"/>
      <name val="Bahnschrift"/>
      <family val="2"/>
    </font>
    <font>
      <sz val="11"/>
      <color rgb="FFFFCC00"/>
      <name val="Bahnschrif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rgb="FFFFCC00"/>
      <name val="Bahnschrift"/>
      <family val="2"/>
    </font>
    <font>
      <b/>
      <sz val="12"/>
      <color rgb="FFFFCC00"/>
      <name val="Bahnschrift"/>
      <family val="2"/>
    </font>
    <font>
      <sz val="8"/>
      <name val="Segoe UI"/>
      <family val="2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rgb="FFFFCC00"/>
      </left>
      <right style="thin">
        <color rgb="FFFFCC00"/>
      </right>
      <top style="thin">
        <color rgb="FFFFCC00"/>
      </top>
      <bottom style="thin">
        <color rgb="FFFFCC00"/>
      </bottom>
      <diagonal/>
    </border>
    <border>
      <left style="thin">
        <color rgb="FFFFCC00"/>
      </left>
      <right/>
      <top style="thin">
        <color rgb="FFFFCC00"/>
      </top>
      <bottom style="thin">
        <color rgb="FFFFCC00"/>
      </bottom>
      <diagonal/>
    </border>
    <border>
      <left/>
      <right/>
      <top style="thin">
        <color rgb="FFFFCC00"/>
      </top>
      <bottom style="thin">
        <color rgb="FFFFCC00"/>
      </bottom>
      <diagonal/>
    </border>
    <border>
      <left/>
      <right style="thin">
        <color rgb="FFFFCC00"/>
      </right>
      <top style="thin">
        <color rgb="FFFFCC00"/>
      </top>
      <bottom style="thin">
        <color rgb="FFFFCC00"/>
      </bottom>
      <diagonal/>
    </border>
    <border>
      <left style="medium">
        <color rgb="FFFFCC00"/>
      </left>
      <right/>
      <top style="medium">
        <color rgb="FFFFCC00"/>
      </top>
      <bottom/>
      <diagonal/>
    </border>
    <border>
      <left/>
      <right/>
      <top style="medium">
        <color rgb="FFFFCC00"/>
      </top>
      <bottom/>
      <diagonal/>
    </border>
    <border>
      <left/>
      <right style="medium">
        <color rgb="FFFFCC00"/>
      </right>
      <top style="medium">
        <color rgb="FFFFCC00"/>
      </top>
      <bottom/>
      <diagonal/>
    </border>
    <border>
      <left style="medium">
        <color rgb="FFFFCC00"/>
      </left>
      <right/>
      <top/>
      <bottom/>
      <diagonal/>
    </border>
    <border>
      <left/>
      <right style="medium">
        <color rgb="FFFFCC00"/>
      </right>
      <top/>
      <bottom/>
      <diagonal/>
    </border>
    <border>
      <left style="medium">
        <color rgb="FFFFCC00"/>
      </left>
      <right/>
      <top/>
      <bottom style="medium">
        <color rgb="FFFFCC00"/>
      </bottom>
      <diagonal/>
    </border>
    <border>
      <left/>
      <right/>
      <top/>
      <bottom style="medium">
        <color rgb="FFFFCC00"/>
      </bottom>
      <diagonal/>
    </border>
    <border>
      <left/>
      <right style="medium">
        <color rgb="FFFFCC00"/>
      </right>
      <top/>
      <bottom style="medium">
        <color rgb="FFFFCC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CC00"/>
      </left>
      <right style="medium">
        <color indexed="64"/>
      </right>
      <top style="medium">
        <color rgb="FFFFCC00"/>
      </top>
      <bottom style="medium">
        <color rgb="FFFFCC00"/>
      </bottom>
      <diagonal/>
    </border>
    <border>
      <left style="medium">
        <color indexed="64"/>
      </left>
      <right style="medium">
        <color indexed="64"/>
      </right>
      <top style="medium">
        <color rgb="FFFFCC00"/>
      </top>
      <bottom style="medium">
        <color rgb="FFFFCC00"/>
      </bottom>
      <diagonal/>
    </border>
    <border>
      <left/>
      <right style="thin">
        <color indexed="64"/>
      </right>
      <top style="medium">
        <color rgb="FFFFCC00"/>
      </top>
      <bottom style="medium">
        <color rgb="FFFFCC00"/>
      </bottom>
      <diagonal/>
    </border>
    <border>
      <left style="thin">
        <color indexed="64"/>
      </left>
      <right style="thin">
        <color indexed="64"/>
      </right>
      <top style="medium">
        <color rgb="FFFFCC00"/>
      </top>
      <bottom style="medium">
        <color rgb="FFFFCC00"/>
      </bottom>
      <diagonal/>
    </border>
    <border>
      <left style="thin">
        <color indexed="64"/>
      </left>
      <right/>
      <top style="medium">
        <color rgb="FFFFCC00"/>
      </top>
      <bottom style="medium">
        <color rgb="FFFFCC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rgb="FFFFCC00"/>
      </top>
      <bottom style="medium">
        <color rgb="FFFFCC00"/>
      </bottom>
      <diagonal/>
    </border>
    <border>
      <left/>
      <right/>
      <top/>
      <bottom style="thin">
        <color rgb="FFFFCC00"/>
      </bottom>
      <diagonal/>
    </border>
    <border>
      <left/>
      <right style="thin">
        <color theme="1"/>
      </right>
      <top/>
      <bottom/>
      <diagonal/>
    </border>
    <border>
      <left style="thin">
        <color rgb="FFFFCC00"/>
      </left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wrapText="1"/>
    </xf>
    <xf numFmtId="41" fontId="4" fillId="2" borderId="1" xfId="2" applyFont="1" applyFill="1" applyBorder="1"/>
    <xf numFmtId="41" fontId="5" fillId="2" borderId="1" xfId="2" applyFont="1" applyFill="1" applyBorder="1"/>
    <xf numFmtId="41" fontId="4" fillId="2" borderId="1" xfId="2" applyFont="1" applyFill="1" applyBorder="1" applyAlignment="1">
      <alignment horizontal="center" vertical="center"/>
    </xf>
    <xf numFmtId="41" fontId="4" fillId="2" borderId="1" xfId="2" applyFont="1" applyFill="1" applyBorder="1" applyAlignment="1">
      <alignment vertical="center"/>
    </xf>
    <xf numFmtId="41" fontId="4" fillId="2" borderId="1" xfId="2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0" fillId="0" borderId="0" xfId="0" applyNumberFormat="1"/>
    <xf numFmtId="0" fontId="4" fillId="2" borderId="1" xfId="2" applyNumberFormat="1" applyFont="1" applyFill="1" applyBorder="1" applyAlignment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1" fontId="0" fillId="0" borderId="0" xfId="0" applyNumberFormat="1"/>
    <xf numFmtId="41" fontId="4" fillId="2" borderId="25" xfId="2" applyFont="1" applyFill="1" applyBorder="1" applyAlignment="1">
      <alignment vertical="center"/>
    </xf>
    <xf numFmtId="41" fontId="4" fillId="2" borderId="26" xfId="2" applyFont="1" applyFill="1" applyBorder="1" applyAlignment="1">
      <alignment vertical="center"/>
    </xf>
    <xf numFmtId="41" fontId="4" fillId="2" borderId="27" xfId="2" applyFont="1" applyFill="1" applyBorder="1" applyAlignment="1">
      <alignment horizontal="center" vertical="center"/>
    </xf>
    <xf numFmtId="41" fontId="4" fillId="2" borderId="28" xfId="2" applyFont="1" applyFill="1" applyBorder="1" applyAlignment="1">
      <alignment horizontal="center" vertical="center"/>
    </xf>
    <xf numFmtId="41" fontId="4" fillId="2" borderId="28" xfId="2" applyFont="1" applyFill="1" applyBorder="1" applyAlignment="1">
      <alignment horizontal="center" vertical="center" wrapText="1"/>
    </xf>
    <xf numFmtId="41" fontId="4" fillId="2" borderId="29" xfId="2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18" fillId="2" borderId="0" xfId="0" applyFont="1" applyFill="1"/>
    <xf numFmtId="0" fontId="22" fillId="2" borderId="0" xfId="0" applyFont="1" applyFill="1"/>
    <xf numFmtId="0" fontId="2" fillId="4" borderId="0" xfId="0" applyFont="1" applyFill="1" applyAlignment="1">
      <alignment wrapText="1"/>
    </xf>
    <xf numFmtId="10" fontId="0" fillId="4" borderId="0" xfId="0" applyNumberFormat="1" applyFill="1" applyAlignment="1">
      <alignment wrapText="1"/>
    </xf>
    <xf numFmtId="165" fontId="0" fillId="4" borderId="0" xfId="1" applyNumberFormat="1" applyFont="1" applyFill="1"/>
    <xf numFmtId="165" fontId="0" fillId="4" borderId="0" xfId="0" applyNumberFormat="1" applyFill="1"/>
    <xf numFmtId="10" fontId="0" fillId="4" borderId="0" xfId="0" applyNumberFormat="1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9" fontId="0" fillId="4" borderId="0" xfId="0" applyNumberFormat="1" applyFill="1"/>
    <xf numFmtId="10" fontId="7" fillId="4" borderId="0" xfId="0" applyNumberFormat="1" applyFont="1" applyFill="1"/>
    <xf numFmtId="10" fontId="0" fillId="4" borderId="0" xfId="3" applyNumberFormat="1" applyFont="1" applyFill="1"/>
    <xf numFmtId="0" fontId="0" fillId="4" borderId="0" xfId="3" applyNumberFormat="1" applyFont="1" applyFill="1" applyAlignment="1">
      <alignment horizontal="center"/>
    </xf>
    <xf numFmtId="43" fontId="0" fillId="4" borderId="0" xfId="1" applyFont="1" applyFill="1"/>
    <xf numFmtId="0" fontId="0" fillId="4" borderId="0" xfId="3" applyNumberFormat="1" applyFont="1" applyFill="1"/>
    <xf numFmtId="165" fontId="0" fillId="4" borderId="0" xfId="3" applyNumberFormat="1" applyFont="1" applyFill="1"/>
    <xf numFmtId="2" fontId="0" fillId="4" borderId="0" xfId="3" applyNumberFormat="1" applyFont="1" applyFill="1"/>
    <xf numFmtId="0" fontId="2" fillId="4" borderId="0" xfId="0" applyFont="1" applyFill="1"/>
    <xf numFmtId="165" fontId="0" fillId="4" borderId="0" xfId="0" applyNumberFormat="1" applyFill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center" wrapText="1"/>
    </xf>
    <xf numFmtId="9" fontId="6" fillId="4" borderId="0" xfId="0" applyNumberFormat="1" applyFont="1" applyFill="1"/>
    <xf numFmtId="10" fontId="6" fillId="4" borderId="0" xfId="0" applyNumberFormat="1" applyFont="1" applyFill="1"/>
    <xf numFmtId="0" fontId="3" fillId="4" borderId="0" xfId="0" applyFont="1" applyFill="1" applyAlignment="1">
      <alignment wrapText="1"/>
    </xf>
    <xf numFmtId="10" fontId="1" fillId="4" borderId="0" xfId="3" applyNumberFormat="1" applyFont="1" applyFill="1"/>
    <xf numFmtId="0" fontId="2" fillId="4" borderId="14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3" xfId="0" applyFill="1" applyBorder="1"/>
    <xf numFmtId="0" fontId="2" fillId="4" borderId="15" xfId="0" applyFont="1" applyFill="1" applyBorder="1"/>
    <xf numFmtId="0" fontId="0" fillId="4" borderId="0" xfId="1" applyNumberFormat="1" applyFont="1" applyFill="1" applyAlignment="1">
      <alignment wrapText="1"/>
    </xf>
    <xf numFmtId="0" fontId="6" fillId="4" borderId="0" xfId="0" applyFont="1" applyFill="1"/>
    <xf numFmtId="1" fontId="0" fillId="4" borderId="0" xfId="0" applyNumberFormat="1" applyFill="1"/>
    <xf numFmtId="0" fontId="15" fillId="4" borderId="0" xfId="0" applyFont="1" applyFill="1" applyAlignment="1">
      <alignment horizontal="left" vertical="top"/>
    </xf>
    <xf numFmtId="0" fontId="6" fillId="4" borderId="0" xfId="0" applyFont="1" applyFill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166" fontId="0" fillId="4" borderId="0" xfId="0" applyNumberFormat="1" applyFill="1"/>
    <xf numFmtId="0" fontId="9" fillId="4" borderId="15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wrapText="1"/>
    </xf>
    <xf numFmtId="9" fontId="2" fillId="4" borderId="15" xfId="0" applyNumberFormat="1" applyFont="1" applyFill="1" applyBorder="1"/>
    <xf numFmtId="165" fontId="2" fillId="4" borderId="15" xfId="0" applyNumberFormat="1" applyFont="1" applyFill="1" applyBorder="1"/>
    <xf numFmtId="0" fontId="6" fillId="4" borderId="0" xfId="0" applyFont="1" applyFill="1" applyAlignment="1">
      <alignment horizontal="left" wrapText="1"/>
    </xf>
    <xf numFmtId="0" fontId="9" fillId="4" borderId="15" xfId="0" applyFont="1" applyFill="1" applyBorder="1" applyAlignment="1">
      <alignment horizontal="left"/>
    </xf>
    <xf numFmtId="0" fontId="9" fillId="4" borderId="15" xfId="0" applyFont="1" applyFill="1" applyBorder="1"/>
    <xf numFmtId="0" fontId="9" fillId="4" borderId="8" xfId="0" applyFont="1" applyFill="1" applyBorder="1"/>
    <xf numFmtId="165" fontId="6" fillId="4" borderId="0" xfId="1" applyNumberFormat="1" applyFont="1" applyFill="1" applyBorder="1"/>
    <xf numFmtId="9" fontId="3" fillId="4" borderId="0" xfId="3" applyFont="1" applyFill="1" applyBorder="1"/>
    <xf numFmtId="0" fontId="9" fillId="4" borderId="10" xfId="0" applyFont="1" applyFill="1" applyBorder="1"/>
    <xf numFmtId="0" fontId="0" fillId="4" borderId="9" xfId="0" applyFill="1" applyBorder="1"/>
    <xf numFmtId="0" fontId="3" fillId="4" borderId="11" xfId="0" applyFont="1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4" fillId="2" borderId="0" xfId="0" applyFont="1" applyFill="1" applyAlignment="1">
      <alignment horizontal="center" vertical="center" wrapText="1"/>
    </xf>
    <xf numFmtId="165" fontId="0" fillId="4" borderId="15" xfId="0" applyNumberFormat="1" applyFill="1" applyBorder="1"/>
    <xf numFmtId="0" fontId="19" fillId="4" borderId="0" xfId="0" applyFont="1" applyFill="1"/>
    <xf numFmtId="41" fontId="4" fillId="4" borderId="0" xfId="2" applyFont="1" applyFill="1" applyBorder="1" applyAlignment="1">
      <alignment vertical="center"/>
    </xf>
    <xf numFmtId="41" fontId="4" fillId="4" borderId="0" xfId="2" applyFont="1" applyFill="1" applyBorder="1" applyAlignment="1">
      <alignment horizontal="center" vertical="center"/>
    </xf>
    <xf numFmtId="41" fontId="4" fillId="4" borderId="0" xfId="2" applyFont="1" applyFill="1" applyBorder="1" applyAlignment="1">
      <alignment horizontal="center" vertical="center" wrapText="1"/>
    </xf>
    <xf numFmtId="0" fontId="0" fillId="5" borderId="30" xfId="0" applyFill="1" applyBorder="1"/>
    <xf numFmtId="0" fontId="0" fillId="5" borderId="31" xfId="0" applyFill="1" applyBorder="1"/>
    <xf numFmtId="167" fontId="0" fillId="4" borderId="0" xfId="0" applyNumberFormat="1" applyFill="1"/>
    <xf numFmtId="164" fontId="0" fillId="4" borderId="0" xfId="0" applyNumberFormat="1" applyFill="1"/>
    <xf numFmtId="168" fontId="0" fillId="4" borderId="0" xfId="0" applyNumberFormat="1" applyFill="1"/>
    <xf numFmtId="0" fontId="25" fillId="2" borderId="0" xfId="0" applyFont="1" applyFill="1"/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vertical="center" wrapText="1"/>
    </xf>
    <xf numFmtId="0" fontId="9" fillId="4" borderId="20" xfId="0" applyFont="1" applyFill="1" applyBorder="1"/>
    <xf numFmtId="0" fontId="3" fillId="4" borderId="0" xfId="0" applyFont="1" applyFill="1" applyBorder="1"/>
    <xf numFmtId="165" fontId="6" fillId="4" borderId="21" xfId="1" applyNumberFormat="1" applyFont="1" applyFill="1" applyBorder="1" applyAlignment="1">
      <alignment horizontal="right" vertical="center"/>
    </xf>
    <xf numFmtId="0" fontId="9" fillId="4" borderId="22" xfId="0" applyFont="1" applyFill="1" applyBorder="1"/>
    <xf numFmtId="0" fontId="3" fillId="4" borderId="23" xfId="0" applyFont="1" applyFill="1" applyBorder="1"/>
    <xf numFmtId="165" fontId="6" fillId="4" borderId="23" xfId="1" applyNumberFormat="1" applyFont="1" applyFill="1" applyBorder="1"/>
    <xf numFmtId="9" fontId="3" fillId="4" borderId="23" xfId="3" applyFont="1" applyFill="1" applyBorder="1"/>
    <xf numFmtId="165" fontId="6" fillId="4" borderId="24" xfId="1" applyNumberFormat="1" applyFont="1" applyFill="1" applyBorder="1" applyAlignment="1">
      <alignment horizontal="right" vertical="center"/>
    </xf>
    <xf numFmtId="0" fontId="2" fillId="4" borderId="0" xfId="0" applyFont="1" applyFill="1" applyBorder="1"/>
    <xf numFmtId="0" fontId="0" fillId="4" borderId="0" xfId="0" applyFill="1" applyBorder="1"/>
    <xf numFmtId="10" fontId="0" fillId="4" borderId="15" xfId="0" applyNumberFormat="1" applyFill="1" applyBorder="1"/>
    <xf numFmtId="165" fontId="0" fillId="4" borderId="15" xfId="1" applyNumberFormat="1" applyFont="1" applyFill="1" applyBorder="1"/>
    <xf numFmtId="165" fontId="2" fillId="4" borderId="15" xfId="1" applyNumberFormat="1" applyFont="1" applyFill="1" applyBorder="1"/>
    <xf numFmtId="0" fontId="2" fillId="3" borderId="0" xfId="0" applyFont="1" applyFill="1"/>
    <xf numFmtId="165" fontId="0" fillId="3" borderId="0" xfId="0" applyNumberFormat="1" applyFill="1"/>
    <xf numFmtId="165" fontId="0" fillId="4" borderId="0" xfId="1" applyNumberFormat="1" applyFont="1" applyFill="1" applyAlignment="1">
      <alignment horizontal="center"/>
    </xf>
    <xf numFmtId="0" fontId="27" fillId="2" borderId="33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9" fontId="28" fillId="2" borderId="0" xfId="2" applyNumberFormat="1" applyFont="1" applyFill="1" applyBorder="1" applyAlignment="1">
      <alignment horizontal="right" vertical="center"/>
    </xf>
    <xf numFmtId="166" fontId="28" fillId="2" borderId="0" xfId="3" applyNumberFormat="1" applyFont="1" applyFill="1" applyBorder="1" applyAlignment="1">
      <alignment horizontal="center"/>
    </xf>
    <xf numFmtId="169" fontId="28" fillId="2" borderId="0" xfId="0" applyNumberFormat="1" applyFont="1" applyFill="1" applyBorder="1" applyAlignment="1">
      <alignment horizontal="right" wrapText="1"/>
    </xf>
    <xf numFmtId="9" fontId="28" fillId="2" borderId="35" xfId="3" applyFont="1" applyFill="1" applyBorder="1"/>
    <xf numFmtId="0" fontId="28" fillId="2" borderId="36" xfId="0" applyFont="1" applyFill="1" applyBorder="1" applyAlignment="1">
      <alignment horizontal="center"/>
    </xf>
    <xf numFmtId="169" fontId="28" fillId="2" borderId="36" xfId="2" applyNumberFormat="1" applyFont="1" applyFill="1" applyBorder="1" applyAlignment="1">
      <alignment horizontal="right"/>
    </xf>
    <xf numFmtId="9" fontId="28" fillId="2" borderId="37" xfId="3" applyFont="1" applyFill="1" applyBorder="1"/>
    <xf numFmtId="0" fontId="29" fillId="2" borderId="13" xfId="0" applyFont="1" applyFill="1" applyBorder="1" applyAlignment="1">
      <alignment horizontal="center"/>
    </xf>
    <xf numFmtId="0" fontId="30" fillId="2" borderId="32" xfId="0" applyFont="1" applyFill="1" applyBorder="1"/>
    <xf numFmtId="0" fontId="31" fillId="2" borderId="20" xfId="0" applyFont="1" applyFill="1" applyBorder="1"/>
    <xf numFmtId="1" fontId="0" fillId="0" borderId="0" xfId="0" applyNumberFormat="1" applyFill="1"/>
    <xf numFmtId="1" fontId="0" fillId="0" borderId="38" xfId="0" applyNumberFormat="1" applyBorder="1"/>
    <xf numFmtId="41" fontId="0" fillId="0" borderId="0" xfId="2" applyFont="1"/>
    <xf numFmtId="0" fontId="32" fillId="4" borderId="0" xfId="0" applyFont="1" applyFill="1"/>
    <xf numFmtId="0" fontId="0" fillId="0" borderId="40" xfId="0" applyBorder="1"/>
    <xf numFmtId="0" fontId="11" fillId="2" borderId="0" xfId="0" applyFont="1" applyFill="1" applyAlignment="1">
      <alignment vertical="center"/>
    </xf>
    <xf numFmtId="0" fontId="0" fillId="4" borderId="0" xfId="0" applyNumberFormat="1" applyFill="1"/>
    <xf numFmtId="165" fontId="3" fillId="4" borderId="0" xfId="1" applyNumberFormat="1" applyFont="1" applyFill="1"/>
    <xf numFmtId="165" fontId="9" fillId="4" borderId="15" xfId="1" applyNumberFormat="1" applyFont="1" applyFill="1" applyBorder="1"/>
    <xf numFmtId="43" fontId="0" fillId="4" borderId="0" xfId="0" applyNumberFormat="1" applyFill="1"/>
    <xf numFmtId="0" fontId="0" fillId="4" borderId="0" xfId="0" applyFill="1" applyAlignment="1">
      <alignment horizontal="left"/>
    </xf>
    <xf numFmtId="0" fontId="34" fillId="2" borderId="0" xfId="0" applyFont="1" applyFill="1"/>
    <xf numFmtId="0" fontId="33" fillId="2" borderId="0" xfId="0" applyFont="1" applyFill="1" applyAlignment="1">
      <alignment horizontal="center"/>
    </xf>
    <xf numFmtId="9" fontId="0" fillId="4" borderId="0" xfId="3" applyFont="1" applyFill="1"/>
    <xf numFmtId="0" fontId="33" fillId="2" borderId="1" xfId="0" applyFont="1" applyFill="1" applyBorder="1"/>
    <xf numFmtId="0" fontId="0" fillId="3" borderId="0" xfId="0" applyFill="1" applyAlignment="1">
      <alignment wrapText="1"/>
    </xf>
    <xf numFmtId="41" fontId="4" fillId="2" borderId="39" xfId="2" applyFont="1" applyFill="1" applyBorder="1" applyAlignment="1">
      <alignment horizontal="center" vertical="center" wrapText="1"/>
    </xf>
    <xf numFmtId="0" fontId="0" fillId="0" borderId="41" xfId="0" applyBorder="1"/>
    <xf numFmtId="0" fontId="0" fillId="0" borderId="13" xfId="0" applyBorder="1"/>
    <xf numFmtId="0" fontId="0" fillId="0" borderId="15" xfId="0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165" fontId="0" fillId="4" borderId="21" xfId="1" applyNumberFormat="1" applyFont="1" applyFill="1" applyBorder="1"/>
    <xf numFmtId="0" fontId="0" fillId="4" borderId="22" xfId="0" applyFill="1" applyBorder="1"/>
    <xf numFmtId="165" fontId="0" fillId="4" borderId="24" xfId="1" applyNumberFormat="1" applyFont="1" applyFill="1" applyBorder="1"/>
    <xf numFmtId="165" fontId="0" fillId="4" borderId="19" xfId="1" applyNumberFormat="1" applyFont="1" applyFill="1" applyBorder="1"/>
    <xf numFmtId="9" fontId="0" fillId="4" borderId="24" xfId="0" applyNumberFormat="1" applyFill="1" applyBorder="1"/>
    <xf numFmtId="9" fontId="0" fillId="3" borderId="1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3" fillId="2" borderId="0" xfId="0" applyFont="1" applyFill="1" applyBorder="1"/>
    <xf numFmtId="41" fontId="4" fillId="2" borderId="39" xfId="2" applyFont="1" applyFill="1" applyBorder="1" applyAlignment="1">
      <alignment vertical="center"/>
    </xf>
    <xf numFmtId="41" fontId="4" fillId="2" borderId="43" xfId="2" applyFont="1" applyFill="1" applyBorder="1" applyAlignment="1">
      <alignment horizontal="center" vertical="center"/>
    </xf>
    <xf numFmtId="41" fontId="4" fillId="2" borderId="43" xfId="2" applyFont="1" applyFill="1" applyBorder="1" applyAlignment="1">
      <alignment horizontal="center" vertical="center" wrapText="1"/>
    </xf>
    <xf numFmtId="41" fontId="36" fillId="2" borderId="43" xfId="2" applyFont="1" applyFill="1" applyBorder="1" applyAlignment="1">
      <alignment horizontal="center" vertical="center" wrapText="1"/>
    </xf>
    <xf numFmtId="0" fontId="36" fillId="2" borderId="1" xfId="2" applyNumberFormat="1" applyFont="1" applyFill="1" applyBorder="1" applyAlignment="1"/>
    <xf numFmtId="41" fontId="36" fillId="2" borderId="1" xfId="2" applyFont="1" applyFill="1" applyBorder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0" fillId="4" borderId="42" xfId="0" applyFill="1" applyBorder="1"/>
    <xf numFmtId="0" fontId="0" fillId="4" borderId="1" xfId="0" applyFill="1" applyBorder="1"/>
    <xf numFmtId="165" fontId="2" fillId="4" borderId="0" xfId="1" applyNumberFormat="1" applyFont="1" applyFill="1" applyBorder="1"/>
    <xf numFmtId="0" fontId="0" fillId="4" borderId="44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4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7" fillId="4" borderId="0" xfId="0" applyFont="1" applyFill="1"/>
    <xf numFmtId="0" fontId="37" fillId="3" borderId="0" xfId="0" applyFont="1" applyFill="1"/>
    <xf numFmtId="43" fontId="0" fillId="4" borderId="0" xfId="1" applyNumberFormat="1" applyFont="1" applyFill="1"/>
    <xf numFmtId="0" fontId="0" fillId="4" borderId="35" xfId="0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169" fontId="0" fillId="0" borderId="0" xfId="0" applyNumberFormat="1"/>
    <xf numFmtId="0" fontId="0" fillId="3" borderId="34" xfId="0" applyFill="1" applyBorder="1"/>
    <xf numFmtId="0" fontId="0" fillId="3" borderId="35" xfId="0" applyFill="1" applyBorder="1"/>
    <xf numFmtId="0" fontId="0" fillId="3" borderId="44" xfId="0" applyFill="1" applyBorder="1"/>
    <xf numFmtId="0" fontId="0" fillId="3" borderId="37" xfId="0" applyFill="1" applyBorder="1"/>
    <xf numFmtId="0" fontId="2" fillId="0" borderId="0" xfId="0" applyFont="1"/>
    <xf numFmtId="0" fontId="2" fillId="4" borderId="32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 applyAlignment="1">
      <alignment horizontal="center" vertical="center"/>
    </xf>
    <xf numFmtId="0" fontId="2" fillId="4" borderId="35" xfId="0" applyFont="1" applyFill="1" applyBorder="1"/>
    <xf numFmtId="0" fontId="2" fillId="4" borderId="48" xfId="0" applyFont="1" applyFill="1" applyBorder="1"/>
    <xf numFmtId="0" fontId="2" fillId="4" borderId="44" xfId="0" applyFont="1" applyFill="1" applyBorder="1"/>
    <xf numFmtId="0" fontId="2" fillId="4" borderId="36" xfId="0" applyFont="1" applyFill="1" applyBorder="1"/>
    <xf numFmtId="0" fontId="2" fillId="4" borderId="37" xfId="0" applyFont="1" applyFill="1" applyBorder="1"/>
    <xf numFmtId="0" fontId="2" fillId="3" borderId="3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4" xfId="0" applyFill="1" applyBorder="1" applyAlignment="1">
      <alignment horizontal="center"/>
    </xf>
    <xf numFmtId="0" fontId="2" fillId="4" borderId="53" xfId="0" applyFont="1" applyFill="1" applyBorder="1"/>
    <xf numFmtId="0" fontId="2" fillId="4" borderId="54" xfId="0" applyFont="1" applyFill="1" applyBorder="1"/>
    <xf numFmtId="0" fontId="2" fillId="3" borderId="54" xfId="0" applyFont="1" applyFill="1" applyBorder="1"/>
    <xf numFmtId="0" fontId="2" fillId="4" borderId="55" xfId="0" applyFont="1" applyFill="1" applyBorder="1" applyAlignment="1">
      <alignment wrapText="1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48" xfId="0" applyFont="1" applyFill="1" applyBorder="1"/>
    <xf numFmtId="0" fontId="2" fillId="3" borderId="0" xfId="0" applyFont="1" applyFill="1" applyBorder="1"/>
    <xf numFmtId="165" fontId="2" fillId="3" borderId="0" xfId="1" applyNumberFormat="1" applyFont="1" applyFill="1" applyBorder="1"/>
    <xf numFmtId="0" fontId="2" fillId="3" borderId="44" xfId="0" applyFont="1" applyFill="1" applyBorder="1"/>
    <xf numFmtId="0" fontId="2" fillId="3" borderId="36" xfId="0" applyFont="1" applyFill="1" applyBorder="1"/>
    <xf numFmtId="165" fontId="2" fillId="3" borderId="36" xfId="1" applyNumberFormat="1" applyFont="1" applyFill="1" applyBorder="1"/>
    <xf numFmtId="0" fontId="2" fillId="7" borderId="49" xfId="0" applyFont="1" applyFill="1" applyBorder="1"/>
    <xf numFmtId="10" fontId="2" fillId="7" borderId="49" xfId="3" applyNumberFormat="1" applyFont="1" applyFill="1" applyBorder="1"/>
    <xf numFmtId="0" fontId="2" fillId="7" borderId="55" xfId="0" applyFont="1" applyFill="1" applyBorder="1"/>
    <xf numFmtId="0" fontId="0" fillId="9" borderId="32" xfId="0" applyFill="1" applyBorder="1"/>
    <xf numFmtId="0" fontId="0" fillId="9" borderId="34" xfId="0" applyFill="1" applyBorder="1"/>
    <xf numFmtId="0" fontId="0" fillId="9" borderId="33" xfId="0" applyFill="1" applyBorder="1"/>
    <xf numFmtId="43" fontId="2" fillId="3" borderId="0" xfId="0" applyNumberFormat="1" applyFont="1" applyFill="1"/>
    <xf numFmtId="0" fontId="27" fillId="2" borderId="33" xfId="0" applyFont="1" applyFill="1" applyBorder="1" applyAlignment="1">
      <alignment horizontal="center" wrapText="1"/>
    </xf>
    <xf numFmtId="0" fontId="27" fillId="2" borderId="34" xfId="0" applyFont="1" applyFill="1" applyBorder="1" applyAlignment="1">
      <alignment horizontal="center" wrapText="1"/>
    </xf>
    <xf numFmtId="165" fontId="2" fillId="4" borderId="56" xfId="0" applyNumberFormat="1" applyFont="1" applyFill="1" applyBorder="1"/>
    <xf numFmtId="165" fontId="0" fillId="2" borderId="0" xfId="0" applyNumberFormat="1" applyFill="1"/>
    <xf numFmtId="0" fontId="0" fillId="4" borderId="0" xfId="0" applyFill="1" applyAlignment="1">
      <alignment horizontal="center"/>
    </xf>
    <xf numFmtId="170" fontId="0" fillId="4" borderId="0" xfId="0" applyNumberFormat="1" applyFill="1"/>
    <xf numFmtId="165" fontId="0" fillId="3" borderId="0" xfId="1" applyNumberFormat="1" applyFont="1" applyFill="1"/>
    <xf numFmtId="0" fontId="0" fillId="0" borderId="0" xfId="0" applyAlignment="1">
      <alignment horizontal="center"/>
    </xf>
    <xf numFmtId="165" fontId="2" fillId="3" borderId="56" xfId="0" applyNumberFormat="1" applyFont="1" applyFill="1" applyBorder="1"/>
    <xf numFmtId="165" fontId="0" fillId="3" borderId="31" xfId="0" applyNumberFormat="1" applyFill="1" applyBorder="1"/>
    <xf numFmtId="0" fontId="2" fillId="4" borderId="0" xfId="0" applyFont="1" applyFill="1" applyAlignment="1">
      <alignment horizontal="right" vertical="center"/>
    </xf>
    <xf numFmtId="0" fontId="29" fillId="2" borderId="57" xfId="0" applyFont="1" applyFill="1" applyBorder="1" applyAlignment="1">
      <alignment horizontal="center"/>
    </xf>
    <xf numFmtId="0" fontId="29" fillId="2" borderId="58" xfId="0" applyFont="1" applyFill="1" applyBorder="1" applyAlignment="1">
      <alignment horizontal="center"/>
    </xf>
    <xf numFmtId="0" fontId="29" fillId="2" borderId="59" xfId="0" applyFont="1" applyFill="1" applyBorder="1" applyAlignment="1">
      <alignment horizontal="center"/>
    </xf>
    <xf numFmtId="0" fontId="29" fillId="2" borderId="60" xfId="0" applyFont="1" applyFill="1" applyBorder="1" applyAlignment="1">
      <alignment horizontal="center"/>
    </xf>
    <xf numFmtId="0" fontId="20" fillId="2" borderId="6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11" xfId="0" applyFont="1" applyFill="1" applyBorder="1" applyAlignment="1">
      <alignment vertical="center"/>
    </xf>
    <xf numFmtId="0" fontId="46" fillId="4" borderId="0" xfId="0" applyFont="1" applyFill="1"/>
    <xf numFmtId="0" fontId="9" fillId="6" borderId="20" xfId="0" applyFont="1" applyFill="1" applyBorder="1"/>
    <xf numFmtId="0" fontId="3" fillId="6" borderId="0" xfId="0" applyFont="1" applyFill="1" applyBorder="1"/>
    <xf numFmtId="165" fontId="6" fillId="6" borderId="0" xfId="1" applyNumberFormat="1" applyFont="1" applyFill="1" applyBorder="1"/>
    <xf numFmtId="9" fontId="3" fillId="6" borderId="0" xfId="3" applyFont="1" applyFill="1" applyBorder="1"/>
    <xf numFmtId="165" fontId="6" fillId="6" borderId="21" xfId="1" applyNumberFormat="1" applyFont="1" applyFill="1" applyBorder="1" applyAlignment="1">
      <alignment horizontal="right" vertical="center"/>
    </xf>
    <xf numFmtId="0" fontId="9" fillId="6" borderId="22" xfId="0" applyFont="1" applyFill="1" applyBorder="1"/>
    <xf numFmtId="0" fontId="3" fillId="6" borderId="23" xfId="0" applyFont="1" applyFill="1" applyBorder="1"/>
    <xf numFmtId="165" fontId="6" fillId="6" borderId="23" xfId="1" applyNumberFormat="1" applyFont="1" applyFill="1" applyBorder="1"/>
    <xf numFmtId="9" fontId="3" fillId="6" borderId="23" xfId="3" applyFont="1" applyFill="1" applyBorder="1"/>
    <xf numFmtId="165" fontId="6" fillId="6" borderId="24" xfId="1" applyNumberFormat="1" applyFont="1" applyFill="1" applyBorder="1" applyAlignment="1">
      <alignment horizontal="right" vertical="center"/>
    </xf>
    <xf numFmtId="41" fontId="0" fillId="0" borderId="0" xfId="0" applyNumberFormat="1"/>
    <xf numFmtId="41" fontId="28" fillId="2" borderId="0" xfId="2" applyNumberFormat="1" applyFont="1" applyFill="1" applyBorder="1" applyAlignment="1">
      <alignment horizontal="right" vertical="center"/>
    </xf>
    <xf numFmtId="0" fontId="37" fillId="4" borderId="0" xfId="0" applyFont="1" applyFill="1" applyAlignment="1">
      <alignment horizontal="center"/>
    </xf>
    <xf numFmtId="41" fontId="48" fillId="2" borderId="0" xfId="2" applyNumberFormat="1" applyFont="1" applyFill="1" applyBorder="1" applyAlignment="1">
      <alignment horizontal="right" vertical="center"/>
    </xf>
    <xf numFmtId="41" fontId="48" fillId="2" borderId="36" xfId="2" applyNumberFormat="1" applyFont="1" applyFill="1" applyBorder="1" applyAlignment="1">
      <alignment horizontal="right"/>
    </xf>
    <xf numFmtId="0" fontId="0" fillId="3" borderId="35" xfId="0" applyFill="1" applyBorder="1" applyAlignment="1"/>
    <xf numFmtId="0" fontId="0" fillId="3" borderId="32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10" fontId="2" fillId="7" borderId="45" xfId="3" applyNumberFormat="1" applyFont="1" applyFill="1" applyBorder="1" applyAlignment="1"/>
    <xf numFmtId="10" fontId="2" fillId="7" borderId="47" xfId="3" applyNumberFormat="1" applyFont="1" applyFill="1" applyBorder="1" applyAlignment="1"/>
    <xf numFmtId="0" fontId="2" fillId="0" borderId="0" xfId="0" applyFont="1" applyAlignment="1">
      <alignment horizontal="center"/>
    </xf>
    <xf numFmtId="10" fontId="0" fillId="4" borderId="32" xfId="3" applyNumberFormat="1" applyFont="1" applyFill="1" applyBorder="1" applyAlignment="1"/>
    <xf numFmtId="10" fontId="0" fillId="4" borderId="34" xfId="3" applyNumberFormat="1" applyFont="1" applyFill="1" applyBorder="1" applyAlignment="1"/>
    <xf numFmtId="10" fontId="0" fillId="4" borderId="44" xfId="3" applyNumberFormat="1" applyFont="1" applyFill="1" applyBorder="1" applyAlignment="1"/>
    <xf numFmtId="10" fontId="0" fillId="4" borderId="37" xfId="3" applyNumberFormat="1" applyFont="1" applyFill="1" applyBorder="1" applyAlignment="1"/>
    <xf numFmtId="165" fontId="2" fillId="4" borderId="0" xfId="1" applyNumberFormat="1" applyFont="1" applyFill="1"/>
    <xf numFmtId="0" fontId="35" fillId="2" borderId="0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39" fillId="2" borderId="32" xfId="0" applyFont="1" applyFill="1" applyBorder="1" applyAlignment="1">
      <alignment horizontal="center"/>
    </xf>
    <xf numFmtId="0" fontId="39" fillId="2" borderId="33" xfId="0" applyFont="1" applyFill="1" applyBorder="1" applyAlignment="1">
      <alignment horizontal="center"/>
    </xf>
    <xf numFmtId="0" fontId="39" fillId="2" borderId="34" xfId="0" applyFont="1" applyFill="1" applyBorder="1" applyAlignment="1">
      <alignment horizontal="center"/>
    </xf>
    <xf numFmtId="0" fontId="39" fillId="2" borderId="48" xfId="0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39" fillId="2" borderId="35" xfId="0" applyFont="1" applyFill="1" applyBorder="1" applyAlignment="1">
      <alignment horizontal="center"/>
    </xf>
    <xf numFmtId="0" fontId="39" fillId="2" borderId="44" xfId="0" applyFont="1" applyFill="1" applyBorder="1" applyAlignment="1">
      <alignment horizontal="center"/>
    </xf>
    <xf numFmtId="0" fontId="39" fillId="2" borderId="36" xfId="0" applyFont="1" applyFill="1" applyBorder="1" applyAlignment="1">
      <alignment horizontal="center"/>
    </xf>
    <xf numFmtId="0" fontId="39" fillId="2" borderId="37" xfId="0" applyFont="1" applyFill="1" applyBorder="1" applyAlignment="1">
      <alignment horizontal="center"/>
    </xf>
    <xf numFmtId="0" fontId="42" fillId="2" borderId="45" xfId="0" applyFont="1" applyFill="1" applyBorder="1" applyAlignment="1">
      <alignment horizontal="center"/>
    </xf>
    <xf numFmtId="0" fontId="42" fillId="2" borderId="46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 wrapText="1"/>
    </xf>
    <xf numFmtId="0" fontId="2" fillId="4" borderId="34" xfId="0" applyFont="1" applyFill="1" applyBorder="1" applyAlignment="1">
      <alignment horizontal="center" wrapText="1"/>
    </xf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41" fillId="2" borderId="45" xfId="0" applyFont="1" applyFill="1" applyBorder="1" applyAlignment="1">
      <alignment horizontal="center"/>
    </xf>
    <xf numFmtId="0" fontId="41" fillId="2" borderId="46" xfId="0" applyFont="1" applyFill="1" applyBorder="1" applyAlignment="1">
      <alignment horizontal="center"/>
    </xf>
    <xf numFmtId="0" fontId="41" fillId="2" borderId="47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0" fontId="2" fillId="4" borderId="46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0" fontId="38" fillId="7" borderId="45" xfId="0" applyFont="1" applyFill="1" applyBorder="1" applyAlignment="1">
      <alignment horizontal="center"/>
    </xf>
    <xf numFmtId="0" fontId="38" fillId="7" borderId="46" xfId="0" applyFont="1" applyFill="1" applyBorder="1" applyAlignment="1">
      <alignment horizontal="center"/>
    </xf>
    <xf numFmtId="0" fontId="38" fillId="7" borderId="47" xfId="0" applyFont="1" applyFill="1" applyBorder="1" applyAlignment="1">
      <alignment horizontal="center"/>
    </xf>
    <xf numFmtId="0" fontId="38" fillId="7" borderId="50" xfId="0" applyFont="1" applyFill="1" applyBorder="1" applyAlignment="1">
      <alignment horizontal="center"/>
    </xf>
    <xf numFmtId="0" fontId="38" fillId="7" borderId="51" xfId="0" applyFont="1" applyFill="1" applyBorder="1" applyAlignment="1">
      <alignment horizontal="center"/>
    </xf>
    <xf numFmtId="0" fontId="38" fillId="7" borderId="5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47" xfId="0" applyFont="1" applyFill="1" applyBorder="1" applyAlignment="1">
      <alignment horizontal="center"/>
    </xf>
    <xf numFmtId="0" fontId="2" fillId="8" borderId="44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2" fillId="7" borderId="51" xfId="0" applyFont="1" applyFill="1" applyBorder="1" applyAlignment="1">
      <alignment horizontal="center"/>
    </xf>
    <xf numFmtId="0" fontId="2" fillId="7" borderId="52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 wrapText="1"/>
    </xf>
    <xf numFmtId="0" fontId="2" fillId="3" borderId="37" xfId="0" applyFont="1" applyFill="1" applyBorder="1" applyAlignment="1">
      <alignment horizontal="center" wrapText="1"/>
    </xf>
    <xf numFmtId="0" fontId="2" fillId="7" borderId="33" xfId="0" applyFont="1" applyFill="1" applyBorder="1" applyAlignment="1">
      <alignment horizontal="center"/>
    </xf>
    <xf numFmtId="0" fontId="40" fillId="2" borderId="45" xfId="0" applyFont="1" applyFill="1" applyBorder="1" applyAlignment="1">
      <alignment horizontal="center"/>
    </xf>
    <xf numFmtId="0" fontId="40" fillId="2" borderId="46" xfId="0" applyFont="1" applyFill="1" applyBorder="1" applyAlignment="1">
      <alignment horizontal="center"/>
    </xf>
    <xf numFmtId="0" fontId="40" fillId="2" borderId="47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7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40" xfId="0" applyFont="1" applyFill="1" applyBorder="1" applyAlignment="1">
      <alignment horizontal="center"/>
    </xf>
    <xf numFmtId="0" fontId="44" fillId="2" borderId="0" xfId="0" applyFont="1" applyFill="1" applyAlignment="1">
      <alignment horizontal="center"/>
    </xf>
    <xf numFmtId="0" fontId="44" fillId="2" borderId="40" xfId="0" applyFont="1" applyFill="1" applyBorder="1" applyAlignment="1">
      <alignment horizontal="center"/>
    </xf>
    <xf numFmtId="0" fontId="45" fillId="2" borderId="0" xfId="0" applyFont="1" applyFill="1" applyAlignment="1">
      <alignment horizontal="left"/>
    </xf>
    <xf numFmtId="0" fontId="37" fillId="4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165" fontId="43" fillId="2" borderId="32" xfId="0" applyNumberFormat="1" applyFont="1" applyFill="1" applyBorder="1" applyAlignment="1">
      <alignment horizontal="center"/>
    </xf>
    <xf numFmtId="165" fontId="43" fillId="2" borderId="33" xfId="0" applyNumberFormat="1" applyFont="1" applyFill="1" applyBorder="1" applyAlignment="1">
      <alignment horizontal="center"/>
    </xf>
    <xf numFmtId="165" fontId="43" fillId="2" borderId="34" xfId="0" applyNumberFormat="1" applyFont="1" applyFill="1" applyBorder="1" applyAlignment="1">
      <alignment horizontal="center"/>
    </xf>
    <xf numFmtId="165" fontId="43" fillId="2" borderId="48" xfId="0" applyNumberFormat="1" applyFont="1" applyFill="1" applyBorder="1" applyAlignment="1">
      <alignment horizontal="center"/>
    </xf>
    <xf numFmtId="165" fontId="43" fillId="2" borderId="0" xfId="0" applyNumberFormat="1" applyFont="1" applyFill="1" applyBorder="1" applyAlignment="1">
      <alignment horizontal="center"/>
    </xf>
    <xf numFmtId="165" fontId="43" fillId="2" borderId="35" xfId="0" applyNumberFormat="1" applyFont="1" applyFill="1" applyBorder="1" applyAlignment="1">
      <alignment horizontal="center"/>
    </xf>
    <xf numFmtId="165" fontId="43" fillId="2" borderId="44" xfId="0" applyNumberFormat="1" applyFont="1" applyFill="1" applyBorder="1" applyAlignment="1">
      <alignment horizontal="center"/>
    </xf>
    <xf numFmtId="165" fontId="43" fillId="2" borderId="36" xfId="0" applyNumberFormat="1" applyFont="1" applyFill="1" applyBorder="1" applyAlignment="1">
      <alignment horizontal="center"/>
    </xf>
    <xf numFmtId="165" fontId="43" fillId="2" borderId="37" xfId="0" applyNumberFormat="1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9" fontId="0" fillId="4" borderId="0" xfId="3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26" fillId="2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20" fillId="2" borderId="0" xfId="0" applyFont="1" applyFill="1" applyAlignment="1">
      <alignment horizontal="left"/>
    </xf>
    <xf numFmtId="0" fontId="4" fillId="2" borderId="2" xfId="3" applyNumberFormat="1" applyFont="1" applyFill="1" applyBorder="1" applyAlignment="1">
      <alignment horizontal="center"/>
    </xf>
    <xf numFmtId="0" fontId="4" fillId="2" borderId="4" xfId="3" applyNumberFormat="1" applyFont="1" applyFill="1" applyBorder="1" applyAlignment="1">
      <alignment horizontal="center"/>
    </xf>
    <xf numFmtId="0" fontId="4" fillId="2" borderId="2" xfId="2" applyNumberFormat="1" applyFont="1" applyFill="1" applyBorder="1" applyAlignment="1">
      <alignment horizontal="center"/>
    </xf>
    <xf numFmtId="0" fontId="4" fillId="2" borderId="3" xfId="2" applyNumberFormat="1" applyFont="1" applyFill="1" applyBorder="1" applyAlignment="1">
      <alignment horizontal="center"/>
    </xf>
    <xf numFmtId="0" fontId="20" fillId="2" borderId="5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2" borderId="11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16" fillId="2" borderId="17" xfId="0" applyFont="1" applyFill="1" applyBorder="1" applyAlignment="1">
      <alignment horizontal="left"/>
    </xf>
    <xf numFmtId="0" fontId="16" fillId="2" borderId="18" xfId="0" applyFont="1" applyFill="1" applyBorder="1" applyAlignment="1">
      <alignment horizontal="left"/>
    </xf>
    <xf numFmtId="0" fontId="16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21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21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/>
    </xf>
    <xf numFmtId="0" fontId="17" fillId="2" borderId="23" xfId="0" applyFont="1" applyFill="1" applyBorder="1" applyAlignment="1">
      <alignment horizontal="left"/>
    </xf>
    <xf numFmtId="0" fontId="17" fillId="2" borderId="24" xfId="0" applyFont="1" applyFill="1" applyBorder="1" applyAlignment="1">
      <alignment horizontal="left"/>
    </xf>
    <xf numFmtId="0" fontId="0" fillId="9" borderId="0" xfId="0" applyFill="1"/>
    <xf numFmtId="165" fontId="0" fillId="9" borderId="0" xfId="1" applyNumberFormat="1" applyFont="1" applyFill="1"/>
    <xf numFmtId="0" fontId="51" fillId="4" borderId="0" xfId="0" applyFont="1" applyFill="1"/>
    <xf numFmtId="0" fontId="52" fillId="2" borderId="32" xfId="0" applyFont="1" applyFill="1" applyBorder="1"/>
    <xf numFmtId="0" fontId="53" fillId="2" borderId="20" xfId="0" applyFont="1" applyFill="1" applyBorder="1"/>
    <xf numFmtId="0" fontId="56" fillId="4" borderId="0" xfId="0" applyFont="1" applyFill="1" applyAlignment="1">
      <alignment horizontal="center"/>
    </xf>
    <xf numFmtId="0" fontId="49" fillId="4" borderId="0" xfId="0" applyFont="1" applyFill="1" applyAlignment="1">
      <alignment wrapText="1"/>
    </xf>
    <xf numFmtId="0" fontId="50" fillId="0" borderId="0" xfId="0" applyFont="1"/>
    <xf numFmtId="0" fontId="50" fillId="4" borderId="0" xfId="0" applyFont="1" applyFill="1"/>
    <xf numFmtId="165" fontId="50" fillId="0" borderId="0" xfId="1" applyNumberFormat="1" applyFont="1"/>
    <xf numFmtId="0" fontId="49" fillId="6" borderId="0" xfId="0" applyFont="1" applyFill="1"/>
    <xf numFmtId="10" fontId="49" fillId="0" borderId="0" xfId="0" applyNumberFormat="1" applyFont="1"/>
    <xf numFmtId="9" fontId="49" fillId="0" borderId="0" xfId="0" applyNumberFormat="1" applyFont="1"/>
    <xf numFmtId="0" fontId="49" fillId="0" borderId="0" xfId="0" applyFont="1"/>
    <xf numFmtId="10" fontId="50" fillId="0" borderId="0" xfId="0" applyNumberFormat="1" applyFont="1"/>
    <xf numFmtId="0" fontId="50" fillId="0" borderId="48" xfId="0" applyFont="1" applyBorder="1" applyAlignment="1">
      <alignment horizontal="center"/>
    </xf>
    <xf numFmtId="0" fontId="50" fillId="0" borderId="54" xfId="0" applyFont="1" applyBorder="1" applyAlignment="1">
      <alignment horizontal="center"/>
    </xf>
    <xf numFmtId="0" fontId="58" fillId="3" borderId="0" xfId="0" applyFont="1" applyFill="1" applyBorder="1"/>
    <xf numFmtId="0" fontId="59" fillId="3" borderId="35" xfId="0" applyFont="1" applyFill="1" applyBorder="1"/>
    <xf numFmtId="9" fontId="57" fillId="6" borderId="0" xfId="0" applyNumberFormat="1" applyFont="1" applyFill="1"/>
    <xf numFmtId="0" fontId="57" fillId="6" borderId="0" xfId="0" applyFont="1" applyFill="1"/>
    <xf numFmtId="9" fontId="57" fillId="6" borderId="0" xfId="3" applyFont="1" applyFill="1"/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35" xfId="0" applyFont="1" applyFill="1" applyBorder="1"/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/>
    <xf numFmtId="0" fontId="0" fillId="3" borderId="33" xfId="0" applyFill="1" applyBorder="1"/>
    <xf numFmtId="0" fontId="55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36" xfId="0" applyFill="1" applyBorder="1"/>
  </cellXfs>
  <cellStyles count="5">
    <cellStyle name="Comma" xfId="1" builtinId="3"/>
    <cellStyle name="Comma [0]" xfId="2" builtinId="6"/>
    <cellStyle name="Comma 2" xf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22" fmlaLink="$H$24" inc="50" max="30000" page="10" val="200"/>
</file>

<file path=xl/ctrlProps/ctrlProp10.xml><?xml version="1.0" encoding="utf-8"?>
<formControlPr xmlns="http://schemas.microsoft.com/office/spreadsheetml/2009/9/main" objectType="Spin" dx="22" fmlaLink="$H$48" max="30000" page="10"/>
</file>

<file path=xl/ctrlProps/ctrlProp11.xml><?xml version="1.0" encoding="utf-8"?>
<formControlPr xmlns="http://schemas.microsoft.com/office/spreadsheetml/2009/9/main" objectType="Spin" dx="22" fmlaLink="$H$51" max="30000" page="10" val="5"/>
</file>

<file path=xl/ctrlProps/ctrlProp12.xml><?xml version="1.0" encoding="utf-8"?>
<formControlPr xmlns="http://schemas.microsoft.com/office/spreadsheetml/2009/9/main" objectType="Spin" dx="22" fmlaLink="$H$54" max="30000" page="10" val="5"/>
</file>

<file path=xl/ctrlProps/ctrlProp13.xml><?xml version="1.0" encoding="utf-8"?>
<formControlPr xmlns="http://schemas.microsoft.com/office/spreadsheetml/2009/9/main" objectType="Spin" dx="22" fmlaLink="$H$57" max="30000" page="10" val="3"/>
</file>

<file path=xl/ctrlProps/ctrlProp14.xml><?xml version="1.0" encoding="utf-8"?>
<formControlPr xmlns="http://schemas.microsoft.com/office/spreadsheetml/2009/9/main" objectType="Spin" dx="22" fmlaLink="$H$60" max="30000" page="10" val="7"/>
</file>

<file path=xl/ctrlProps/ctrlProp15.xml><?xml version="1.0" encoding="utf-8"?>
<formControlPr xmlns="http://schemas.microsoft.com/office/spreadsheetml/2009/9/main" objectType="Spin" dx="22" fmlaLink="$H$63" max="30000" page="10" val="10"/>
</file>

<file path=xl/ctrlProps/ctrlProp16.xml><?xml version="1.0" encoding="utf-8"?>
<formControlPr xmlns="http://schemas.microsoft.com/office/spreadsheetml/2009/9/main" objectType="Spin" dx="22" fmlaLink="$H$66" max="30000" page="10"/>
</file>

<file path=xl/ctrlProps/ctrlProp17.xml><?xml version="1.0" encoding="utf-8"?>
<formControlPr xmlns="http://schemas.microsoft.com/office/spreadsheetml/2009/9/main" objectType="Scroll" dx="22" fmlaLink="$Q$39" horiz="1" inc="50" max="30000" page="10" val="2350"/>
</file>

<file path=xl/ctrlProps/ctrlProp18.xml><?xml version="1.0" encoding="utf-8"?>
<formControlPr xmlns="http://schemas.microsoft.com/office/spreadsheetml/2009/9/main" objectType="Scroll" dx="22" fmlaLink="$Q$42" horiz="1" max="30000" page="50" val="700"/>
</file>

<file path=xl/ctrlProps/ctrlProp19.xml><?xml version="1.0" encoding="utf-8"?>
<formControlPr xmlns="http://schemas.microsoft.com/office/spreadsheetml/2009/9/main" objectType="Scroll" dx="22" fmlaLink="$Q$45" horiz="1" inc="50" max="30000" page="10" val="800"/>
</file>

<file path=xl/ctrlProps/ctrlProp2.xml><?xml version="1.0" encoding="utf-8"?>
<formControlPr xmlns="http://schemas.microsoft.com/office/spreadsheetml/2009/9/main" objectType="Spin" dx="22" fmlaLink="$H$27" inc="100" max="2000" page="10" val="1500"/>
</file>

<file path=xl/ctrlProps/ctrlProp20.xml><?xml version="1.0" encoding="utf-8"?>
<formControlPr xmlns="http://schemas.microsoft.com/office/spreadsheetml/2009/9/main" objectType="Scroll" dx="22" fmlaLink="$Q$48" horiz="1" inc="50" max="30000" page="10" val="350"/>
</file>

<file path=xl/ctrlProps/ctrlProp21.xml><?xml version="1.0" encoding="utf-8"?>
<formControlPr xmlns="http://schemas.microsoft.com/office/spreadsheetml/2009/9/main" objectType="Scroll" dx="22" fmlaLink="$Q$51" horiz="1" inc="50" max="30000" page="10" val="5000"/>
</file>

<file path=xl/ctrlProps/ctrlProp22.xml><?xml version="1.0" encoding="utf-8"?>
<formControlPr xmlns="http://schemas.microsoft.com/office/spreadsheetml/2009/9/main" objectType="Scroll" dx="22" fmlaLink="$Q$54" horiz="1" inc="50" max="30000" page="10" val="3500"/>
</file>

<file path=xl/ctrlProps/ctrlProp23.xml><?xml version="1.0" encoding="utf-8"?>
<formControlPr xmlns="http://schemas.microsoft.com/office/spreadsheetml/2009/9/main" objectType="Scroll" dx="22" fmlaLink="$Q$57" horiz="1" inc="50" max="30000" page="50" val="7000"/>
</file>

<file path=xl/ctrlProps/ctrlProp24.xml><?xml version="1.0" encoding="utf-8"?>
<formControlPr xmlns="http://schemas.microsoft.com/office/spreadsheetml/2009/9/main" objectType="Scroll" dx="22" fmlaLink="$Q$60" horiz="1" inc="50" max="30000" page="10" val="2150"/>
</file>

<file path=xl/ctrlProps/ctrlProp25.xml><?xml version="1.0" encoding="utf-8"?>
<formControlPr xmlns="http://schemas.microsoft.com/office/spreadsheetml/2009/9/main" objectType="Scroll" dx="22" fmlaLink="$Q$63" horiz="1" max="30000" page="10" val="600"/>
</file>

<file path=xl/ctrlProps/ctrlProp26.xml><?xml version="1.0" encoding="utf-8"?>
<formControlPr xmlns="http://schemas.microsoft.com/office/spreadsheetml/2009/9/main" objectType="Scroll" dx="22" fmlaLink="$Q$66" horiz="1" inc="50" max="30000" page="10" val="3900"/>
</file>

<file path=xl/ctrlProps/ctrlProp27.xml><?xml version="1.0" encoding="utf-8"?>
<formControlPr xmlns="http://schemas.microsoft.com/office/spreadsheetml/2009/9/main" objectType="Scroll" dx="22" fmlaLink="$J$8" horiz="1" inc="10" max="10000" page="10" val="230"/>
</file>

<file path=xl/ctrlProps/ctrlProp28.xml><?xml version="1.0" encoding="utf-8"?>
<formControlPr xmlns="http://schemas.microsoft.com/office/spreadsheetml/2009/9/main" objectType="Scroll" dx="22" fmlaLink="$J$9" horiz="1" inc="10" max="10000" page="10" val="150"/>
</file>

<file path=xl/ctrlProps/ctrlProp29.xml><?xml version="1.0" encoding="utf-8"?>
<formControlPr xmlns="http://schemas.microsoft.com/office/spreadsheetml/2009/9/main" objectType="Scroll" dx="22" fmlaLink="$J$10" horiz="1" inc="10" max="1000" page="10" val="70"/>
</file>

<file path=xl/ctrlProps/ctrlProp3.xml><?xml version="1.0" encoding="utf-8"?>
<formControlPr xmlns="http://schemas.microsoft.com/office/spreadsheetml/2009/9/main" objectType="Spin" dx="22" fmlaLink="$H$31" inc="100" max="30000" page="10" val="800"/>
</file>

<file path=xl/ctrlProps/ctrlProp30.xml><?xml version="1.0" encoding="utf-8"?>
<formControlPr xmlns="http://schemas.microsoft.com/office/spreadsheetml/2009/9/main" objectType="Scroll" dx="22" fmlaLink="$J$11" horiz="1" inc="10" max="10000" page="10" val="600"/>
</file>

<file path=xl/ctrlProps/ctrlProp31.xml><?xml version="1.0" encoding="utf-8"?>
<formControlPr xmlns="http://schemas.microsoft.com/office/spreadsheetml/2009/9/main" objectType="Scroll" dx="22" fmlaLink="$J$13" horiz="1" inc="10" max="10000" page="10" val="250"/>
</file>

<file path=xl/ctrlProps/ctrlProp32.xml><?xml version="1.0" encoding="utf-8"?>
<formControlPr xmlns="http://schemas.microsoft.com/office/spreadsheetml/2009/9/main" objectType="Scroll" dx="22" fmlaLink="$J$14" horiz="1" inc="10" max="10000" page="10" val="250"/>
</file>

<file path=xl/ctrlProps/ctrlProp33.xml><?xml version="1.0" encoding="utf-8"?>
<formControlPr xmlns="http://schemas.microsoft.com/office/spreadsheetml/2009/9/main" objectType="Scroll" dx="22" fmlaLink="$J$15" horiz="1" inc="10" max="10000" page="10" val="250"/>
</file>

<file path=xl/ctrlProps/ctrlProp34.xml><?xml version="1.0" encoding="utf-8"?>
<formControlPr xmlns="http://schemas.microsoft.com/office/spreadsheetml/2009/9/main" objectType="Scroll" dx="22" fmlaLink="$Q$8" horiz="1" inc="10" max="10000" page="10" val="2476"/>
</file>

<file path=xl/ctrlProps/ctrlProp35.xml><?xml version="1.0" encoding="utf-8"?>
<formControlPr xmlns="http://schemas.microsoft.com/office/spreadsheetml/2009/9/main" objectType="Scroll" dx="22" fmlaLink="$Q$9" horiz="1" inc="10" max="10000" page="10" val="1265"/>
</file>

<file path=xl/ctrlProps/ctrlProp36.xml><?xml version="1.0" encoding="utf-8"?>
<formControlPr xmlns="http://schemas.microsoft.com/office/spreadsheetml/2009/9/main" objectType="Scroll" dx="22" fmlaLink="$Q$10" horiz="1" inc="10" max="10000" page="10" val="757"/>
</file>

<file path=xl/ctrlProps/ctrlProp37.xml><?xml version="1.0" encoding="utf-8"?>
<formControlPr xmlns="http://schemas.microsoft.com/office/spreadsheetml/2009/9/main" objectType="Scroll" dx="22" fmlaLink="$Q$11" horiz="1" inc="10" max="10000" page="10" val="650"/>
</file>

<file path=xl/ctrlProps/ctrlProp38.xml><?xml version="1.0" encoding="utf-8"?>
<formControlPr xmlns="http://schemas.microsoft.com/office/spreadsheetml/2009/9/main" objectType="Scroll" dx="22" fmlaLink="$Q$12" horiz="1" inc="10" max="10000" page="10" val="600"/>
</file>

<file path=xl/ctrlProps/ctrlProp39.xml><?xml version="1.0" encoding="utf-8"?>
<formControlPr xmlns="http://schemas.microsoft.com/office/spreadsheetml/2009/9/main" objectType="Scroll" dx="22" fmlaLink="$Q$13" horiz="1" inc="10" max="10000" page="10" val="600"/>
</file>

<file path=xl/ctrlProps/ctrlProp4.xml><?xml version="1.0" encoding="utf-8"?>
<formControlPr xmlns="http://schemas.microsoft.com/office/spreadsheetml/2009/9/main" objectType="Spin" dx="22" fmlaLink="$Q$24" max="100" min="1" page="10" val="3"/>
</file>

<file path=xl/ctrlProps/ctrlProp40.xml><?xml version="1.0" encoding="utf-8"?>
<formControlPr xmlns="http://schemas.microsoft.com/office/spreadsheetml/2009/9/main" objectType="Scroll" dx="22" fmlaLink="$Q$14" horiz="1" inc="10" max="10000" page="10" val="600"/>
</file>

<file path=xl/ctrlProps/ctrlProp41.xml><?xml version="1.0" encoding="utf-8"?>
<formControlPr xmlns="http://schemas.microsoft.com/office/spreadsheetml/2009/9/main" objectType="Scroll" dx="22" fmlaLink="$Q$15" horiz="1" inc="10" max="10000" page="10" val="600"/>
</file>

<file path=xl/ctrlProps/ctrlProp42.xml><?xml version="1.0" encoding="utf-8"?>
<formControlPr xmlns="http://schemas.microsoft.com/office/spreadsheetml/2009/9/main" objectType="Scroll" dx="22" fmlaLink="$Q$16" horiz="1" inc="10" max="10000" page="10" val="600"/>
</file>

<file path=xl/ctrlProps/ctrlProp43.xml><?xml version="1.0" encoding="utf-8"?>
<formControlPr xmlns="http://schemas.microsoft.com/office/spreadsheetml/2009/9/main" objectType="Scroll" dx="22" fmlaLink="$Q$17" horiz="1" inc="10" max="10000" page="10" val="600"/>
</file>

<file path=xl/ctrlProps/ctrlProp44.xml><?xml version="1.0" encoding="utf-8"?>
<formControlPr xmlns="http://schemas.microsoft.com/office/spreadsheetml/2009/9/main" objectType="Scroll" dx="22" fmlaLink="$AB$24" horiz="1" inc="10" max="10000" page="10" val="70"/>
</file>

<file path=xl/ctrlProps/ctrlProp45.xml><?xml version="1.0" encoding="utf-8"?>
<formControlPr xmlns="http://schemas.microsoft.com/office/spreadsheetml/2009/9/main" objectType="Scroll" dx="22" fmlaLink="$AB$26" horiz="1" inc="10" max="10000" page="10" val="50"/>
</file>

<file path=xl/ctrlProps/ctrlProp46.xml><?xml version="1.0" encoding="utf-8"?>
<formControlPr xmlns="http://schemas.microsoft.com/office/spreadsheetml/2009/9/main" objectType="Scroll" dx="22" fmlaLink="$AB$28" horiz="1" inc="10" max="10000" page="10" val="150"/>
</file>

<file path=xl/ctrlProps/ctrlProp47.xml><?xml version="1.0" encoding="utf-8"?>
<formControlPr xmlns="http://schemas.microsoft.com/office/spreadsheetml/2009/9/main" objectType="Scroll" dx="22" fmlaLink="$AB$30" horiz="1" inc="10" max="10000" page="10" val="50"/>
</file>

<file path=xl/ctrlProps/ctrlProp48.xml><?xml version="1.0" encoding="utf-8"?>
<formControlPr xmlns="http://schemas.microsoft.com/office/spreadsheetml/2009/9/main" objectType="Scroll" dx="22" fmlaLink="$AB$32" horiz="1" inc="10" max="10000" page="10" val="100"/>
</file>

<file path=xl/ctrlProps/ctrlProp49.xml><?xml version="1.0" encoding="utf-8"?>
<formControlPr xmlns="http://schemas.microsoft.com/office/spreadsheetml/2009/9/main" objectType="CheckBox" checked="Checked" fmlaLink="$G$77" lockText="1" noThreeD="1"/>
</file>

<file path=xl/ctrlProps/ctrlProp5.xml><?xml version="1.0" encoding="utf-8"?>
<formControlPr xmlns="http://schemas.microsoft.com/office/spreadsheetml/2009/9/main" objectType="Spin" dx="22" fmlaLink="$Q$27" max="100" min="1" page="10"/>
</file>

<file path=xl/ctrlProps/ctrlProp6.xml><?xml version="1.0" encoding="utf-8"?>
<formControlPr xmlns="http://schemas.microsoft.com/office/spreadsheetml/2009/9/main" objectType="Spin" dx="22" fmlaLink="$Q$31" max="100" min="1" page="10" val="2"/>
</file>

<file path=xl/ctrlProps/ctrlProp7.xml><?xml version="1.0" encoding="utf-8"?>
<formControlPr xmlns="http://schemas.microsoft.com/office/spreadsheetml/2009/9/main" objectType="Spin" dx="22" fmlaLink="$H$39" max="100" page="10"/>
</file>

<file path=xl/ctrlProps/ctrlProp8.xml><?xml version="1.0" encoding="utf-8"?>
<formControlPr xmlns="http://schemas.microsoft.com/office/spreadsheetml/2009/9/main" objectType="Spin" dx="22" fmlaLink="$H$42" max="100" min="1" page="10"/>
</file>

<file path=xl/ctrlProps/ctrlProp9.xml><?xml version="1.0" encoding="utf-8"?>
<formControlPr xmlns="http://schemas.microsoft.com/office/spreadsheetml/2009/9/main" objectType="Spin" dx="22" fmlaLink="$H$45" max="100" page="10" val="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342111</xdr:colOff>
      <xdr:row>1</xdr:row>
      <xdr:rowOff>28576</xdr:rowOff>
    </xdr:from>
    <xdr:to>
      <xdr:col>15</xdr:col>
      <xdr:colOff>104196</xdr:colOff>
      <xdr:row>15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0486" y="219076"/>
          <a:ext cx="2810085" cy="270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209550</xdr:colOff>
          <xdr:row>22</xdr:row>
          <xdr:rowOff>171450</xdr:rowOff>
        </xdr:from>
        <xdr:to>
          <xdr:col>5</xdr:col>
          <xdr:colOff>247650</xdr:colOff>
          <xdr:row>24</xdr:row>
          <xdr:rowOff>47625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219075</xdr:colOff>
          <xdr:row>25</xdr:row>
          <xdr:rowOff>152400</xdr:rowOff>
        </xdr:from>
        <xdr:to>
          <xdr:col>5</xdr:col>
          <xdr:colOff>257175</xdr:colOff>
          <xdr:row>27</xdr:row>
          <xdr:rowOff>28575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219075</xdr:colOff>
          <xdr:row>29</xdr:row>
          <xdr:rowOff>104775</xdr:rowOff>
        </xdr:from>
        <xdr:to>
          <xdr:col>5</xdr:col>
          <xdr:colOff>257175</xdr:colOff>
          <xdr:row>30</xdr:row>
          <xdr:rowOff>180975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504825</xdr:colOff>
          <xdr:row>22</xdr:row>
          <xdr:rowOff>180975</xdr:rowOff>
        </xdr:from>
        <xdr:to>
          <xdr:col>14</xdr:col>
          <xdr:colOff>561975</xdr:colOff>
          <xdr:row>23</xdr:row>
          <xdr:rowOff>190500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504825</xdr:colOff>
          <xdr:row>25</xdr:row>
          <xdr:rowOff>171450</xdr:rowOff>
        </xdr:from>
        <xdr:to>
          <xdr:col>14</xdr:col>
          <xdr:colOff>561975</xdr:colOff>
          <xdr:row>26</xdr:row>
          <xdr:rowOff>180975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504825</xdr:colOff>
          <xdr:row>30</xdr:row>
          <xdr:rowOff>0</xdr:rowOff>
        </xdr:from>
        <xdr:to>
          <xdr:col>14</xdr:col>
          <xdr:colOff>561975</xdr:colOff>
          <xdr:row>31</xdr:row>
          <xdr:rowOff>9525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37</xdr:row>
          <xdr:rowOff>133350</xdr:rowOff>
        </xdr:from>
        <xdr:to>
          <xdr:col>6</xdr:col>
          <xdr:colOff>95250</xdr:colOff>
          <xdr:row>39</xdr:row>
          <xdr:rowOff>171450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40</xdr:row>
          <xdr:rowOff>142875</xdr:rowOff>
        </xdr:from>
        <xdr:to>
          <xdr:col>6</xdr:col>
          <xdr:colOff>85725</xdr:colOff>
          <xdr:row>42</xdr:row>
          <xdr:rowOff>180975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43</xdr:row>
          <xdr:rowOff>152400</xdr:rowOff>
        </xdr:from>
        <xdr:to>
          <xdr:col>6</xdr:col>
          <xdr:colOff>85725</xdr:colOff>
          <xdr:row>46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46</xdr:row>
          <xdr:rowOff>171450</xdr:rowOff>
        </xdr:from>
        <xdr:to>
          <xdr:col>6</xdr:col>
          <xdr:colOff>85725</xdr:colOff>
          <xdr:row>48</xdr:row>
          <xdr:rowOff>152400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49</xdr:row>
          <xdr:rowOff>114300</xdr:rowOff>
        </xdr:from>
        <xdr:to>
          <xdr:col>6</xdr:col>
          <xdr:colOff>85725</xdr:colOff>
          <xdr:row>51</xdr:row>
          <xdr:rowOff>152400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52</xdr:row>
          <xdr:rowOff>142875</xdr:rowOff>
        </xdr:from>
        <xdr:to>
          <xdr:col>6</xdr:col>
          <xdr:colOff>85725</xdr:colOff>
          <xdr:row>54</xdr:row>
          <xdr:rowOff>180975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55</xdr:row>
          <xdr:rowOff>152400</xdr:rowOff>
        </xdr:from>
        <xdr:to>
          <xdr:col>6</xdr:col>
          <xdr:colOff>85725</xdr:colOff>
          <xdr:row>57</xdr:row>
          <xdr:rowOff>171450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58</xdr:row>
          <xdr:rowOff>161925</xdr:rowOff>
        </xdr:from>
        <xdr:to>
          <xdr:col>6</xdr:col>
          <xdr:colOff>76200</xdr:colOff>
          <xdr:row>61</xdr:row>
          <xdr:rowOff>9525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61</xdr:row>
          <xdr:rowOff>152400</xdr:rowOff>
        </xdr:from>
        <xdr:to>
          <xdr:col>6</xdr:col>
          <xdr:colOff>85725</xdr:colOff>
          <xdr:row>63</xdr:row>
          <xdr:rowOff>161925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64</xdr:row>
          <xdr:rowOff>123825</xdr:rowOff>
        </xdr:from>
        <xdr:to>
          <xdr:col>6</xdr:col>
          <xdr:colOff>85725</xdr:colOff>
          <xdr:row>66</xdr:row>
          <xdr:rowOff>114300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37</xdr:row>
          <xdr:rowOff>180975</xdr:rowOff>
        </xdr:from>
        <xdr:to>
          <xdr:col>13</xdr:col>
          <xdr:colOff>552450</xdr:colOff>
          <xdr:row>39</xdr:row>
          <xdr:rowOff>0</xdr:rowOff>
        </xdr:to>
        <xdr:sp macro="" textlink="">
          <xdr:nvSpPr>
            <xdr:cNvPr id="3097" name="Scroll Bar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285750</xdr:colOff>
          <xdr:row>40</xdr:row>
          <xdr:rowOff>142875</xdr:rowOff>
        </xdr:from>
        <xdr:to>
          <xdr:col>13</xdr:col>
          <xdr:colOff>561975</xdr:colOff>
          <xdr:row>41</xdr:row>
          <xdr:rowOff>152400</xdr:rowOff>
        </xdr:to>
        <xdr:sp macro="" textlink="">
          <xdr:nvSpPr>
            <xdr:cNvPr id="3098" name="Scroll Bar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43</xdr:row>
          <xdr:rowOff>180975</xdr:rowOff>
        </xdr:from>
        <xdr:to>
          <xdr:col>13</xdr:col>
          <xdr:colOff>552450</xdr:colOff>
          <xdr:row>45</xdr:row>
          <xdr:rowOff>0</xdr:rowOff>
        </xdr:to>
        <xdr:sp macro="" textlink="">
          <xdr:nvSpPr>
            <xdr:cNvPr id="3099" name="Scroll Bar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47</xdr:row>
          <xdr:rowOff>57150</xdr:rowOff>
        </xdr:from>
        <xdr:to>
          <xdr:col>13</xdr:col>
          <xdr:colOff>552450</xdr:colOff>
          <xdr:row>48</xdr:row>
          <xdr:rowOff>66675</xdr:rowOff>
        </xdr:to>
        <xdr:sp macro="" textlink="">
          <xdr:nvSpPr>
            <xdr:cNvPr id="3100" name="Scroll Bar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50</xdr:row>
          <xdr:rowOff>38100</xdr:rowOff>
        </xdr:from>
        <xdr:to>
          <xdr:col>13</xdr:col>
          <xdr:colOff>552450</xdr:colOff>
          <xdr:row>51</xdr:row>
          <xdr:rowOff>47625</xdr:rowOff>
        </xdr:to>
        <xdr:sp macro="" textlink="">
          <xdr:nvSpPr>
            <xdr:cNvPr id="3101" name="Scroll Bar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53</xdr:row>
          <xdr:rowOff>0</xdr:rowOff>
        </xdr:from>
        <xdr:to>
          <xdr:col>13</xdr:col>
          <xdr:colOff>533400</xdr:colOff>
          <xdr:row>54</xdr:row>
          <xdr:rowOff>9525</xdr:rowOff>
        </xdr:to>
        <xdr:sp macro="" textlink="">
          <xdr:nvSpPr>
            <xdr:cNvPr id="3102" name="Scroll Bar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56</xdr:row>
          <xdr:rowOff>0</xdr:rowOff>
        </xdr:from>
        <xdr:to>
          <xdr:col>13</xdr:col>
          <xdr:colOff>514350</xdr:colOff>
          <xdr:row>57</xdr:row>
          <xdr:rowOff>9525</xdr:rowOff>
        </xdr:to>
        <xdr:sp macro="" textlink="">
          <xdr:nvSpPr>
            <xdr:cNvPr id="3103" name="Scroll Bar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59</xdr:row>
          <xdr:rowOff>19050</xdr:rowOff>
        </xdr:from>
        <xdr:to>
          <xdr:col>13</xdr:col>
          <xdr:colOff>523875</xdr:colOff>
          <xdr:row>60</xdr:row>
          <xdr:rowOff>28575</xdr:rowOff>
        </xdr:to>
        <xdr:sp macro="" textlink="">
          <xdr:nvSpPr>
            <xdr:cNvPr id="3104" name="Scroll Bar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61</xdr:row>
          <xdr:rowOff>152400</xdr:rowOff>
        </xdr:from>
        <xdr:to>
          <xdr:col>13</xdr:col>
          <xdr:colOff>523875</xdr:colOff>
          <xdr:row>62</xdr:row>
          <xdr:rowOff>161925</xdr:rowOff>
        </xdr:to>
        <xdr:sp macro="" textlink="">
          <xdr:nvSpPr>
            <xdr:cNvPr id="3105" name="Scroll Bar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65</xdr:row>
          <xdr:rowOff>19050</xdr:rowOff>
        </xdr:from>
        <xdr:to>
          <xdr:col>13</xdr:col>
          <xdr:colOff>514350</xdr:colOff>
          <xdr:row>66</xdr:row>
          <xdr:rowOff>28575</xdr:rowOff>
        </xdr:to>
        <xdr:sp macro="" textlink="">
          <xdr:nvSpPr>
            <xdr:cNvPr id="3106" name="Scroll Bar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7</xdr:row>
          <xdr:rowOff>104775</xdr:rowOff>
        </xdr:from>
        <xdr:to>
          <xdr:col>7</xdr:col>
          <xdr:colOff>342900</xdr:colOff>
          <xdr:row>7</xdr:row>
          <xdr:rowOff>352425</xdr:rowOff>
        </xdr:to>
        <xdr:sp macro="" textlink="">
          <xdr:nvSpPr>
            <xdr:cNvPr id="3111" name="Scroll Bar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66675</xdr:rowOff>
        </xdr:from>
        <xdr:to>
          <xdr:col>7</xdr:col>
          <xdr:colOff>361950</xdr:colOff>
          <xdr:row>8</xdr:row>
          <xdr:rowOff>323850</xdr:rowOff>
        </xdr:to>
        <xdr:sp macro="" textlink="">
          <xdr:nvSpPr>
            <xdr:cNvPr id="3112" name="Scroll Bar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9</xdr:row>
          <xdr:rowOff>114300</xdr:rowOff>
        </xdr:from>
        <xdr:to>
          <xdr:col>7</xdr:col>
          <xdr:colOff>371475</xdr:colOff>
          <xdr:row>9</xdr:row>
          <xdr:rowOff>371475</xdr:rowOff>
        </xdr:to>
        <xdr:sp macro="" textlink="">
          <xdr:nvSpPr>
            <xdr:cNvPr id="3113" name="Scroll Bar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10</xdr:row>
          <xdr:rowOff>123825</xdr:rowOff>
        </xdr:from>
        <xdr:to>
          <xdr:col>7</xdr:col>
          <xdr:colOff>371475</xdr:colOff>
          <xdr:row>10</xdr:row>
          <xdr:rowOff>381000</xdr:rowOff>
        </xdr:to>
        <xdr:sp macro="" textlink="">
          <xdr:nvSpPr>
            <xdr:cNvPr id="3114" name="Scroll Bar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12</xdr:row>
          <xdr:rowOff>57150</xdr:rowOff>
        </xdr:from>
        <xdr:to>
          <xdr:col>7</xdr:col>
          <xdr:colOff>276225</xdr:colOff>
          <xdr:row>12</xdr:row>
          <xdr:rowOff>276225</xdr:rowOff>
        </xdr:to>
        <xdr:sp macro="" textlink="">
          <xdr:nvSpPr>
            <xdr:cNvPr id="3116" name="Scroll Bar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13</xdr:row>
          <xdr:rowOff>85725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3119" name="Scroll Bar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14</xdr:row>
          <xdr:rowOff>57150</xdr:rowOff>
        </xdr:from>
        <xdr:to>
          <xdr:col>7</xdr:col>
          <xdr:colOff>247650</xdr:colOff>
          <xdr:row>14</xdr:row>
          <xdr:rowOff>276225</xdr:rowOff>
        </xdr:to>
        <xdr:sp macro="" textlink="">
          <xdr:nvSpPr>
            <xdr:cNvPr id="3120" name="Scroll Bar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7</xdr:row>
          <xdr:rowOff>142875</xdr:rowOff>
        </xdr:from>
        <xdr:to>
          <xdr:col>15</xdr:col>
          <xdr:colOff>647700</xdr:colOff>
          <xdr:row>7</xdr:row>
          <xdr:rowOff>381000</xdr:rowOff>
        </xdr:to>
        <xdr:sp macro="" textlink="">
          <xdr:nvSpPr>
            <xdr:cNvPr id="3122" name="Scroll Bar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8</xdr:row>
          <xdr:rowOff>95250</xdr:rowOff>
        </xdr:from>
        <xdr:to>
          <xdr:col>15</xdr:col>
          <xdr:colOff>619125</xdr:colOff>
          <xdr:row>8</xdr:row>
          <xdr:rowOff>333375</xdr:rowOff>
        </xdr:to>
        <xdr:sp macro="" textlink="">
          <xdr:nvSpPr>
            <xdr:cNvPr id="3123" name="Scroll Bar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9</xdr:row>
          <xdr:rowOff>114300</xdr:rowOff>
        </xdr:from>
        <xdr:to>
          <xdr:col>15</xdr:col>
          <xdr:colOff>666750</xdr:colOff>
          <xdr:row>9</xdr:row>
          <xdr:rowOff>342900</xdr:rowOff>
        </xdr:to>
        <xdr:sp macro="" textlink="">
          <xdr:nvSpPr>
            <xdr:cNvPr id="3124" name="Scroll Bar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10</xdr:row>
          <xdr:rowOff>123825</xdr:rowOff>
        </xdr:from>
        <xdr:to>
          <xdr:col>15</xdr:col>
          <xdr:colOff>676275</xdr:colOff>
          <xdr:row>10</xdr:row>
          <xdr:rowOff>361950</xdr:rowOff>
        </xdr:to>
        <xdr:sp macro="" textlink="">
          <xdr:nvSpPr>
            <xdr:cNvPr id="3125" name="Scroll Bar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11</xdr:row>
          <xdr:rowOff>142875</xdr:rowOff>
        </xdr:from>
        <xdr:to>
          <xdr:col>15</xdr:col>
          <xdr:colOff>647700</xdr:colOff>
          <xdr:row>11</xdr:row>
          <xdr:rowOff>381000</xdr:rowOff>
        </xdr:to>
        <xdr:sp macro="" textlink="">
          <xdr:nvSpPr>
            <xdr:cNvPr id="3126" name="Scroll Bar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12</xdr:row>
          <xdr:rowOff>85725</xdr:rowOff>
        </xdr:from>
        <xdr:to>
          <xdr:col>15</xdr:col>
          <xdr:colOff>695325</xdr:colOff>
          <xdr:row>12</xdr:row>
          <xdr:rowOff>295275</xdr:rowOff>
        </xdr:to>
        <xdr:sp macro="" textlink="">
          <xdr:nvSpPr>
            <xdr:cNvPr id="3127" name="Scroll Bar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13</xdr:row>
          <xdr:rowOff>104775</xdr:rowOff>
        </xdr:from>
        <xdr:to>
          <xdr:col>15</xdr:col>
          <xdr:colOff>714375</xdr:colOff>
          <xdr:row>13</xdr:row>
          <xdr:rowOff>361950</xdr:rowOff>
        </xdr:to>
        <xdr:sp macro="" textlink="">
          <xdr:nvSpPr>
            <xdr:cNvPr id="3128" name="Scroll Bar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14</xdr:row>
          <xdr:rowOff>142875</xdr:rowOff>
        </xdr:from>
        <xdr:to>
          <xdr:col>15</xdr:col>
          <xdr:colOff>704850</xdr:colOff>
          <xdr:row>14</xdr:row>
          <xdr:rowOff>409575</xdr:rowOff>
        </xdr:to>
        <xdr:sp macro="" textlink="">
          <xdr:nvSpPr>
            <xdr:cNvPr id="3129" name="Scroll Bar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15</xdr:row>
          <xdr:rowOff>95250</xdr:rowOff>
        </xdr:from>
        <xdr:to>
          <xdr:col>15</xdr:col>
          <xdr:colOff>695325</xdr:colOff>
          <xdr:row>15</xdr:row>
          <xdr:rowOff>342900</xdr:rowOff>
        </xdr:to>
        <xdr:sp macro="" textlink="">
          <xdr:nvSpPr>
            <xdr:cNvPr id="3130" name="Scroll Bar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16</xdr:row>
          <xdr:rowOff>104775</xdr:rowOff>
        </xdr:from>
        <xdr:to>
          <xdr:col>15</xdr:col>
          <xdr:colOff>695325</xdr:colOff>
          <xdr:row>16</xdr:row>
          <xdr:rowOff>352425</xdr:rowOff>
        </xdr:to>
        <xdr:sp macro="" textlink="">
          <xdr:nvSpPr>
            <xdr:cNvPr id="3131" name="Scroll Bar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23</xdr:row>
          <xdr:rowOff>95250</xdr:rowOff>
        </xdr:from>
        <xdr:to>
          <xdr:col>24</xdr:col>
          <xdr:colOff>466725</xdr:colOff>
          <xdr:row>24</xdr:row>
          <xdr:rowOff>19050</xdr:rowOff>
        </xdr:to>
        <xdr:sp macro="" textlink="">
          <xdr:nvSpPr>
            <xdr:cNvPr id="3132" name="Scroll Bar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25</xdr:row>
          <xdr:rowOff>57150</xdr:rowOff>
        </xdr:from>
        <xdr:to>
          <xdr:col>24</xdr:col>
          <xdr:colOff>457200</xdr:colOff>
          <xdr:row>26</xdr:row>
          <xdr:rowOff>95250</xdr:rowOff>
        </xdr:to>
        <xdr:sp macro="" textlink="">
          <xdr:nvSpPr>
            <xdr:cNvPr id="3133" name="Scroll Bar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27</xdr:row>
          <xdr:rowOff>66675</xdr:rowOff>
        </xdr:from>
        <xdr:to>
          <xdr:col>24</xdr:col>
          <xdr:colOff>485775</xdr:colOff>
          <xdr:row>28</xdr:row>
          <xdr:rowOff>142875</xdr:rowOff>
        </xdr:to>
        <xdr:sp macro="" textlink="">
          <xdr:nvSpPr>
            <xdr:cNvPr id="3134" name="Scroll Bar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29</xdr:row>
          <xdr:rowOff>85725</xdr:rowOff>
        </xdr:from>
        <xdr:to>
          <xdr:col>24</xdr:col>
          <xdr:colOff>514350</xdr:colOff>
          <xdr:row>30</xdr:row>
          <xdr:rowOff>114300</xdr:rowOff>
        </xdr:to>
        <xdr:sp macro="" textlink="">
          <xdr:nvSpPr>
            <xdr:cNvPr id="3135" name="Scroll Bar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342900</xdr:colOff>
          <xdr:row>31</xdr:row>
          <xdr:rowOff>66675</xdr:rowOff>
        </xdr:from>
        <xdr:to>
          <xdr:col>24</xdr:col>
          <xdr:colOff>485775</xdr:colOff>
          <xdr:row>32</xdr:row>
          <xdr:rowOff>95250</xdr:rowOff>
        </xdr:to>
        <xdr:sp macro="" textlink="">
          <xdr:nvSpPr>
            <xdr:cNvPr id="3136" name="Scroll Bar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73</xdr:row>
          <xdr:rowOff>123701</xdr:rowOff>
        </xdr:from>
        <xdr:to>
          <xdr:col>7</xdr:col>
          <xdr:colOff>61852</xdr:colOff>
          <xdr:row>79</xdr:row>
          <xdr:rowOff>49480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Expansion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1325218</xdr:colOff>
      <xdr:row>281</xdr:row>
      <xdr:rowOff>124240</xdr:rowOff>
    </xdr:from>
    <xdr:to>
      <xdr:col>32</xdr:col>
      <xdr:colOff>869673</xdr:colOff>
      <xdr:row>285</xdr:row>
      <xdr:rowOff>124243</xdr:rowOff>
    </xdr:to>
    <xdr:sp macro="" textlink="">
      <xdr:nvSpPr>
        <xdr:cNvPr id="2" name="Right Arrow 1"/>
        <xdr:cNvSpPr/>
      </xdr:nvSpPr>
      <xdr:spPr>
        <a:xfrm rot="5400000">
          <a:off x="44967661" y="36933536"/>
          <a:ext cx="966307" cy="10629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workbookViewId="0">
      <selection activeCell="R5" sqref="R5"/>
    </sheetView>
  </sheetViews>
  <sheetFormatPr defaultRowHeight="15" x14ac:dyDescent="0.25"/>
  <cols>
    <col min="1" max="1" width="4.7109375" style="23" customWidth="1"/>
    <col min="2" max="2" width="12.85546875" style="23" customWidth="1"/>
    <col min="3" max="16384" width="9.140625" style="23"/>
  </cols>
  <sheetData>
    <row r="1" spans="2:10" x14ac:dyDescent="0.25">
      <c r="B1" s="155"/>
      <c r="C1" s="24"/>
      <c r="D1" s="24"/>
      <c r="E1" s="24"/>
      <c r="F1" s="24"/>
      <c r="G1" s="24"/>
      <c r="H1" s="24"/>
      <c r="I1" s="156"/>
      <c r="J1" s="157"/>
    </row>
    <row r="2" spans="2:10" ht="15.75" thickBot="1" x14ac:dyDescent="0.3">
      <c r="B2" s="158"/>
      <c r="C2" s="24"/>
      <c r="D2" s="24"/>
      <c r="E2" s="24"/>
      <c r="F2" s="24"/>
      <c r="G2" s="24"/>
      <c r="H2" s="24"/>
      <c r="I2" s="159"/>
      <c r="J2" s="160"/>
    </row>
    <row r="3" spans="2:10" x14ac:dyDescent="0.25">
      <c r="B3" s="158"/>
      <c r="C3" s="273" t="s">
        <v>290</v>
      </c>
      <c r="D3" s="273"/>
      <c r="E3" s="273"/>
      <c r="F3" s="273"/>
      <c r="G3" s="273"/>
      <c r="H3" s="273"/>
      <c r="I3" s="159"/>
      <c r="J3" s="160"/>
    </row>
    <row r="4" spans="2:10" x14ac:dyDescent="0.25">
      <c r="B4" s="158"/>
      <c r="C4" s="274"/>
      <c r="D4" s="274"/>
      <c r="E4" s="274"/>
      <c r="F4" s="274"/>
      <c r="G4" s="274"/>
      <c r="H4" s="274"/>
      <c r="I4" s="159"/>
      <c r="J4" s="160"/>
    </row>
    <row r="5" spans="2:10" ht="18" x14ac:dyDescent="0.25">
      <c r="B5" s="158"/>
      <c r="C5" s="164"/>
      <c r="D5" s="164"/>
      <c r="E5" s="275">
        <f>(97368)</f>
        <v>97368</v>
      </c>
      <c r="F5" s="275"/>
      <c r="G5" s="164"/>
      <c r="H5" s="164"/>
      <c r="I5" s="159"/>
      <c r="J5" s="160"/>
    </row>
    <row r="6" spans="2:10" x14ac:dyDescent="0.25">
      <c r="B6" s="158"/>
      <c r="C6" s="164"/>
      <c r="D6" s="164"/>
      <c r="E6" s="164"/>
      <c r="F6" s="164"/>
      <c r="G6" s="164"/>
      <c r="H6" s="164"/>
      <c r="I6" s="159"/>
      <c r="J6" s="160"/>
    </row>
    <row r="7" spans="2:10" x14ac:dyDescent="0.25">
      <c r="B7" s="158"/>
      <c r="C7" s="164" t="s">
        <v>291</v>
      </c>
      <c r="D7" s="164"/>
      <c r="E7" s="276" t="s">
        <v>292</v>
      </c>
      <c r="F7" s="276"/>
      <c r="G7" s="276"/>
      <c r="H7" s="164"/>
      <c r="I7" s="159"/>
      <c r="J7" s="160"/>
    </row>
    <row r="8" spans="2:10" x14ac:dyDescent="0.25">
      <c r="B8" s="158"/>
      <c r="C8" s="164" t="s">
        <v>293</v>
      </c>
      <c r="D8" s="164"/>
      <c r="E8" s="276">
        <v>26628</v>
      </c>
      <c r="F8" s="276"/>
      <c r="G8" s="276"/>
      <c r="H8" s="164"/>
      <c r="I8" s="159"/>
      <c r="J8" s="160"/>
    </row>
    <row r="9" spans="2:10" x14ac:dyDescent="0.25">
      <c r="B9" s="158"/>
      <c r="C9" s="164"/>
      <c r="D9" s="164"/>
      <c r="E9" s="164"/>
      <c r="F9" s="164"/>
      <c r="G9" s="164"/>
      <c r="H9" s="164"/>
      <c r="I9" s="159"/>
      <c r="J9" s="160"/>
    </row>
    <row r="10" spans="2:10" x14ac:dyDescent="0.25">
      <c r="B10" s="158"/>
      <c r="C10" s="164"/>
      <c r="D10" s="164"/>
      <c r="E10" s="164"/>
      <c r="F10" s="164"/>
      <c r="G10" s="164"/>
      <c r="H10" s="164"/>
      <c r="I10" s="159"/>
      <c r="J10" s="160"/>
    </row>
    <row r="11" spans="2:10" x14ac:dyDescent="0.25">
      <c r="B11" s="158"/>
      <c r="C11" s="272" t="s">
        <v>294</v>
      </c>
      <c r="D11" s="272"/>
      <c r="E11" s="272"/>
      <c r="F11" s="272"/>
      <c r="G11" s="272"/>
      <c r="H11" s="272"/>
      <c r="I11" s="159"/>
      <c r="J11" s="160"/>
    </row>
    <row r="12" spans="2:10" x14ac:dyDescent="0.25">
      <c r="B12" s="158"/>
      <c r="C12" s="272"/>
      <c r="D12" s="272"/>
      <c r="E12" s="272"/>
      <c r="F12" s="272"/>
      <c r="G12" s="272"/>
      <c r="H12" s="272"/>
      <c r="I12" s="159"/>
      <c r="J12" s="160"/>
    </row>
    <row r="13" spans="2:10" x14ac:dyDescent="0.25">
      <c r="B13" s="158"/>
      <c r="C13" s="272"/>
      <c r="D13" s="272"/>
      <c r="E13" s="272"/>
      <c r="F13" s="272"/>
      <c r="G13" s="272"/>
      <c r="H13" s="272"/>
      <c r="I13" s="159"/>
      <c r="J13" s="160"/>
    </row>
    <row r="14" spans="2:10" x14ac:dyDescent="0.25">
      <c r="B14" s="158"/>
      <c r="C14" s="164"/>
      <c r="D14" s="164"/>
      <c r="E14" s="164"/>
      <c r="F14" s="164"/>
      <c r="G14" s="164"/>
      <c r="H14" s="164"/>
      <c r="I14" s="159"/>
      <c r="J14" s="160"/>
    </row>
    <row r="15" spans="2:10" ht="15.75" thickBot="1" x14ac:dyDescent="0.3">
      <c r="B15" s="161"/>
      <c r="C15" s="162"/>
      <c r="D15" s="162"/>
      <c r="E15" s="162"/>
      <c r="F15" s="162"/>
      <c r="G15" s="162"/>
      <c r="H15" s="162"/>
      <c r="I15" s="162"/>
      <c r="J15" s="163"/>
    </row>
    <row r="26" spans="8:8" x14ac:dyDescent="0.25">
      <c r="H26" s="172"/>
    </row>
    <row r="33" spans="8:8" x14ac:dyDescent="0.25">
      <c r="H33" s="173"/>
    </row>
  </sheetData>
  <mergeCells count="5">
    <mergeCell ref="C11:H13"/>
    <mergeCell ref="C3:H4"/>
    <mergeCell ref="E5:F5"/>
    <mergeCell ref="E7:G7"/>
    <mergeCell ref="E8:G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F95"/>
  <sheetViews>
    <sheetView showGridLines="0" topLeftCell="A68" zoomScale="77" zoomScaleNormal="77" workbookViewId="0">
      <selection activeCell="D87" sqref="D87"/>
    </sheetView>
  </sheetViews>
  <sheetFormatPr defaultRowHeight="15" x14ac:dyDescent="0.25"/>
  <cols>
    <col min="1" max="1" width="4.7109375" customWidth="1"/>
    <col min="2" max="6" width="9.140625" style="192"/>
    <col min="7" max="7" width="10.5703125" style="192" bestFit="1" customWidth="1"/>
    <col min="8" max="8" width="9.140625" style="192"/>
    <col min="9" max="9" width="11.42578125" style="192" customWidth="1"/>
    <col min="10" max="15" width="9.140625" style="192"/>
    <col min="16" max="16" width="11.5703125" style="192" bestFit="1" customWidth="1"/>
    <col min="17" max="17" width="9.140625" style="192"/>
    <col min="20" max="20" width="9.85546875" bestFit="1" customWidth="1"/>
    <col min="22" max="22" width="14.140625" customWidth="1"/>
    <col min="29" max="29" width="16" customWidth="1"/>
  </cols>
  <sheetData>
    <row r="3" spans="2:32" x14ac:dyDescent="0.25">
      <c r="B3" s="281" t="s">
        <v>309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</row>
    <row r="4" spans="2:32" ht="15" customHeight="1" x14ac:dyDescent="0.25"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</row>
    <row r="5" spans="2:32" ht="15.75" customHeight="1" thickBot="1" x14ac:dyDescent="0.3"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</row>
    <row r="6" spans="2:32" ht="15.75" thickBot="1" x14ac:dyDescent="0.3"/>
    <row r="7" spans="2:32" ht="21.75" thickBot="1" x14ac:dyDescent="0.4">
      <c r="B7" s="314" t="s">
        <v>327</v>
      </c>
      <c r="C7" s="315"/>
      <c r="D7" s="315"/>
      <c r="E7" s="316"/>
      <c r="F7" s="302"/>
      <c r="G7" s="307"/>
      <c r="H7" s="303"/>
      <c r="I7" s="220"/>
      <c r="L7" s="220" t="s">
        <v>148</v>
      </c>
      <c r="M7" s="302" t="s">
        <v>317</v>
      </c>
      <c r="N7" s="303"/>
      <c r="O7" s="302"/>
      <c r="P7" s="303"/>
    </row>
    <row r="8" spans="2:32" ht="40.5" customHeight="1" thickBot="1" x14ac:dyDescent="0.4">
      <c r="B8" s="317" t="s">
        <v>12</v>
      </c>
      <c r="C8" s="318"/>
      <c r="D8" s="318"/>
      <c r="E8" s="319"/>
      <c r="F8" s="332"/>
      <c r="G8" s="332"/>
      <c r="H8" s="332"/>
      <c r="I8" s="221">
        <f>J8/10000</f>
        <v>2.3E-2</v>
      </c>
      <c r="J8" s="421">
        <v>230</v>
      </c>
      <c r="K8" s="422">
        <v>2.3E-2</v>
      </c>
      <c r="L8" s="220" t="s">
        <v>245</v>
      </c>
      <c r="M8" s="264">
        <f>Q8/10000</f>
        <v>0.24759999999999999</v>
      </c>
      <c r="N8" s="265"/>
      <c r="O8" s="321"/>
      <c r="P8" s="322"/>
      <c r="Q8" s="424">
        <v>2476</v>
      </c>
      <c r="R8" s="425">
        <v>0.24759999999999999</v>
      </c>
    </row>
    <row r="9" spans="2:32" ht="33" customHeight="1" thickBot="1" x14ac:dyDescent="0.4">
      <c r="B9" s="317" t="s">
        <v>310</v>
      </c>
      <c r="C9" s="318"/>
      <c r="D9" s="318"/>
      <c r="E9" s="319"/>
      <c r="F9" s="332"/>
      <c r="G9" s="332"/>
      <c r="H9" s="332"/>
      <c r="I9" s="221">
        <f>J9/100000</f>
        <v>1.5E-3</v>
      </c>
      <c r="J9" s="421">
        <v>150</v>
      </c>
      <c r="K9" s="422">
        <v>1.5E-3</v>
      </c>
      <c r="L9" s="220" t="s">
        <v>318</v>
      </c>
      <c r="M9" s="264">
        <f t="shared" ref="M9:M17" si="0">Q9/10000</f>
        <v>0.1265</v>
      </c>
      <c r="N9" s="265"/>
      <c r="O9" s="321"/>
      <c r="P9" s="322"/>
      <c r="Q9" s="424">
        <v>1265</v>
      </c>
      <c r="R9" s="425">
        <v>0.1265</v>
      </c>
    </row>
    <row r="10" spans="2:32" ht="38.25" customHeight="1" thickBot="1" x14ac:dyDescent="0.4">
      <c r="B10" s="317" t="str">
        <f>Assumptions!B138</f>
        <v>Maintenance Expenses</v>
      </c>
      <c r="C10" s="318"/>
      <c r="D10" s="318"/>
      <c r="E10" s="319"/>
      <c r="F10" s="332"/>
      <c r="G10" s="332"/>
      <c r="H10" s="332"/>
      <c r="I10" s="221">
        <f>J10/1000</f>
        <v>7.0000000000000007E-2</v>
      </c>
      <c r="J10" s="421">
        <v>70</v>
      </c>
      <c r="K10" s="423">
        <v>7.0000000000000007E-2</v>
      </c>
      <c r="L10" s="220" t="s">
        <v>319</v>
      </c>
      <c r="M10" s="264">
        <f t="shared" si="0"/>
        <v>7.5700000000000003E-2</v>
      </c>
      <c r="N10" s="265"/>
      <c r="O10" s="321"/>
      <c r="P10" s="322"/>
      <c r="Q10" s="424">
        <v>757</v>
      </c>
      <c r="R10" s="425">
        <v>7.5700000000000003E-2</v>
      </c>
    </row>
    <row r="11" spans="2:32" ht="38.25" customHeight="1" thickBot="1" x14ac:dyDescent="0.4">
      <c r="B11" s="317" t="s">
        <v>311</v>
      </c>
      <c r="C11" s="318"/>
      <c r="D11" s="318"/>
      <c r="E11" s="319"/>
      <c r="F11" s="332"/>
      <c r="G11" s="332"/>
      <c r="H11" s="332"/>
      <c r="I11" s="221">
        <f>J11/10000</f>
        <v>0.06</v>
      </c>
      <c r="J11" s="421">
        <v>600</v>
      </c>
      <c r="K11" s="423">
        <v>0.06</v>
      </c>
      <c r="L11" s="220" t="s">
        <v>320</v>
      </c>
      <c r="M11" s="264">
        <f t="shared" si="0"/>
        <v>6.5000000000000002E-2</v>
      </c>
      <c r="N11" s="265"/>
      <c r="O11" s="321"/>
      <c r="P11" s="322"/>
      <c r="Q11" s="424">
        <v>650</v>
      </c>
      <c r="R11" s="425">
        <v>6.5000000000000002E-2</v>
      </c>
    </row>
    <row r="12" spans="2:32" ht="42" customHeight="1" thickBot="1" x14ac:dyDescent="0.4">
      <c r="B12" s="317" t="s">
        <v>314</v>
      </c>
      <c r="C12" s="318"/>
      <c r="D12" s="318"/>
      <c r="E12" s="319"/>
      <c r="F12" s="332"/>
      <c r="G12" s="332"/>
      <c r="H12" s="332"/>
      <c r="I12" s="220"/>
      <c r="J12" s="421"/>
      <c r="K12" s="424"/>
      <c r="L12" s="220" t="s">
        <v>321</v>
      </c>
      <c r="M12" s="264">
        <f t="shared" si="0"/>
        <v>0.06</v>
      </c>
      <c r="N12" s="265"/>
      <c r="O12" s="321"/>
      <c r="P12" s="322"/>
      <c r="Q12" s="424">
        <v>600</v>
      </c>
      <c r="R12" s="425">
        <v>0.06</v>
      </c>
    </row>
    <row r="13" spans="2:32" ht="28.5" customHeight="1" thickBot="1" x14ac:dyDescent="0.3">
      <c r="B13" s="327" t="s">
        <v>315</v>
      </c>
      <c r="C13" s="328"/>
      <c r="D13" s="328"/>
      <c r="E13" s="329"/>
      <c r="F13" s="302"/>
      <c r="G13" s="307"/>
      <c r="H13" s="303"/>
      <c r="I13" s="221">
        <f>J13/10000</f>
        <v>2.5000000000000001E-2</v>
      </c>
      <c r="J13" s="421">
        <v>250</v>
      </c>
      <c r="K13" s="422">
        <v>2.5000000000000001E-2</v>
      </c>
      <c r="L13" s="220" t="s">
        <v>322</v>
      </c>
      <c r="M13" s="264">
        <f t="shared" si="0"/>
        <v>0.06</v>
      </c>
      <c r="N13" s="265"/>
      <c r="O13" s="321"/>
      <c r="P13" s="322"/>
      <c r="Q13" s="424">
        <v>600</v>
      </c>
      <c r="R13" s="425">
        <v>0.06</v>
      </c>
    </row>
    <row r="14" spans="2:32" ht="32.25" customHeight="1" thickBot="1" x14ac:dyDescent="0.3">
      <c r="B14" s="327" t="s">
        <v>45</v>
      </c>
      <c r="C14" s="328"/>
      <c r="D14" s="328"/>
      <c r="E14" s="329"/>
      <c r="F14" s="302"/>
      <c r="G14" s="307"/>
      <c r="H14" s="303"/>
      <c r="I14" s="221">
        <f>J14/10000</f>
        <v>2.5000000000000001E-2</v>
      </c>
      <c r="J14" s="421">
        <v>250</v>
      </c>
      <c r="K14" s="422">
        <v>2.5000000000000001E-2</v>
      </c>
      <c r="L14" s="220" t="s">
        <v>323</v>
      </c>
      <c r="M14" s="264">
        <f t="shared" si="0"/>
        <v>0.06</v>
      </c>
      <c r="N14" s="265"/>
      <c r="O14" s="321"/>
      <c r="P14" s="322"/>
      <c r="Q14" s="424">
        <v>600</v>
      </c>
      <c r="R14" s="425">
        <v>0.06</v>
      </c>
    </row>
    <row r="15" spans="2:32" ht="42" customHeight="1" thickBot="1" x14ac:dyDescent="0.3">
      <c r="B15" s="327" t="s">
        <v>57</v>
      </c>
      <c r="C15" s="328"/>
      <c r="D15" s="328"/>
      <c r="E15" s="329"/>
      <c r="F15" s="302"/>
      <c r="G15" s="307"/>
      <c r="H15" s="303"/>
      <c r="I15" s="221">
        <f>J15/10000</f>
        <v>2.5000000000000001E-2</v>
      </c>
      <c r="J15" s="421">
        <v>250</v>
      </c>
      <c r="K15" s="422">
        <v>2.5000000000000001E-2</v>
      </c>
      <c r="L15" s="220" t="s">
        <v>324</v>
      </c>
      <c r="M15" s="264">
        <f t="shared" si="0"/>
        <v>0.06</v>
      </c>
      <c r="N15" s="265"/>
      <c r="O15" s="321"/>
      <c r="P15" s="322"/>
      <c r="Q15" s="424">
        <v>600</v>
      </c>
      <c r="R15" s="425">
        <v>0.06</v>
      </c>
    </row>
    <row r="16" spans="2:32" ht="35.25" customHeight="1" thickBot="1" x14ac:dyDescent="0.3">
      <c r="B16" s="203"/>
      <c r="C16" s="203"/>
      <c r="D16" s="203"/>
      <c r="E16" s="203"/>
      <c r="F16" s="203"/>
      <c r="G16" s="203"/>
      <c r="H16" s="203"/>
      <c r="L16" s="220" t="s">
        <v>325</v>
      </c>
      <c r="M16" s="264">
        <f t="shared" si="0"/>
        <v>0.06</v>
      </c>
      <c r="N16" s="265"/>
      <c r="O16" s="321"/>
      <c r="P16" s="322"/>
      <c r="Q16" s="424">
        <v>600</v>
      </c>
      <c r="R16" s="425">
        <v>0.06</v>
      </c>
    </row>
    <row r="17" spans="2:31" ht="33.75" customHeight="1" thickBot="1" x14ac:dyDescent="0.3">
      <c r="B17" s="203"/>
      <c r="C17" s="203"/>
      <c r="D17" s="203"/>
      <c r="E17" s="203"/>
      <c r="F17" s="203"/>
      <c r="G17" s="203"/>
      <c r="H17" s="203"/>
      <c r="L17" s="222" t="s">
        <v>326</v>
      </c>
      <c r="M17" s="264">
        <f t="shared" si="0"/>
        <v>0.06</v>
      </c>
      <c r="N17" s="265"/>
      <c r="O17" s="323"/>
      <c r="P17" s="324"/>
      <c r="Q17" s="424">
        <v>600</v>
      </c>
      <c r="R17" s="425">
        <v>0.06</v>
      </c>
    </row>
    <row r="18" spans="2:31" ht="27.75" customHeight="1" x14ac:dyDescent="0.25">
      <c r="B18" s="203"/>
      <c r="C18" s="203"/>
      <c r="D18" s="203"/>
      <c r="E18" s="203"/>
      <c r="F18" s="203"/>
      <c r="G18" s="203"/>
      <c r="H18" s="203"/>
      <c r="M18" s="266"/>
    </row>
    <row r="19" spans="2:31" ht="27.75" customHeight="1" x14ac:dyDescent="0.25">
      <c r="B19" s="203"/>
      <c r="C19" s="203"/>
      <c r="D19" s="203"/>
      <c r="E19" s="203"/>
      <c r="F19" s="203"/>
      <c r="G19" s="203"/>
      <c r="H19" s="203"/>
    </row>
    <row r="20" spans="2:31" ht="27.75" customHeight="1" x14ac:dyDescent="0.25">
      <c r="B20" s="320"/>
      <c r="C20" s="320"/>
      <c r="D20" s="320"/>
      <c r="E20" s="320"/>
      <c r="F20" s="320"/>
      <c r="G20" s="320"/>
      <c r="H20" s="320"/>
    </row>
    <row r="21" spans="2:31" ht="15.75" thickBot="1" x14ac:dyDescent="0.3"/>
    <row r="22" spans="2:31" ht="18.75" customHeight="1" thickBot="1" x14ac:dyDescent="0.35">
      <c r="B22" s="308" t="s">
        <v>80</v>
      </c>
      <c r="C22" s="309"/>
      <c r="D22" s="309"/>
      <c r="E22" s="309"/>
      <c r="F22" s="309"/>
      <c r="G22" s="309"/>
      <c r="H22" s="310"/>
      <c r="K22" s="308" t="s">
        <v>316</v>
      </c>
      <c r="L22" s="309"/>
      <c r="M22" s="309"/>
      <c r="N22" s="309"/>
      <c r="O22" s="309"/>
      <c r="P22" s="309"/>
      <c r="Q22" s="310"/>
      <c r="U22" s="286" t="s">
        <v>95</v>
      </c>
      <c r="V22" s="287"/>
      <c r="W22" s="287"/>
      <c r="X22" s="287"/>
      <c r="Y22" s="287"/>
      <c r="Z22" s="287"/>
      <c r="AA22" s="288"/>
    </row>
    <row r="23" spans="2:31" ht="18.75" customHeight="1" thickBot="1" x14ac:dyDescent="0.3">
      <c r="B23" s="193"/>
      <c r="C23" s="194"/>
      <c r="D23" s="194"/>
      <c r="E23" s="194"/>
      <c r="F23" s="194"/>
      <c r="G23" s="194"/>
      <c r="H23" s="195"/>
      <c r="K23" s="193"/>
      <c r="L23" s="194"/>
      <c r="M23" s="194"/>
      <c r="N23" s="194"/>
      <c r="O23" s="194"/>
      <c r="P23" s="194"/>
      <c r="Q23" s="195"/>
      <c r="U23" s="223"/>
      <c r="V23" s="224"/>
      <c r="W23" s="223"/>
      <c r="X23" s="225"/>
      <c r="Y23" s="225"/>
      <c r="Z23" s="223"/>
      <c r="AA23" s="224"/>
    </row>
    <row r="24" spans="2:31" ht="23.25" customHeight="1" thickBot="1" x14ac:dyDescent="0.3">
      <c r="B24" s="311" t="s">
        <v>300</v>
      </c>
      <c r="C24" s="312"/>
      <c r="D24" s="313"/>
      <c r="E24" s="106"/>
      <c r="F24" s="106"/>
      <c r="G24" s="174">
        <f>H24*100</f>
        <v>20000</v>
      </c>
      <c r="H24" s="197">
        <v>200</v>
      </c>
      <c r="I24" s="424">
        <v>20000</v>
      </c>
      <c r="K24" s="311" t="s">
        <v>303</v>
      </c>
      <c r="L24" s="312"/>
      <c r="M24" s="313"/>
      <c r="N24" s="106"/>
      <c r="O24" s="106"/>
      <c r="P24" s="106"/>
      <c r="Q24" s="196">
        <v>3</v>
      </c>
      <c r="R24" s="418">
        <v>3</v>
      </c>
      <c r="U24" s="289" t="str">
        <f>Assumptions!B138</f>
        <v>Maintenance Expenses</v>
      </c>
      <c r="V24" s="290"/>
      <c r="W24" s="295"/>
      <c r="X24" s="296"/>
      <c r="Y24" s="296"/>
      <c r="Z24" s="267">
        <f>AB24/1000</f>
        <v>7.0000000000000007E-2</v>
      </c>
      <c r="AA24" s="268"/>
      <c r="AB24" s="426">
        <v>70</v>
      </c>
    </row>
    <row r="25" spans="2:31" ht="15.75" thickBot="1" x14ac:dyDescent="0.3">
      <c r="B25" s="293"/>
      <c r="C25" s="301"/>
      <c r="D25" s="301"/>
      <c r="E25" s="106"/>
      <c r="F25" s="106"/>
      <c r="G25" s="106"/>
      <c r="H25" s="197"/>
      <c r="I25" s="424"/>
      <c r="K25" s="293"/>
      <c r="L25" s="301"/>
      <c r="M25" s="301"/>
      <c r="N25" s="106"/>
      <c r="O25" s="106"/>
      <c r="P25" s="106"/>
      <c r="Q25" s="197"/>
      <c r="R25" s="418"/>
      <c r="U25" s="175"/>
      <c r="V25" s="177"/>
      <c r="W25" s="297"/>
      <c r="X25" s="298"/>
      <c r="Y25" s="298"/>
      <c r="Z25" s="269"/>
      <c r="AA25" s="270"/>
      <c r="AB25" s="426"/>
      <c r="AE25" s="430">
        <v>7.0000000000000007E-2</v>
      </c>
    </row>
    <row r="26" spans="2:31" ht="15.75" thickBot="1" x14ac:dyDescent="0.3">
      <c r="B26" s="293"/>
      <c r="C26" s="301"/>
      <c r="D26" s="301"/>
      <c r="E26" s="106"/>
      <c r="F26" s="106"/>
      <c r="G26" s="106"/>
      <c r="H26" s="197"/>
      <c r="I26" s="424"/>
      <c r="K26" s="293"/>
      <c r="L26" s="301"/>
      <c r="M26" s="301"/>
      <c r="N26" s="106"/>
      <c r="O26" s="106"/>
      <c r="P26" s="106"/>
      <c r="Q26" s="197"/>
      <c r="R26" s="418"/>
      <c r="U26" s="291" t="str">
        <f>Assumptions!B134</f>
        <v>Marketing Costs</v>
      </c>
      <c r="V26" s="292"/>
      <c r="W26" s="295"/>
      <c r="X26" s="296"/>
      <c r="Y26" s="296"/>
      <c r="Z26" s="267">
        <f>AB26/1000</f>
        <v>0.05</v>
      </c>
      <c r="AA26" s="268"/>
      <c r="AB26" s="426">
        <v>50</v>
      </c>
      <c r="AE26" s="431"/>
    </row>
    <row r="27" spans="2:31" ht="15.75" thickBot="1" x14ac:dyDescent="0.3">
      <c r="B27" s="311" t="s">
        <v>301</v>
      </c>
      <c r="C27" s="312"/>
      <c r="D27" s="313"/>
      <c r="E27" s="106"/>
      <c r="F27" s="106"/>
      <c r="G27" s="174">
        <f>H27*10</f>
        <v>15000</v>
      </c>
      <c r="H27" s="197">
        <v>1500</v>
      </c>
      <c r="I27" s="424">
        <v>15000</v>
      </c>
      <c r="K27" s="311" t="s">
        <v>304</v>
      </c>
      <c r="L27" s="312"/>
      <c r="M27" s="313"/>
      <c r="N27" s="106"/>
      <c r="O27" s="106"/>
      <c r="P27" s="106"/>
      <c r="Q27" s="186">
        <v>1</v>
      </c>
      <c r="R27" s="418">
        <v>1</v>
      </c>
      <c r="U27" s="175"/>
      <c r="V27" s="177"/>
      <c r="W27" s="297"/>
      <c r="X27" s="298"/>
      <c r="Y27" s="298"/>
      <c r="Z27" s="269"/>
      <c r="AA27" s="270"/>
      <c r="AB27" s="426"/>
      <c r="AE27" s="430">
        <v>0.05</v>
      </c>
    </row>
    <row r="28" spans="2:31" x14ac:dyDescent="0.25">
      <c r="B28" s="293"/>
      <c r="C28" s="301"/>
      <c r="D28" s="301"/>
      <c r="E28" s="106"/>
      <c r="F28" s="106"/>
      <c r="G28" s="106"/>
      <c r="H28" s="197"/>
      <c r="I28" s="424"/>
      <c r="K28" s="293"/>
      <c r="L28" s="301"/>
      <c r="M28" s="301"/>
      <c r="N28" s="106"/>
      <c r="O28" s="106"/>
      <c r="P28" s="106"/>
      <c r="Q28" s="197"/>
      <c r="R28" s="418"/>
      <c r="U28" s="291" t="str">
        <f>Assumptions!B160</f>
        <v>Utilities</v>
      </c>
      <c r="V28" s="292"/>
      <c r="W28" s="295"/>
      <c r="X28" s="296"/>
      <c r="Y28" s="296"/>
      <c r="Z28" s="267">
        <f>AB28/1000</f>
        <v>0.15</v>
      </c>
      <c r="AA28" s="268"/>
      <c r="AB28" s="426">
        <v>150</v>
      </c>
      <c r="AE28" s="431"/>
    </row>
    <row r="29" spans="2:31" ht="15.75" thickBot="1" x14ac:dyDescent="0.3">
      <c r="B29" s="293"/>
      <c r="C29" s="301"/>
      <c r="D29" s="301"/>
      <c r="E29" s="106"/>
      <c r="F29" s="106"/>
      <c r="G29" s="106"/>
      <c r="H29" s="197"/>
      <c r="I29" s="424"/>
      <c r="K29" s="293"/>
      <c r="L29" s="301"/>
      <c r="M29" s="301"/>
      <c r="N29" s="106"/>
      <c r="O29" s="106"/>
      <c r="P29" s="106"/>
      <c r="Q29" s="197"/>
      <c r="R29" s="418"/>
      <c r="U29" s="175"/>
      <c r="V29" s="177"/>
      <c r="W29" s="297"/>
      <c r="X29" s="298"/>
      <c r="Y29" s="298"/>
      <c r="Z29" s="269"/>
      <c r="AA29" s="270"/>
      <c r="AB29" s="426"/>
      <c r="AE29" s="430">
        <v>0.15</v>
      </c>
    </row>
    <row r="30" spans="2:31" ht="15.75" thickBot="1" x14ac:dyDescent="0.3">
      <c r="B30" s="293"/>
      <c r="C30" s="301"/>
      <c r="D30" s="301"/>
      <c r="E30" s="106"/>
      <c r="F30" s="106"/>
      <c r="G30" s="106"/>
      <c r="H30" s="197"/>
      <c r="I30" s="424"/>
      <c r="K30" s="293"/>
      <c r="L30" s="301"/>
      <c r="M30" s="301"/>
      <c r="N30" s="106"/>
      <c r="O30" s="106"/>
      <c r="P30" s="106"/>
      <c r="Q30" s="197"/>
      <c r="R30" s="418"/>
      <c r="U30" s="291" t="str">
        <f>Assumptions!B161</f>
        <v>Supplies</v>
      </c>
      <c r="V30" s="292"/>
      <c r="W30" s="295"/>
      <c r="X30" s="296"/>
      <c r="Y30" s="296"/>
      <c r="Z30" s="267">
        <f>AB30/1000</f>
        <v>0.05</v>
      </c>
      <c r="AA30" s="268"/>
      <c r="AB30" s="426">
        <v>50</v>
      </c>
      <c r="AE30" s="431"/>
    </row>
    <row r="31" spans="2:31" ht="15.75" thickBot="1" x14ac:dyDescent="0.3">
      <c r="B31" s="311" t="s">
        <v>302</v>
      </c>
      <c r="C31" s="312"/>
      <c r="D31" s="313"/>
      <c r="E31" s="106"/>
      <c r="F31" s="106"/>
      <c r="G31" s="174">
        <f>H31*10</f>
        <v>8000</v>
      </c>
      <c r="H31" s="197">
        <v>800</v>
      </c>
      <c r="I31" s="424">
        <v>8000</v>
      </c>
      <c r="K31" s="311" t="s">
        <v>305</v>
      </c>
      <c r="L31" s="312"/>
      <c r="M31" s="313"/>
      <c r="N31" s="106"/>
      <c r="O31" s="106"/>
      <c r="P31" s="106"/>
      <c r="Q31" s="186">
        <v>2</v>
      </c>
      <c r="R31" s="418">
        <v>2</v>
      </c>
      <c r="U31" s="175"/>
      <c r="V31" s="177"/>
      <c r="W31" s="297"/>
      <c r="X31" s="298"/>
      <c r="Y31" s="298"/>
      <c r="Z31" s="269"/>
      <c r="AA31" s="270"/>
      <c r="AB31" s="426"/>
      <c r="AE31" s="432">
        <v>0.05</v>
      </c>
    </row>
    <row r="32" spans="2:31" x14ac:dyDescent="0.25">
      <c r="B32" s="198"/>
      <c r="C32" s="106"/>
      <c r="D32" s="106"/>
      <c r="E32" s="106"/>
      <c r="F32" s="106"/>
      <c r="G32" s="106"/>
      <c r="H32" s="197"/>
      <c r="I32" s="424"/>
      <c r="K32" s="198"/>
      <c r="L32" s="106"/>
      <c r="M32" s="106"/>
      <c r="N32" s="106"/>
      <c r="O32" s="106"/>
      <c r="P32" s="106"/>
      <c r="Q32" s="197"/>
      <c r="R32" s="418"/>
      <c r="U32" s="293" t="str">
        <f>Assumptions!B165</f>
        <v>Rent</v>
      </c>
      <c r="V32" s="294"/>
      <c r="W32" s="299"/>
      <c r="X32" s="300"/>
      <c r="Y32" s="300"/>
      <c r="Z32" s="267">
        <f>AB32/1000</f>
        <v>0.1</v>
      </c>
      <c r="AA32" s="268"/>
      <c r="AB32" s="427">
        <v>100</v>
      </c>
      <c r="AC32" s="208" t="s">
        <v>119</v>
      </c>
      <c r="AE32" s="431"/>
    </row>
    <row r="33" spans="2:31" ht="15.75" thickBot="1" x14ac:dyDescent="0.3">
      <c r="B33" s="199"/>
      <c r="C33" s="200"/>
      <c r="D33" s="200"/>
      <c r="E33" s="200"/>
      <c r="F33" s="200"/>
      <c r="G33" s="200"/>
      <c r="H33" s="201"/>
      <c r="I33" s="424"/>
      <c r="K33" s="199"/>
      <c r="L33" s="200"/>
      <c r="M33" s="200"/>
      <c r="N33" s="200"/>
      <c r="O33" s="200"/>
      <c r="P33" s="200"/>
      <c r="Q33" s="201"/>
      <c r="U33" s="304"/>
      <c r="V33" s="306"/>
      <c r="W33" s="175"/>
      <c r="X33" s="176"/>
      <c r="Y33" s="176"/>
      <c r="Z33" s="269"/>
      <c r="AA33" s="270"/>
      <c r="AB33" s="427"/>
      <c r="AC33" s="209" t="s">
        <v>121</v>
      </c>
      <c r="AE33" s="432">
        <v>0.1</v>
      </c>
    </row>
    <row r="34" spans="2:31" x14ac:dyDescent="0.25">
      <c r="W34" s="210" t="s">
        <v>115</v>
      </c>
      <c r="AB34" s="418"/>
      <c r="AC34" s="209" t="s">
        <v>240</v>
      </c>
      <c r="AE34" s="431"/>
    </row>
    <row r="35" spans="2:31" ht="15.75" thickBot="1" x14ac:dyDescent="0.3">
      <c r="W35" s="210" t="s">
        <v>125</v>
      </c>
      <c r="AC35" s="209" t="s">
        <v>233</v>
      </c>
    </row>
    <row r="36" spans="2:31" ht="29.25" thickBot="1" x14ac:dyDescent="0.5">
      <c r="B36" s="333" t="s">
        <v>217</v>
      </c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  <c r="AA36" s="334"/>
      <c r="AB36" s="334"/>
      <c r="AC36" s="335"/>
    </row>
    <row r="37" spans="2:31" ht="27" customHeight="1" thickBot="1" x14ac:dyDescent="0.3">
      <c r="B37" s="304" t="s">
        <v>306</v>
      </c>
      <c r="C37" s="305"/>
      <c r="D37" s="305"/>
      <c r="E37" s="304" t="s">
        <v>307</v>
      </c>
      <c r="F37" s="305"/>
      <c r="G37" s="305"/>
      <c r="H37" s="306"/>
      <c r="J37" s="304" t="s">
        <v>306</v>
      </c>
      <c r="K37" s="305"/>
      <c r="L37" s="305"/>
      <c r="M37" s="336" t="s">
        <v>313</v>
      </c>
      <c r="N37" s="337"/>
      <c r="O37" s="337"/>
      <c r="P37" s="337"/>
      <c r="Q37" s="337"/>
      <c r="R37" s="338"/>
      <c r="T37" s="304" t="s">
        <v>306</v>
      </c>
      <c r="U37" s="305"/>
      <c r="V37" s="305"/>
      <c r="W37" s="330" t="s">
        <v>308</v>
      </c>
      <c r="X37" s="331"/>
      <c r="Z37" s="304" t="s">
        <v>306</v>
      </c>
      <c r="AA37" s="305"/>
      <c r="AB37" s="305"/>
      <c r="AC37" s="211" t="s">
        <v>312</v>
      </c>
    </row>
    <row r="38" spans="2:31" x14ac:dyDescent="0.25">
      <c r="B38" s="291"/>
      <c r="C38" s="325"/>
      <c r="D38" s="292"/>
      <c r="E38" s="193"/>
      <c r="F38" s="194"/>
      <c r="G38" s="194"/>
      <c r="H38" s="195"/>
      <c r="J38" s="291"/>
      <c r="K38" s="325"/>
      <c r="L38" s="292"/>
      <c r="M38" s="212"/>
      <c r="N38" s="213"/>
      <c r="O38" s="213"/>
      <c r="P38" s="213"/>
      <c r="Q38" s="213"/>
      <c r="R38" s="188"/>
      <c r="T38" s="291"/>
      <c r="U38" s="325"/>
      <c r="V38" s="292"/>
      <c r="W38" s="262"/>
      <c r="X38" s="188"/>
      <c r="Z38" s="291"/>
      <c r="AA38" s="325"/>
      <c r="AB38" s="292"/>
      <c r="AC38" s="204"/>
    </row>
    <row r="39" spans="2:31" x14ac:dyDescent="0.25">
      <c r="B39" s="293" t="s">
        <v>114</v>
      </c>
      <c r="C39" s="301"/>
      <c r="D39" s="294"/>
      <c r="E39" s="198"/>
      <c r="F39" s="106"/>
      <c r="G39" s="106"/>
      <c r="H39" s="202">
        <v>1</v>
      </c>
      <c r="I39" s="424">
        <v>1</v>
      </c>
      <c r="J39" s="293" t="s">
        <v>114</v>
      </c>
      <c r="K39" s="301"/>
      <c r="L39" s="294"/>
      <c r="M39" s="214"/>
      <c r="N39" s="215"/>
      <c r="O39" s="215"/>
      <c r="P39" s="216">
        <f>Q39*100</f>
        <v>235000</v>
      </c>
      <c r="Q39" s="428">
        <v>2350</v>
      </c>
      <c r="R39" s="429">
        <v>2350</v>
      </c>
      <c r="T39" s="293" t="s">
        <v>114</v>
      </c>
      <c r="U39" s="301"/>
      <c r="V39" s="294"/>
      <c r="W39" s="263" t="s">
        <v>115</v>
      </c>
      <c r="X39" s="261"/>
      <c r="Z39" s="293" t="s">
        <v>114</v>
      </c>
      <c r="AA39" s="301"/>
      <c r="AB39" s="294"/>
      <c r="AC39" s="207" t="s">
        <v>233</v>
      </c>
    </row>
    <row r="40" spans="2:31" x14ac:dyDescent="0.25">
      <c r="B40" s="184"/>
      <c r="C40" s="185"/>
      <c r="D40" s="186"/>
      <c r="E40" s="198"/>
      <c r="F40" s="106"/>
      <c r="G40" s="106"/>
      <c r="H40" s="197"/>
      <c r="I40" s="424"/>
      <c r="J40" s="184"/>
      <c r="K40" s="185"/>
      <c r="L40" s="186"/>
      <c r="M40" s="214"/>
      <c r="N40" s="215"/>
      <c r="O40" s="215"/>
      <c r="P40" s="216"/>
      <c r="Q40" s="428"/>
      <c r="R40" s="429"/>
      <c r="T40" s="184"/>
      <c r="U40" s="185"/>
      <c r="V40" s="186"/>
      <c r="W40" s="263"/>
      <c r="X40" s="189"/>
      <c r="Z40" s="184"/>
      <c r="AA40" s="185"/>
      <c r="AB40" s="186"/>
      <c r="AC40" s="205"/>
    </row>
    <row r="41" spans="2:31" x14ac:dyDescent="0.25">
      <c r="B41" s="293"/>
      <c r="C41" s="301"/>
      <c r="D41" s="294"/>
      <c r="E41" s="198"/>
      <c r="F41" s="106"/>
      <c r="G41" s="106"/>
      <c r="H41" s="197"/>
      <c r="I41" s="424"/>
      <c r="J41" s="293"/>
      <c r="K41" s="301"/>
      <c r="L41" s="294"/>
      <c r="M41" s="214"/>
      <c r="N41" s="215"/>
      <c r="O41" s="215"/>
      <c r="P41" s="216"/>
      <c r="Q41" s="428"/>
      <c r="R41" s="429"/>
      <c r="T41" s="299"/>
      <c r="U41" s="300"/>
      <c r="V41" s="326"/>
      <c r="W41" s="263"/>
      <c r="X41" s="189"/>
      <c r="Z41" s="299"/>
      <c r="AA41" s="300"/>
      <c r="AB41" s="326"/>
      <c r="AC41" s="205"/>
    </row>
    <row r="42" spans="2:31" x14ac:dyDescent="0.25">
      <c r="B42" s="293" t="s">
        <v>118</v>
      </c>
      <c r="C42" s="301"/>
      <c r="D42" s="294"/>
      <c r="E42" s="198"/>
      <c r="F42" s="106"/>
      <c r="G42" s="106"/>
      <c r="H42" s="202">
        <v>1</v>
      </c>
      <c r="I42" s="424">
        <v>1</v>
      </c>
      <c r="J42" s="293" t="s">
        <v>118</v>
      </c>
      <c r="K42" s="301"/>
      <c r="L42" s="294"/>
      <c r="M42" s="214"/>
      <c r="N42" s="215"/>
      <c r="O42" s="215"/>
      <c r="P42" s="216">
        <f>Q42*100</f>
        <v>70000</v>
      </c>
      <c r="Q42" s="428">
        <v>700</v>
      </c>
      <c r="R42" s="429">
        <v>700</v>
      </c>
      <c r="T42" s="293" t="s">
        <v>118</v>
      </c>
      <c r="U42" s="301"/>
      <c r="V42" s="294"/>
      <c r="W42" s="263" t="s">
        <v>115</v>
      </c>
      <c r="X42" s="261"/>
      <c r="Z42" s="293" t="s">
        <v>118</v>
      </c>
      <c r="AA42" s="301"/>
      <c r="AB42" s="294"/>
      <c r="AC42" s="207" t="str">
        <f>AC39</f>
        <v>Annually</v>
      </c>
    </row>
    <row r="43" spans="2:31" x14ac:dyDescent="0.25">
      <c r="B43" s="184"/>
      <c r="C43" s="185"/>
      <c r="D43" s="186"/>
      <c r="E43" s="198"/>
      <c r="F43" s="106"/>
      <c r="G43" s="106"/>
      <c r="H43" s="197"/>
      <c r="I43" s="424"/>
      <c r="J43" s="184"/>
      <c r="K43" s="185"/>
      <c r="L43" s="186"/>
      <c r="M43" s="214"/>
      <c r="N43" s="215"/>
      <c r="O43" s="215"/>
      <c r="P43" s="216"/>
      <c r="Q43" s="428"/>
      <c r="R43" s="429"/>
      <c r="T43" s="184"/>
      <c r="U43" s="185"/>
      <c r="V43" s="186"/>
      <c r="W43" s="263"/>
      <c r="X43" s="189"/>
      <c r="Z43" s="184"/>
      <c r="AA43" s="185"/>
      <c r="AB43" s="186"/>
      <c r="AC43" s="207"/>
    </row>
    <row r="44" spans="2:31" x14ac:dyDescent="0.25">
      <c r="B44" s="293"/>
      <c r="C44" s="301"/>
      <c r="D44" s="294"/>
      <c r="E44" s="198"/>
      <c r="F44" s="106"/>
      <c r="G44" s="106"/>
      <c r="H44" s="197"/>
      <c r="I44" s="424"/>
      <c r="J44" s="293"/>
      <c r="K44" s="301"/>
      <c r="L44" s="294"/>
      <c r="M44" s="214"/>
      <c r="N44" s="215"/>
      <c r="O44" s="215"/>
      <c r="P44" s="216"/>
      <c r="Q44" s="428"/>
      <c r="R44" s="429"/>
      <c r="T44" s="299"/>
      <c r="U44" s="300"/>
      <c r="V44" s="326"/>
      <c r="W44" s="263"/>
      <c r="X44" s="189"/>
      <c r="Z44" s="299"/>
      <c r="AA44" s="300"/>
      <c r="AB44" s="326"/>
      <c r="AC44" s="207"/>
    </row>
    <row r="45" spans="2:31" x14ac:dyDescent="0.25">
      <c r="B45" s="293" t="s">
        <v>142</v>
      </c>
      <c r="C45" s="301"/>
      <c r="D45" s="294"/>
      <c r="E45" s="198"/>
      <c r="F45" s="106"/>
      <c r="G45" s="106"/>
      <c r="H45" s="202">
        <v>3</v>
      </c>
      <c r="I45" s="424">
        <v>3</v>
      </c>
      <c r="J45" s="293" t="s">
        <v>142</v>
      </c>
      <c r="K45" s="301"/>
      <c r="L45" s="294"/>
      <c r="M45" s="214"/>
      <c r="N45" s="215"/>
      <c r="O45" s="215"/>
      <c r="P45" s="216">
        <f>Q45*100</f>
        <v>80000</v>
      </c>
      <c r="Q45" s="428">
        <v>800</v>
      </c>
      <c r="R45" s="429">
        <v>800</v>
      </c>
      <c r="T45" s="293" t="s">
        <v>142</v>
      </c>
      <c r="U45" s="301"/>
      <c r="V45" s="294"/>
      <c r="W45" s="263" t="s">
        <v>115</v>
      </c>
      <c r="X45" s="261"/>
      <c r="Z45" s="293" t="s">
        <v>142</v>
      </c>
      <c r="AA45" s="301"/>
      <c r="AB45" s="294"/>
      <c r="AC45" s="207" t="str">
        <f t="shared" ref="AC45:AC66" si="1">AC42</f>
        <v>Annually</v>
      </c>
    </row>
    <row r="46" spans="2:31" x14ac:dyDescent="0.25">
      <c r="B46" s="184"/>
      <c r="C46" s="185"/>
      <c r="D46" s="186"/>
      <c r="E46" s="198"/>
      <c r="F46" s="106"/>
      <c r="G46" s="106"/>
      <c r="H46" s="197"/>
      <c r="I46" s="424"/>
      <c r="J46" s="184"/>
      <c r="K46" s="185"/>
      <c r="L46" s="186"/>
      <c r="M46" s="214"/>
      <c r="N46" s="215"/>
      <c r="O46" s="215"/>
      <c r="P46" s="216"/>
      <c r="Q46" s="428"/>
      <c r="R46" s="429"/>
      <c r="T46" s="184"/>
      <c r="U46" s="185"/>
      <c r="V46" s="186"/>
      <c r="W46" s="263"/>
      <c r="X46" s="189"/>
      <c r="Z46" s="184"/>
      <c r="AA46" s="185"/>
      <c r="AB46" s="186"/>
      <c r="AC46" s="207"/>
    </row>
    <row r="47" spans="2:31" x14ac:dyDescent="0.25">
      <c r="B47" s="293"/>
      <c r="C47" s="301"/>
      <c r="D47" s="294"/>
      <c r="E47" s="198"/>
      <c r="F47" s="106"/>
      <c r="G47" s="106"/>
      <c r="H47" s="197"/>
      <c r="I47" s="424"/>
      <c r="J47" s="293"/>
      <c r="K47" s="301"/>
      <c r="L47" s="294"/>
      <c r="M47" s="214"/>
      <c r="N47" s="215"/>
      <c r="O47" s="215"/>
      <c r="P47" s="216"/>
      <c r="Q47" s="428"/>
      <c r="R47" s="429"/>
      <c r="T47" s="299"/>
      <c r="U47" s="300"/>
      <c r="V47" s="326"/>
      <c r="W47" s="263"/>
      <c r="X47" s="189"/>
      <c r="Z47" s="299"/>
      <c r="AA47" s="300"/>
      <c r="AB47" s="326"/>
      <c r="AC47" s="207"/>
    </row>
    <row r="48" spans="2:31" x14ac:dyDescent="0.25">
      <c r="B48" s="293" t="s">
        <v>122</v>
      </c>
      <c r="C48" s="301"/>
      <c r="D48" s="294"/>
      <c r="E48" s="198"/>
      <c r="F48" s="106"/>
      <c r="G48" s="106"/>
      <c r="H48" s="202">
        <v>1</v>
      </c>
      <c r="I48" s="424">
        <v>1</v>
      </c>
      <c r="J48" s="293" t="s">
        <v>122</v>
      </c>
      <c r="K48" s="301"/>
      <c r="L48" s="294"/>
      <c r="M48" s="214"/>
      <c r="N48" s="215"/>
      <c r="O48" s="215"/>
      <c r="P48" s="216">
        <f t="shared" ref="P48:P66" si="2">Q48*100</f>
        <v>35000</v>
      </c>
      <c r="Q48" s="428">
        <v>350</v>
      </c>
      <c r="R48" s="429">
        <v>350</v>
      </c>
      <c r="T48" s="293" t="s">
        <v>122</v>
      </c>
      <c r="U48" s="301"/>
      <c r="V48" s="294"/>
      <c r="W48" s="263" t="s">
        <v>115</v>
      </c>
      <c r="X48" s="261"/>
      <c r="Z48" s="293" t="s">
        <v>122</v>
      </c>
      <c r="AA48" s="301"/>
      <c r="AB48" s="294"/>
      <c r="AC48" s="207" t="str">
        <f t="shared" si="1"/>
        <v>Annually</v>
      </c>
    </row>
    <row r="49" spans="2:29" x14ac:dyDescent="0.25">
      <c r="B49" s="293"/>
      <c r="C49" s="301"/>
      <c r="D49" s="294"/>
      <c r="E49" s="198"/>
      <c r="F49" s="106"/>
      <c r="G49" s="106"/>
      <c r="H49" s="197"/>
      <c r="I49" s="424"/>
      <c r="J49" s="293"/>
      <c r="K49" s="301"/>
      <c r="L49" s="294"/>
      <c r="M49" s="214"/>
      <c r="N49" s="215"/>
      <c r="O49" s="215"/>
      <c r="P49" s="216"/>
      <c r="Q49" s="428"/>
      <c r="R49" s="429"/>
      <c r="T49" s="293"/>
      <c r="U49" s="301"/>
      <c r="V49" s="294"/>
      <c r="W49" s="263"/>
      <c r="X49" s="189"/>
      <c r="Z49" s="293"/>
      <c r="AA49" s="301"/>
      <c r="AB49" s="294"/>
      <c r="AC49" s="207"/>
    </row>
    <row r="50" spans="2:29" x14ac:dyDescent="0.25">
      <c r="B50" s="184"/>
      <c r="C50" s="185"/>
      <c r="D50" s="186"/>
      <c r="E50" s="198"/>
      <c r="F50" s="106"/>
      <c r="G50" s="106"/>
      <c r="H50" s="197"/>
      <c r="I50" s="424"/>
      <c r="J50" s="184"/>
      <c r="K50" s="185"/>
      <c r="L50" s="186"/>
      <c r="M50" s="214"/>
      <c r="N50" s="215"/>
      <c r="O50" s="215"/>
      <c r="P50" s="216"/>
      <c r="Q50" s="428"/>
      <c r="R50" s="429"/>
      <c r="T50" s="184"/>
      <c r="U50" s="185"/>
      <c r="V50" s="186"/>
      <c r="W50" s="263"/>
      <c r="X50" s="189"/>
      <c r="Z50" s="184"/>
      <c r="AA50" s="185"/>
      <c r="AB50" s="186"/>
      <c r="AC50" s="207"/>
    </row>
    <row r="51" spans="2:29" x14ac:dyDescent="0.25">
      <c r="B51" s="293" t="s">
        <v>124</v>
      </c>
      <c r="C51" s="301"/>
      <c r="D51" s="294"/>
      <c r="E51" s="198"/>
      <c r="F51" s="106"/>
      <c r="G51" s="106"/>
      <c r="H51" s="202">
        <v>5</v>
      </c>
      <c r="I51" s="424">
        <v>5</v>
      </c>
      <c r="J51" s="293" t="s">
        <v>124</v>
      </c>
      <c r="K51" s="301"/>
      <c r="L51" s="294"/>
      <c r="M51" s="214"/>
      <c r="N51" s="215"/>
      <c r="O51" s="215"/>
      <c r="P51" s="216">
        <f t="shared" si="2"/>
        <v>500000</v>
      </c>
      <c r="Q51" s="428">
        <v>5000</v>
      </c>
      <c r="R51" s="429">
        <v>5000</v>
      </c>
      <c r="T51" s="293" t="s">
        <v>124</v>
      </c>
      <c r="U51" s="301"/>
      <c r="V51" s="294"/>
      <c r="W51" s="263" t="s">
        <v>125</v>
      </c>
      <c r="X51" s="261"/>
      <c r="Z51" s="293" t="s">
        <v>124</v>
      </c>
      <c r="AA51" s="301"/>
      <c r="AB51" s="294"/>
      <c r="AC51" s="207" t="str">
        <f t="shared" si="1"/>
        <v>Annually</v>
      </c>
    </row>
    <row r="52" spans="2:29" x14ac:dyDescent="0.25">
      <c r="B52" s="184"/>
      <c r="C52" s="185"/>
      <c r="D52" s="186"/>
      <c r="E52" s="198"/>
      <c r="F52" s="106"/>
      <c r="G52" s="106"/>
      <c r="H52" s="197"/>
      <c r="I52" s="424"/>
      <c r="J52" s="184"/>
      <c r="K52" s="185"/>
      <c r="L52" s="186"/>
      <c r="M52" s="214"/>
      <c r="N52" s="215"/>
      <c r="O52" s="215"/>
      <c r="P52" s="216"/>
      <c r="Q52" s="428"/>
      <c r="R52" s="429"/>
      <c r="T52" s="184"/>
      <c r="U52" s="185"/>
      <c r="V52" s="186"/>
      <c r="W52" s="263"/>
      <c r="X52" s="189"/>
      <c r="Z52" s="184"/>
      <c r="AA52" s="185"/>
      <c r="AB52" s="186"/>
      <c r="AC52" s="207"/>
    </row>
    <row r="53" spans="2:29" x14ac:dyDescent="0.25">
      <c r="B53" s="293"/>
      <c r="C53" s="301"/>
      <c r="D53" s="294"/>
      <c r="E53" s="198"/>
      <c r="F53" s="106"/>
      <c r="G53" s="106"/>
      <c r="H53" s="197"/>
      <c r="I53" s="424"/>
      <c r="J53" s="293"/>
      <c r="K53" s="301"/>
      <c r="L53" s="294"/>
      <c r="M53" s="214"/>
      <c r="N53" s="215"/>
      <c r="O53" s="215"/>
      <c r="P53" s="216"/>
      <c r="Q53" s="428"/>
      <c r="R53" s="429"/>
      <c r="T53" s="293"/>
      <c r="U53" s="301"/>
      <c r="V53" s="294"/>
      <c r="W53" s="263"/>
      <c r="X53" s="189"/>
      <c r="Z53" s="293"/>
      <c r="AA53" s="301"/>
      <c r="AB53" s="294"/>
      <c r="AC53" s="207"/>
    </row>
    <row r="54" spans="2:29" x14ac:dyDescent="0.25">
      <c r="B54" s="293" t="s">
        <v>126</v>
      </c>
      <c r="C54" s="301"/>
      <c r="D54" s="294"/>
      <c r="E54" s="198"/>
      <c r="F54" s="106"/>
      <c r="G54" s="106"/>
      <c r="H54" s="202">
        <v>5</v>
      </c>
      <c r="I54" s="424">
        <v>5</v>
      </c>
      <c r="J54" s="293" t="s">
        <v>126</v>
      </c>
      <c r="K54" s="301"/>
      <c r="L54" s="294"/>
      <c r="M54" s="214"/>
      <c r="N54" s="215"/>
      <c r="O54" s="215"/>
      <c r="P54" s="216">
        <f t="shared" si="2"/>
        <v>350000</v>
      </c>
      <c r="Q54" s="428">
        <v>3500</v>
      </c>
      <c r="R54" s="429">
        <v>3500</v>
      </c>
      <c r="T54" s="293" t="s">
        <v>126</v>
      </c>
      <c r="U54" s="301"/>
      <c r="V54" s="294"/>
      <c r="W54" s="263" t="s">
        <v>125</v>
      </c>
      <c r="X54" s="261"/>
      <c r="Z54" s="293" t="s">
        <v>126</v>
      </c>
      <c r="AA54" s="301"/>
      <c r="AB54" s="294"/>
      <c r="AC54" s="207" t="str">
        <f t="shared" si="1"/>
        <v>Annually</v>
      </c>
    </row>
    <row r="55" spans="2:29" x14ac:dyDescent="0.25">
      <c r="B55" s="184"/>
      <c r="C55" s="185"/>
      <c r="D55" s="186"/>
      <c r="E55" s="198"/>
      <c r="F55" s="106"/>
      <c r="G55" s="106"/>
      <c r="H55" s="197"/>
      <c r="I55" s="424"/>
      <c r="J55" s="184"/>
      <c r="K55" s="185"/>
      <c r="L55" s="186"/>
      <c r="M55" s="214"/>
      <c r="N55" s="215"/>
      <c r="O55" s="215"/>
      <c r="P55" s="216"/>
      <c r="Q55" s="428"/>
      <c r="R55" s="429"/>
      <c r="T55" s="184"/>
      <c r="U55" s="185"/>
      <c r="V55" s="186"/>
      <c r="W55" s="263"/>
      <c r="X55" s="189"/>
      <c r="Z55" s="184"/>
      <c r="AA55" s="185"/>
      <c r="AB55" s="186"/>
      <c r="AC55" s="207"/>
    </row>
    <row r="56" spans="2:29" x14ac:dyDescent="0.25">
      <c r="B56" s="293"/>
      <c r="C56" s="301"/>
      <c r="D56" s="294"/>
      <c r="E56" s="198"/>
      <c r="F56" s="106"/>
      <c r="G56" s="106"/>
      <c r="H56" s="197"/>
      <c r="I56" s="424"/>
      <c r="J56" s="293"/>
      <c r="K56" s="301"/>
      <c r="L56" s="294"/>
      <c r="M56" s="214"/>
      <c r="N56" s="215"/>
      <c r="O56" s="215"/>
      <c r="P56" s="216"/>
      <c r="Q56" s="428"/>
      <c r="R56" s="429"/>
      <c r="T56" s="293"/>
      <c r="U56" s="301"/>
      <c r="V56" s="294"/>
      <c r="W56" s="263"/>
      <c r="X56" s="189"/>
      <c r="Z56" s="293"/>
      <c r="AA56" s="301"/>
      <c r="AB56" s="294"/>
      <c r="AC56" s="207"/>
    </row>
    <row r="57" spans="2:29" x14ac:dyDescent="0.25">
      <c r="B57" s="293" t="s">
        <v>127</v>
      </c>
      <c r="C57" s="301"/>
      <c r="D57" s="294"/>
      <c r="E57" s="198"/>
      <c r="F57" s="106"/>
      <c r="G57" s="106"/>
      <c r="H57" s="202">
        <v>3</v>
      </c>
      <c r="I57" s="424">
        <v>3</v>
      </c>
      <c r="J57" s="293" t="s">
        <v>127</v>
      </c>
      <c r="K57" s="301"/>
      <c r="L57" s="294"/>
      <c r="M57" s="214"/>
      <c r="N57" s="215"/>
      <c r="O57" s="215"/>
      <c r="P57" s="216">
        <f t="shared" si="2"/>
        <v>700000</v>
      </c>
      <c r="Q57" s="428">
        <v>7000</v>
      </c>
      <c r="R57" s="429">
        <v>7000</v>
      </c>
      <c r="T57" s="293" t="s">
        <v>127</v>
      </c>
      <c r="U57" s="301"/>
      <c r="V57" s="294"/>
      <c r="W57" s="263" t="s">
        <v>115</v>
      </c>
      <c r="X57" s="261"/>
      <c r="Z57" s="293" t="s">
        <v>127</v>
      </c>
      <c r="AA57" s="301"/>
      <c r="AB57" s="294"/>
      <c r="AC57" s="207" t="str">
        <f t="shared" si="1"/>
        <v>Annually</v>
      </c>
    </row>
    <row r="58" spans="2:29" x14ac:dyDescent="0.25">
      <c r="B58" s="293"/>
      <c r="C58" s="301"/>
      <c r="D58" s="294"/>
      <c r="E58" s="198"/>
      <c r="F58" s="106"/>
      <c r="G58" s="106"/>
      <c r="H58" s="197"/>
      <c r="I58" s="424"/>
      <c r="J58" s="293"/>
      <c r="K58" s="301"/>
      <c r="L58" s="294"/>
      <c r="M58" s="214"/>
      <c r="N58" s="215"/>
      <c r="O58" s="215"/>
      <c r="P58" s="216"/>
      <c r="Q58" s="428"/>
      <c r="R58" s="429"/>
      <c r="T58" s="299"/>
      <c r="U58" s="300"/>
      <c r="V58" s="326"/>
      <c r="W58" s="263"/>
      <c r="X58" s="189"/>
      <c r="Z58" s="299"/>
      <c r="AA58" s="300"/>
      <c r="AB58" s="326"/>
      <c r="AC58" s="207"/>
    </row>
    <row r="59" spans="2:29" x14ac:dyDescent="0.25">
      <c r="B59" s="184"/>
      <c r="C59" s="185"/>
      <c r="D59" s="186"/>
      <c r="E59" s="198"/>
      <c r="F59" s="106"/>
      <c r="G59" s="106"/>
      <c r="H59" s="197"/>
      <c r="I59" s="424"/>
      <c r="J59" s="184"/>
      <c r="K59" s="185"/>
      <c r="L59" s="186"/>
      <c r="M59" s="214"/>
      <c r="N59" s="215"/>
      <c r="O59" s="215"/>
      <c r="P59" s="216"/>
      <c r="Q59" s="428"/>
      <c r="R59" s="429"/>
      <c r="T59" s="178"/>
      <c r="U59" s="179"/>
      <c r="V59" s="183"/>
      <c r="W59" s="263"/>
      <c r="X59" s="189"/>
      <c r="Z59" s="178"/>
      <c r="AA59" s="179"/>
      <c r="AB59" s="183"/>
      <c r="AC59" s="207"/>
    </row>
    <row r="60" spans="2:29" x14ac:dyDescent="0.25">
      <c r="B60" s="293" t="s">
        <v>128</v>
      </c>
      <c r="C60" s="301"/>
      <c r="D60" s="294"/>
      <c r="E60" s="198"/>
      <c r="F60" s="106"/>
      <c r="G60" s="106"/>
      <c r="H60" s="202">
        <v>7</v>
      </c>
      <c r="I60" s="424">
        <v>7</v>
      </c>
      <c r="J60" s="293" t="s">
        <v>128</v>
      </c>
      <c r="K60" s="301"/>
      <c r="L60" s="294"/>
      <c r="M60" s="214"/>
      <c r="N60" s="215"/>
      <c r="O60" s="215"/>
      <c r="P60" s="216">
        <f t="shared" si="2"/>
        <v>215000</v>
      </c>
      <c r="Q60" s="428">
        <v>2150</v>
      </c>
      <c r="R60" s="429">
        <v>2150</v>
      </c>
      <c r="T60" s="293" t="s">
        <v>128</v>
      </c>
      <c r="U60" s="301"/>
      <c r="V60" s="294"/>
      <c r="W60" s="263" t="s">
        <v>115</v>
      </c>
      <c r="X60" s="261"/>
      <c r="Z60" s="293" t="s">
        <v>128</v>
      </c>
      <c r="AA60" s="301"/>
      <c r="AB60" s="294"/>
      <c r="AC60" s="207" t="str">
        <f t="shared" si="1"/>
        <v>Annually</v>
      </c>
    </row>
    <row r="61" spans="2:29" x14ac:dyDescent="0.25">
      <c r="B61" s="184"/>
      <c r="C61" s="185"/>
      <c r="D61" s="186"/>
      <c r="E61" s="198"/>
      <c r="F61" s="106"/>
      <c r="G61" s="106"/>
      <c r="H61" s="197"/>
      <c r="I61" s="424"/>
      <c r="J61" s="184"/>
      <c r="K61" s="185"/>
      <c r="L61" s="186"/>
      <c r="M61" s="214"/>
      <c r="N61" s="215"/>
      <c r="O61" s="215"/>
      <c r="P61" s="216"/>
      <c r="Q61" s="428"/>
      <c r="R61" s="429"/>
      <c r="T61" s="184"/>
      <c r="U61" s="185"/>
      <c r="V61" s="186"/>
      <c r="W61" s="263"/>
      <c r="X61" s="189"/>
      <c r="Z61" s="184"/>
      <c r="AA61" s="185"/>
      <c r="AB61" s="186"/>
      <c r="AC61" s="207"/>
    </row>
    <row r="62" spans="2:29" x14ac:dyDescent="0.25">
      <c r="B62" s="293"/>
      <c r="C62" s="301"/>
      <c r="D62" s="294"/>
      <c r="E62" s="198"/>
      <c r="F62" s="106"/>
      <c r="G62" s="106"/>
      <c r="H62" s="197"/>
      <c r="I62" s="424"/>
      <c r="J62" s="293"/>
      <c r="K62" s="301"/>
      <c r="L62" s="294"/>
      <c r="M62" s="214"/>
      <c r="N62" s="215"/>
      <c r="O62" s="215"/>
      <c r="P62" s="216"/>
      <c r="Q62" s="428"/>
      <c r="R62" s="429"/>
      <c r="T62" s="299"/>
      <c r="U62" s="300"/>
      <c r="V62" s="326"/>
      <c r="W62" s="263"/>
      <c r="X62" s="189"/>
      <c r="Z62" s="299"/>
      <c r="AA62" s="300"/>
      <c r="AB62" s="326"/>
      <c r="AC62" s="207"/>
    </row>
    <row r="63" spans="2:29" x14ac:dyDescent="0.25">
      <c r="B63" s="293" t="s">
        <v>129</v>
      </c>
      <c r="C63" s="301"/>
      <c r="D63" s="294"/>
      <c r="E63" s="198"/>
      <c r="F63" s="106"/>
      <c r="G63" s="106"/>
      <c r="H63" s="202">
        <v>10</v>
      </c>
      <c r="I63" s="424">
        <v>10</v>
      </c>
      <c r="J63" s="293" t="s">
        <v>129</v>
      </c>
      <c r="K63" s="301"/>
      <c r="L63" s="294"/>
      <c r="M63" s="214"/>
      <c r="N63" s="215"/>
      <c r="O63" s="215"/>
      <c r="P63" s="216">
        <f t="shared" si="2"/>
        <v>60000</v>
      </c>
      <c r="Q63" s="428">
        <v>600</v>
      </c>
      <c r="R63" s="429">
        <v>6000</v>
      </c>
      <c r="T63" s="293" t="s">
        <v>129</v>
      </c>
      <c r="U63" s="301"/>
      <c r="V63" s="294"/>
      <c r="W63" s="263" t="s">
        <v>115</v>
      </c>
      <c r="X63" s="261"/>
      <c r="Z63" s="293" t="s">
        <v>129</v>
      </c>
      <c r="AA63" s="301"/>
      <c r="AB63" s="294"/>
      <c r="AC63" s="207" t="str">
        <f t="shared" si="1"/>
        <v>Annually</v>
      </c>
    </row>
    <row r="64" spans="2:29" x14ac:dyDescent="0.25">
      <c r="B64" s="184"/>
      <c r="C64" s="185"/>
      <c r="D64" s="186"/>
      <c r="E64" s="198"/>
      <c r="F64" s="106"/>
      <c r="G64" s="106"/>
      <c r="H64" s="197"/>
      <c r="I64" s="424"/>
      <c r="J64" s="184"/>
      <c r="K64" s="185"/>
      <c r="L64" s="186"/>
      <c r="M64" s="214"/>
      <c r="N64" s="215"/>
      <c r="O64" s="215"/>
      <c r="P64" s="216"/>
      <c r="Q64" s="428"/>
      <c r="R64" s="429"/>
      <c r="T64" s="184"/>
      <c r="U64" s="185"/>
      <c r="V64" s="186"/>
      <c r="W64" s="263"/>
      <c r="X64" s="189"/>
      <c r="Z64" s="184"/>
      <c r="AA64" s="185"/>
      <c r="AB64" s="186"/>
      <c r="AC64" s="207"/>
    </row>
    <row r="65" spans="2:29" x14ac:dyDescent="0.25">
      <c r="B65" s="293"/>
      <c r="C65" s="301"/>
      <c r="D65" s="294"/>
      <c r="E65" s="198"/>
      <c r="F65" s="106"/>
      <c r="G65" s="106"/>
      <c r="H65" s="197"/>
      <c r="I65" s="424"/>
      <c r="J65" s="293"/>
      <c r="K65" s="301"/>
      <c r="L65" s="294"/>
      <c r="M65" s="214"/>
      <c r="N65" s="215"/>
      <c r="O65" s="215"/>
      <c r="P65" s="216"/>
      <c r="Q65" s="428"/>
      <c r="R65" s="429"/>
      <c r="T65" s="299"/>
      <c r="U65" s="300"/>
      <c r="V65" s="326"/>
      <c r="W65" s="263"/>
      <c r="X65" s="189"/>
      <c r="Z65" s="299"/>
      <c r="AA65" s="300"/>
      <c r="AB65" s="326"/>
      <c r="AC65" s="207"/>
    </row>
    <row r="66" spans="2:29" x14ac:dyDescent="0.25">
      <c r="B66" s="293" t="s">
        <v>130</v>
      </c>
      <c r="C66" s="301"/>
      <c r="D66" s="294"/>
      <c r="E66" s="198"/>
      <c r="F66" s="106"/>
      <c r="G66" s="106"/>
      <c r="H66" s="202">
        <v>1</v>
      </c>
      <c r="I66" s="424">
        <v>1</v>
      </c>
      <c r="J66" s="293" t="s">
        <v>130</v>
      </c>
      <c r="K66" s="301"/>
      <c r="L66" s="294"/>
      <c r="M66" s="214"/>
      <c r="N66" s="215"/>
      <c r="O66" s="215"/>
      <c r="P66" s="216">
        <f t="shared" si="2"/>
        <v>390000</v>
      </c>
      <c r="Q66" s="428">
        <v>3900</v>
      </c>
      <c r="R66" s="429">
        <v>3900</v>
      </c>
      <c r="T66" s="293" t="s">
        <v>130</v>
      </c>
      <c r="U66" s="301"/>
      <c r="V66" s="294"/>
      <c r="W66" s="263" t="s">
        <v>115</v>
      </c>
      <c r="X66" s="261"/>
      <c r="Z66" s="293" t="s">
        <v>130</v>
      </c>
      <c r="AA66" s="301"/>
      <c r="AB66" s="294"/>
      <c r="AC66" s="207" t="str">
        <f t="shared" si="1"/>
        <v>Annually</v>
      </c>
    </row>
    <row r="67" spans="2:29" ht="15.75" thickBot="1" x14ac:dyDescent="0.3">
      <c r="B67" s="199"/>
      <c r="C67" s="200"/>
      <c r="D67" s="201"/>
      <c r="E67" s="199"/>
      <c r="F67" s="200"/>
      <c r="G67" s="200"/>
      <c r="H67" s="201"/>
      <c r="I67" s="424"/>
      <c r="J67" s="199"/>
      <c r="K67" s="200"/>
      <c r="L67" s="201"/>
      <c r="M67" s="217"/>
      <c r="N67" s="218"/>
      <c r="O67" s="218"/>
      <c r="P67" s="219"/>
      <c r="Q67" s="218"/>
      <c r="R67" s="191"/>
      <c r="T67" s="175"/>
      <c r="U67" s="176"/>
      <c r="V67" s="177"/>
      <c r="W67" s="190"/>
      <c r="X67" s="191"/>
      <c r="Z67" s="175"/>
      <c r="AA67" s="176"/>
      <c r="AB67" s="177"/>
      <c r="AC67" s="206"/>
    </row>
    <row r="70" spans="2:29" ht="15.75" thickBot="1" x14ac:dyDescent="0.3"/>
    <row r="71" spans="2:29" ht="15" customHeight="1" x14ac:dyDescent="0.25">
      <c r="B71" s="277" t="s">
        <v>332</v>
      </c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9"/>
    </row>
    <row r="72" spans="2:29" ht="15" customHeight="1" x14ac:dyDescent="0.25">
      <c r="B72" s="280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2"/>
    </row>
    <row r="73" spans="2:29" ht="15.75" customHeight="1" thickBot="1" x14ac:dyDescent="0.3">
      <c r="B73" s="283"/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5"/>
    </row>
    <row r="74" spans="2:29" x14ac:dyDescent="0.25">
      <c r="B74" s="212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440"/>
      <c r="S74" s="440"/>
      <c r="T74" s="440"/>
      <c r="U74" s="440"/>
      <c r="V74" s="440"/>
      <c r="W74" s="440"/>
      <c r="X74" s="440"/>
      <c r="Y74" s="440"/>
      <c r="Z74" s="440"/>
      <c r="AA74" s="440"/>
      <c r="AB74" s="440"/>
      <c r="AC74" s="188"/>
    </row>
    <row r="75" spans="2:29" ht="15.75" thickBot="1" x14ac:dyDescent="0.3">
      <c r="B75" s="214"/>
      <c r="C75" s="215"/>
      <c r="D75" s="215"/>
      <c r="E75" s="441"/>
      <c r="F75" s="441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442"/>
      <c r="S75" s="442"/>
      <c r="T75" s="442"/>
      <c r="U75" s="442"/>
      <c r="V75" s="442"/>
      <c r="W75" s="442"/>
      <c r="X75" s="442"/>
      <c r="Y75" s="442"/>
      <c r="Z75" s="442"/>
      <c r="AA75" s="442"/>
      <c r="AB75" s="442"/>
      <c r="AC75" s="189"/>
    </row>
    <row r="76" spans="2:29" x14ac:dyDescent="0.25">
      <c r="B76" s="433" t="s">
        <v>348</v>
      </c>
      <c r="C76" s="434"/>
      <c r="D76" s="435"/>
      <c r="E76" s="441"/>
      <c r="F76" s="441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442"/>
      <c r="S76" s="442"/>
      <c r="T76" s="442"/>
      <c r="U76" s="442"/>
      <c r="V76" s="442"/>
      <c r="W76" s="442"/>
      <c r="X76" s="442"/>
      <c r="Y76" s="442"/>
      <c r="Z76" s="442"/>
      <c r="AA76" s="442"/>
      <c r="AB76" s="442"/>
      <c r="AC76" s="189"/>
    </row>
    <row r="77" spans="2:29" x14ac:dyDescent="0.25">
      <c r="B77" s="214"/>
      <c r="C77" s="436" t="s">
        <v>349</v>
      </c>
      <c r="D77" s="437"/>
      <c r="E77" s="441"/>
      <c r="F77" s="441"/>
      <c r="G77" s="428" t="b">
        <v>1</v>
      </c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442"/>
      <c r="S77" s="442"/>
      <c r="T77" s="442"/>
      <c r="U77" s="442"/>
      <c r="V77" s="442"/>
      <c r="W77" s="442"/>
      <c r="X77" s="442"/>
      <c r="Y77" s="442"/>
      <c r="Z77" s="442"/>
      <c r="AA77" s="442"/>
      <c r="AB77" s="442"/>
      <c r="AC77" s="189"/>
    </row>
    <row r="78" spans="2:29" ht="15.75" thickBot="1" x14ac:dyDescent="0.3">
      <c r="B78" s="217"/>
      <c r="C78" s="438" t="s">
        <v>350</v>
      </c>
      <c r="D78" s="439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442"/>
      <c r="S78" s="442"/>
      <c r="T78" s="442"/>
      <c r="U78" s="442"/>
      <c r="V78" s="442"/>
      <c r="W78" s="442"/>
      <c r="X78" s="442"/>
      <c r="Y78" s="442"/>
      <c r="Z78" s="442"/>
      <c r="AA78" s="442"/>
      <c r="AB78" s="442"/>
      <c r="AC78" s="189"/>
    </row>
    <row r="79" spans="2:29" x14ac:dyDescent="0.25">
      <c r="B79" s="214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442"/>
      <c r="S79" s="442"/>
      <c r="T79" s="442"/>
      <c r="U79" s="442"/>
      <c r="V79" s="442"/>
      <c r="W79" s="442"/>
      <c r="X79" s="442"/>
      <c r="Y79" s="442"/>
      <c r="Z79" s="442"/>
      <c r="AA79" s="442"/>
      <c r="AB79" s="442"/>
      <c r="AC79" s="189"/>
    </row>
    <row r="80" spans="2:29" x14ac:dyDescent="0.25">
      <c r="B80" s="214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442"/>
      <c r="S80" s="442"/>
      <c r="T80" s="442"/>
      <c r="U80" s="442"/>
      <c r="V80" s="442"/>
      <c r="W80" s="442"/>
      <c r="X80" s="442"/>
      <c r="Y80" s="442"/>
      <c r="Z80" s="442"/>
      <c r="AA80" s="442"/>
      <c r="AB80" s="442"/>
      <c r="AC80" s="189"/>
    </row>
    <row r="81" spans="2:29" x14ac:dyDescent="0.25">
      <c r="B81" s="214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442"/>
      <c r="S81" s="442"/>
      <c r="T81" s="442"/>
      <c r="U81" s="442"/>
      <c r="V81" s="442"/>
      <c r="W81" s="442"/>
      <c r="X81" s="442"/>
      <c r="Y81" s="442"/>
      <c r="Z81" s="442"/>
      <c r="AA81" s="442"/>
      <c r="AB81" s="442"/>
      <c r="AC81" s="189"/>
    </row>
    <row r="82" spans="2:29" x14ac:dyDescent="0.25">
      <c r="B82" s="214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442"/>
      <c r="S82" s="442"/>
      <c r="T82" s="442"/>
      <c r="U82" s="442"/>
      <c r="V82" s="442"/>
      <c r="W82" s="442"/>
      <c r="X82" s="442"/>
      <c r="Y82" s="442"/>
      <c r="Z82" s="442"/>
      <c r="AA82" s="442"/>
      <c r="AB82" s="442"/>
      <c r="AC82" s="189"/>
    </row>
    <row r="83" spans="2:29" x14ac:dyDescent="0.25">
      <c r="B83" s="214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442"/>
      <c r="S83" s="442"/>
      <c r="T83" s="442"/>
      <c r="U83" s="442"/>
      <c r="V83" s="442"/>
      <c r="W83" s="442"/>
      <c r="X83" s="442"/>
      <c r="Y83" s="442"/>
      <c r="Z83" s="442"/>
      <c r="AA83" s="442"/>
      <c r="AB83" s="442"/>
      <c r="AC83" s="189"/>
    </row>
    <row r="84" spans="2:29" x14ac:dyDescent="0.25">
      <c r="B84" s="214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442"/>
      <c r="S84" s="442"/>
      <c r="T84" s="442"/>
      <c r="U84" s="442"/>
      <c r="V84" s="442"/>
      <c r="W84" s="442"/>
      <c r="X84" s="442"/>
      <c r="Y84" s="442"/>
      <c r="Z84" s="442"/>
      <c r="AA84" s="442"/>
      <c r="AB84" s="442"/>
      <c r="AC84" s="189"/>
    </row>
    <row r="85" spans="2:29" x14ac:dyDescent="0.25">
      <c r="B85" s="214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442"/>
      <c r="S85" s="442"/>
      <c r="T85" s="442"/>
      <c r="U85" s="442"/>
      <c r="V85" s="442"/>
      <c r="W85" s="442"/>
      <c r="X85" s="442"/>
      <c r="Y85" s="442"/>
      <c r="Z85" s="442"/>
      <c r="AA85" s="442"/>
      <c r="AB85" s="442"/>
      <c r="AC85" s="189"/>
    </row>
    <row r="86" spans="2:29" x14ac:dyDescent="0.25">
      <c r="B86" s="214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442"/>
      <c r="S86" s="442"/>
      <c r="T86" s="442"/>
      <c r="U86" s="442"/>
      <c r="V86" s="442"/>
      <c r="W86" s="442"/>
      <c r="X86" s="442"/>
      <c r="Y86" s="442"/>
      <c r="Z86" s="442"/>
      <c r="AA86" s="442"/>
      <c r="AB86" s="442"/>
      <c r="AC86" s="189"/>
    </row>
    <row r="87" spans="2:29" x14ac:dyDescent="0.25">
      <c r="B87" s="214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442"/>
      <c r="S87" s="442"/>
      <c r="T87" s="442"/>
      <c r="U87" s="442"/>
      <c r="V87" s="442"/>
      <c r="W87" s="442"/>
      <c r="X87" s="442"/>
      <c r="Y87" s="442"/>
      <c r="Z87" s="442"/>
      <c r="AA87" s="442"/>
      <c r="AB87" s="442"/>
      <c r="AC87" s="189"/>
    </row>
    <row r="88" spans="2:29" x14ac:dyDescent="0.25">
      <c r="B88" s="214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442"/>
      <c r="S88" s="442"/>
      <c r="T88" s="442"/>
      <c r="U88" s="442"/>
      <c r="V88" s="442"/>
      <c r="W88" s="442"/>
      <c r="X88" s="442"/>
      <c r="Y88" s="442"/>
      <c r="Z88" s="442"/>
      <c r="AA88" s="442"/>
      <c r="AB88" s="442"/>
      <c r="AC88" s="189"/>
    </row>
    <row r="89" spans="2:29" x14ac:dyDescent="0.25">
      <c r="B89" s="214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442"/>
      <c r="S89" s="442"/>
      <c r="T89" s="442"/>
      <c r="U89" s="442"/>
      <c r="V89" s="442"/>
      <c r="W89" s="442"/>
      <c r="X89" s="442"/>
      <c r="Y89" s="442"/>
      <c r="Z89" s="442"/>
      <c r="AA89" s="442"/>
      <c r="AB89" s="442"/>
      <c r="AC89" s="189"/>
    </row>
    <row r="90" spans="2:29" x14ac:dyDescent="0.25">
      <c r="B90" s="214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442"/>
      <c r="S90" s="442"/>
      <c r="T90" s="442"/>
      <c r="U90" s="442"/>
      <c r="V90" s="442"/>
      <c r="W90" s="442"/>
      <c r="X90" s="442"/>
      <c r="Y90" s="442"/>
      <c r="Z90" s="442"/>
      <c r="AA90" s="442"/>
      <c r="AB90" s="442"/>
      <c r="AC90" s="189"/>
    </row>
    <row r="91" spans="2:29" x14ac:dyDescent="0.25">
      <c r="B91" s="214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442"/>
      <c r="S91" s="442"/>
      <c r="T91" s="442"/>
      <c r="U91" s="442"/>
      <c r="V91" s="442"/>
      <c r="W91" s="442"/>
      <c r="X91" s="442"/>
      <c r="Y91" s="442"/>
      <c r="Z91" s="442"/>
      <c r="AA91" s="442"/>
      <c r="AB91" s="442"/>
      <c r="AC91" s="189"/>
    </row>
    <row r="92" spans="2:29" x14ac:dyDescent="0.25">
      <c r="B92" s="214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442"/>
      <c r="S92" s="442"/>
      <c r="T92" s="442"/>
      <c r="U92" s="442"/>
      <c r="V92" s="442"/>
      <c r="W92" s="442"/>
      <c r="X92" s="442"/>
      <c r="Y92" s="442"/>
      <c r="Z92" s="442"/>
      <c r="AA92" s="442"/>
      <c r="AB92" s="442"/>
      <c r="AC92" s="189"/>
    </row>
    <row r="93" spans="2:29" x14ac:dyDescent="0.25">
      <c r="B93" s="214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442"/>
      <c r="S93" s="442"/>
      <c r="T93" s="442"/>
      <c r="U93" s="442"/>
      <c r="V93" s="442"/>
      <c r="W93" s="442"/>
      <c r="X93" s="442"/>
      <c r="Y93" s="442"/>
      <c r="Z93" s="442"/>
      <c r="AA93" s="442"/>
      <c r="AB93" s="442"/>
      <c r="AC93" s="189"/>
    </row>
    <row r="94" spans="2:29" x14ac:dyDescent="0.25">
      <c r="B94" s="214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442"/>
      <c r="S94" s="442"/>
      <c r="T94" s="442"/>
      <c r="U94" s="442"/>
      <c r="V94" s="442"/>
      <c r="W94" s="442"/>
      <c r="X94" s="442"/>
      <c r="Y94" s="442"/>
      <c r="Z94" s="442"/>
      <c r="AA94" s="442"/>
      <c r="AB94" s="442"/>
      <c r="AC94" s="189"/>
    </row>
    <row r="95" spans="2:29" ht="15.75" thickBot="1" x14ac:dyDescent="0.3">
      <c r="B95" s="217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443"/>
      <c r="S95" s="443"/>
      <c r="T95" s="443"/>
      <c r="U95" s="443"/>
      <c r="V95" s="443"/>
      <c r="W95" s="443"/>
      <c r="X95" s="443"/>
      <c r="Y95" s="443"/>
      <c r="Z95" s="443"/>
      <c r="AA95" s="443"/>
      <c r="AB95" s="443"/>
      <c r="AC95" s="191"/>
    </row>
  </sheetData>
  <mergeCells count="163">
    <mergeCell ref="E75:F77"/>
    <mergeCell ref="B76:D76"/>
    <mergeCell ref="Z37:AB37"/>
    <mergeCell ref="Z63:AB63"/>
    <mergeCell ref="Z65:AB65"/>
    <mergeCell ref="Z66:AB66"/>
    <mergeCell ref="B36:AC36"/>
    <mergeCell ref="M37:R37"/>
    <mergeCell ref="Z56:AB56"/>
    <mergeCell ref="Z57:AB57"/>
    <mergeCell ref="Z58:AB58"/>
    <mergeCell ref="Z60:AB60"/>
    <mergeCell ref="Z62:AB62"/>
    <mergeCell ref="Z48:AB48"/>
    <mergeCell ref="Z49:AB49"/>
    <mergeCell ref="Z51:AB51"/>
    <mergeCell ref="Z53:AB53"/>
    <mergeCell ref="Z54:AB54"/>
    <mergeCell ref="Z41:AB41"/>
    <mergeCell ref="Z42:AB42"/>
    <mergeCell ref="Z44:AB44"/>
    <mergeCell ref="Z45:AB45"/>
    <mergeCell ref="Z47:AB47"/>
    <mergeCell ref="Z38:AB38"/>
    <mergeCell ref="Z39:AB39"/>
    <mergeCell ref="W37:X37"/>
    <mergeCell ref="F8:H8"/>
    <mergeCell ref="F9:H9"/>
    <mergeCell ref="F10:H10"/>
    <mergeCell ref="F11:H11"/>
    <mergeCell ref="F12:H12"/>
    <mergeCell ref="F20:H20"/>
    <mergeCell ref="U33:V33"/>
    <mergeCell ref="B13:E13"/>
    <mergeCell ref="O8:P8"/>
    <mergeCell ref="O9:P9"/>
    <mergeCell ref="O10:P10"/>
    <mergeCell ref="O11:P11"/>
    <mergeCell ref="O12:P12"/>
    <mergeCell ref="O13:P13"/>
    <mergeCell ref="O14:P14"/>
    <mergeCell ref="O15:P15"/>
    <mergeCell ref="F13:H13"/>
    <mergeCell ref="AB24:AB25"/>
    <mergeCell ref="AB26:AB27"/>
    <mergeCell ref="AB28:AB29"/>
    <mergeCell ref="AB30:AB31"/>
    <mergeCell ref="AB32:AB33"/>
    <mergeCell ref="B14:E14"/>
    <mergeCell ref="B15:E15"/>
    <mergeCell ref="F14:H14"/>
    <mergeCell ref="F15:H15"/>
    <mergeCell ref="T62:V62"/>
    <mergeCell ref="T63:V63"/>
    <mergeCell ref="T65:V65"/>
    <mergeCell ref="T66:V66"/>
    <mergeCell ref="T54:V54"/>
    <mergeCell ref="T56:V56"/>
    <mergeCell ref="T57:V57"/>
    <mergeCell ref="T58:V58"/>
    <mergeCell ref="T60:V60"/>
    <mergeCell ref="J62:L62"/>
    <mergeCell ref="J63:L63"/>
    <mergeCell ref="J65:L65"/>
    <mergeCell ref="J66:L66"/>
    <mergeCell ref="T37:V37"/>
    <mergeCell ref="T38:V38"/>
    <mergeCell ref="T39:V39"/>
    <mergeCell ref="T41:V41"/>
    <mergeCell ref="T42:V42"/>
    <mergeCell ref="T44:V44"/>
    <mergeCell ref="T45:V45"/>
    <mergeCell ref="T47:V47"/>
    <mergeCell ref="T48:V48"/>
    <mergeCell ref="T49:V49"/>
    <mergeCell ref="T51:V51"/>
    <mergeCell ref="T53:V53"/>
    <mergeCell ref="J54:L54"/>
    <mergeCell ref="J56:L56"/>
    <mergeCell ref="J57:L57"/>
    <mergeCell ref="J58:L58"/>
    <mergeCell ref="J60:L60"/>
    <mergeCell ref="J47:L47"/>
    <mergeCell ref="J48:L48"/>
    <mergeCell ref="J49:L49"/>
    <mergeCell ref="J51:L51"/>
    <mergeCell ref="J53:L53"/>
    <mergeCell ref="J39:L39"/>
    <mergeCell ref="J41:L41"/>
    <mergeCell ref="J42:L42"/>
    <mergeCell ref="J44:L44"/>
    <mergeCell ref="J45:L45"/>
    <mergeCell ref="K27:M27"/>
    <mergeCell ref="B38:D38"/>
    <mergeCell ref="B27:D27"/>
    <mergeCell ref="B28:D28"/>
    <mergeCell ref="B29:D29"/>
    <mergeCell ref="B30:D30"/>
    <mergeCell ref="B31:D31"/>
    <mergeCell ref="K28:M28"/>
    <mergeCell ref="K29:M29"/>
    <mergeCell ref="K30:M30"/>
    <mergeCell ref="K31:M31"/>
    <mergeCell ref="J37:L37"/>
    <mergeCell ref="J38:L38"/>
    <mergeCell ref="B53:D53"/>
    <mergeCell ref="B7:E7"/>
    <mergeCell ref="B8:E8"/>
    <mergeCell ref="B9:E9"/>
    <mergeCell ref="B10:E10"/>
    <mergeCell ref="B11:E11"/>
    <mergeCell ref="B12:E12"/>
    <mergeCell ref="B20:E20"/>
    <mergeCell ref="O16:P16"/>
    <mergeCell ref="O17:P17"/>
    <mergeCell ref="O7:P7"/>
    <mergeCell ref="B54:D54"/>
    <mergeCell ref="B56:D56"/>
    <mergeCell ref="B57:D57"/>
    <mergeCell ref="E37:H37"/>
    <mergeCell ref="B48:D48"/>
    <mergeCell ref="B39:D39"/>
    <mergeCell ref="B41:D41"/>
    <mergeCell ref="B42:D42"/>
    <mergeCell ref="B44:D44"/>
    <mergeCell ref="B45:D45"/>
    <mergeCell ref="B47:D47"/>
    <mergeCell ref="F7:H7"/>
    <mergeCell ref="K22:Q22"/>
    <mergeCell ref="K24:M24"/>
    <mergeCell ref="K25:M25"/>
    <mergeCell ref="K26:M26"/>
    <mergeCell ref="B37:D37"/>
    <mergeCell ref="B49:D49"/>
    <mergeCell ref="B51:D51"/>
    <mergeCell ref="B22:H22"/>
    <mergeCell ref="B24:D24"/>
    <mergeCell ref="B25:D25"/>
    <mergeCell ref="B26:D26"/>
    <mergeCell ref="B71:AC73"/>
    <mergeCell ref="B3:AF5"/>
    <mergeCell ref="U22:AA22"/>
    <mergeCell ref="U24:V24"/>
    <mergeCell ref="U26:V26"/>
    <mergeCell ref="U28:V28"/>
    <mergeCell ref="U30:V30"/>
    <mergeCell ref="U32:V32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B66:D66"/>
    <mergeCell ref="B58:D58"/>
    <mergeCell ref="B60:D60"/>
    <mergeCell ref="B62:D62"/>
    <mergeCell ref="B63:D63"/>
    <mergeCell ref="B65:D65"/>
    <mergeCell ref="M7:N7"/>
  </mergeCells>
  <dataValidations count="2">
    <dataValidation type="list" allowBlank="1" showInputMessage="1" showErrorMessage="1" sqref="W38:W66">
      <formula1>$W$34:$W$35</formula1>
    </dataValidation>
    <dataValidation type="list" allowBlank="1" showInputMessage="1" showErrorMessage="1" sqref="AC39">
      <formula1>$AC$32:$AC$35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4</xdr:col>
                    <xdr:colOff>209550</xdr:colOff>
                    <xdr:row>22</xdr:row>
                    <xdr:rowOff>171450</xdr:rowOff>
                  </from>
                  <to>
                    <xdr:col>5</xdr:col>
                    <xdr:colOff>247650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5" name="Spinner 6">
              <controlPr defaultSize="0" autoPict="0">
                <anchor moveWithCells="1" sizeWithCells="1">
                  <from>
                    <xdr:col>4</xdr:col>
                    <xdr:colOff>219075</xdr:colOff>
                    <xdr:row>25</xdr:row>
                    <xdr:rowOff>152400</xdr:rowOff>
                  </from>
                  <to>
                    <xdr:col>5</xdr:col>
                    <xdr:colOff>257175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Spinner 7">
              <controlPr defaultSize="0" autoPict="0">
                <anchor moveWithCells="1" sizeWithCells="1">
                  <from>
                    <xdr:col>4</xdr:col>
                    <xdr:colOff>219075</xdr:colOff>
                    <xdr:row>29</xdr:row>
                    <xdr:rowOff>104775</xdr:rowOff>
                  </from>
                  <to>
                    <xdr:col>5</xdr:col>
                    <xdr:colOff>257175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Spinner 8">
              <controlPr defaultSize="0" autoPict="0">
                <anchor moveWithCells="1" sizeWithCells="1">
                  <from>
                    <xdr:col>13</xdr:col>
                    <xdr:colOff>504825</xdr:colOff>
                    <xdr:row>22</xdr:row>
                    <xdr:rowOff>180975</xdr:rowOff>
                  </from>
                  <to>
                    <xdr:col>14</xdr:col>
                    <xdr:colOff>561975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Spinner 9">
              <controlPr defaultSize="0" autoPict="0">
                <anchor moveWithCells="1" sizeWithCells="1">
                  <from>
                    <xdr:col>13</xdr:col>
                    <xdr:colOff>504825</xdr:colOff>
                    <xdr:row>25</xdr:row>
                    <xdr:rowOff>171450</xdr:rowOff>
                  </from>
                  <to>
                    <xdr:col>14</xdr:col>
                    <xdr:colOff>561975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Spinner 10">
              <controlPr defaultSize="0" autoPict="0">
                <anchor moveWithCells="1" sizeWithCells="1">
                  <from>
                    <xdr:col>13</xdr:col>
                    <xdr:colOff>504825</xdr:colOff>
                    <xdr:row>30</xdr:row>
                    <xdr:rowOff>0</xdr:rowOff>
                  </from>
                  <to>
                    <xdr:col>14</xdr:col>
                    <xdr:colOff>561975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0" name="Spinner 15">
              <controlPr defaultSize="0" autoPict="0">
                <anchor moveWithCells="1" sizeWithCells="1">
                  <from>
                    <xdr:col>5</xdr:col>
                    <xdr:colOff>38100</xdr:colOff>
                    <xdr:row>37</xdr:row>
                    <xdr:rowOff>133350</xdr:rowOff>
                  </from>
                  <to>
                    <xdr:col>6</xdr:col>
                    <xdr:colOff>95250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1" name="Spinner 16">
              <controlPr defaultSize="0" autoPict="0">
                <anchor moveWithCells="1" sizeWithCells="1">
                  <from>
                    <xdr:col>5</xdr:col>
                    <xdr:colOff>28575</xdr:colOff>
                    <xdr:row>40</xdr:row>
                    <xdr:rowOff>142875</xdr:rowOff>
                  </from>
                  <to>
                    <xdr:col>6</xdr:col>
                    <xdr:colOff>85725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2" name="Spinner 17">
              <controlPr defaultSize="0" autoPict="0">
                <anchor moveWithCells="1" sizeWithCells="1">
                  <from>
                    <xdr:col>5</xdr:col>
                    <xdr:colOff>28575</xdr:colOff>
                    <xdr:row>43</xdr:row>
                    <xdr:rowOff>152400</xdr:rowOff>
                  </from>
                  <to>
                    <xdr:col>6</xdr:col>
                    <xdr:colOff>85725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3" name="Spinner 18">
              <controlPr defaultSize="0" autoPict="0">
                <anchor moveWithCells="1" sizeWithCells="1">
                  <from>
                    <xdr:col>5</xdr:col>
                    <xdr:colOff>28575</xdr:colOff>
                    <xdr:row>46</xdr:row>
                    <xdr:rowOff>171450</xdr:rowOff>
                  </from>
                  <to>
                    <xdr:col>6</xdr:col>
                    <xdr:colOff>85725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4" name="Spinner 19">
              <controlPr defaultSize="0" autoPict="0">
                <anchor moveWithCells="1" sizeWithCells="1">
                  <from>
                    <xdr:col>5</xdr:col>
                    <xdr:colOff>28575</xdr:colOff>
                    <xdr:row>49</xdr:row>
                    <xdr:rowOff>114300</xdr:rowOff>
                  </from>
                  <to>
                    <xdr:col>6</xdr:col>
                    <xdr:colOff>85725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5" name="Spinner 20">
              <controlPr defaultSize="0" autoPict="0">
                <anchor moveWithCells="1" sizeWithCells="1">
                  <from>
                    <xdr:col>5</xdr:col>
                    <xdr:colOff>28575</xdr:colOff>
                    <xdr:row>52</xdr:row>
                    <xdr:rowOff>142875</xdr:rowOff>
                  </from>
                  <to>
                    <xdr:col>6</xdr:col>
                    <xdr:colOff>85725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6" name="Spinner 21">
              <controlPr defaultSize="0" autoPict="0">
                <anchor moveWithCells="1" sizeWithCells="1">
                  <from>
                    <xdr:col>5</xdr:col>
                    <xdr:colOff>28575</xdr:colOff>
                    <xdr:row>55</xdr:row>
                    <xdr:rowOff>152400</xdr:rowOff>
                  </from>
                  <to>
                    <xdr:col>6</xdr:col>
                    <xdr:colOff>85725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7" name="Spinner 22">
              <controlPr defaultSize="0" autoPict="0">
                <anchor moveWithCells="1" sizeWithCells="1">
                  <from>
                    <xdr:col>5</xdr:col>
                    <xdr:colOff>19050</xdr:colOff>
                    <xdr:row>58</xdr:row>
                    <xdr:rowOff>161925</xdr:rowOff>
                  </from>
                  <to>
                    <xdr:col>6</xdr:col>
                    <xdr:colOff>76200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8" name="Spinner 23">
              <controlPr defaultSize="0" autoPict="0">
                <anchor moveWithCells="1" sizeWithCells="1">
                  <from>
                    <xdr:col>5</xdr:col>
                    <xdr:colOff>28575</xdr:colOff>
                    <xdr:row>61</xdr:row>
                    <xdr:rowOff>152400</xdr:rowOff>
                  </from>
                  <to>
                    <xdr:col>6</xdr:col>
                    <xdr:colOff>85725</xdr:colOff>
                    <xdr:row>63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9" name="Spinner 24">
              <controlPr defaultSize="0" autoPict="0">
                <anchor moveWithCells="1" sizeWithCells="1">
                  <from>
                    <xdr:col>5</xdr:col>
                    <xdr:colOff>28575</xdr:colOff>
                    <xdr:row>64</xdr:row>
                    <xdr:rowOff>123825</xdr:rowOff>
                  </from>
                  <to>
                    <xdr:col>6</xdr:col>
                    <xdr:colOff>85725</xdr:colOff>
                    <xdr:row>66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0" name="Scroll Bar 25">
              <controlPr defaultSize="0" autoPict="0">
                <anchor moveWithCells="1">
                  <from>
                    <xdr:col>12</xdr:col>
                    <xdr:colOff>276225</xdr:colOff>
                    <xdr:row>37</xdr:row>
                    <xdr:rowOff>180975</xdr:rowOff>
                  </from>
                  <to>
                    <xdr:col>13</xdr:col>
                    <xdr:colOff>552450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1" name="Scroll Bar 26">
              <controlPr defaultSize="0" autoPict="0">
                <anchor moveWithCells="1">
                  <from>
                    <xdr:col>12</xdr:col>
                    <xdr:colOff>285750</xdr:colOff>
                    <xdr:row>40</xdr:row>
                    <xdr:rowOff>142875</xdr:rowOff>
                  </from>
                  <to>
                    <xdr:col>13</xdr:col>
                    <xdr:colOff>561975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2" name="Scroll Bar 27">
              <controlPr defaultSize="0" autoPict="0">
                <anchor moveWithCells="1">
                  <from>
                    <xdr:col>12</xdr:col>
                    <xdr:colOff>276225</xdr:colOff>
                    <xdr:row>43</xdr:row>
                    <xdr:rowOff>180975</xdr:rowOff>
                  </from>
                  <to>
                    <xdr:col>13</xdr:col>
                    <xdr:colOff>552450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3" name="Scroll Bar 28">
              <controlPr defaultSize="0" autoPict="0">
                <anchor moveWithCells="1">
                  <from>
                    <xdr:col>12</xdr:col>
                    <xdr:colOff>276225</xdr:colOff>
                    <xdr:row>47</xdr:row>
                    <xdr:rowOff>57150</xdr:rowOff>
                  </from>
                  <to>
                    <xdr:col>13</xdr:col>
                    <xdr:colOff>552450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4" name="Scroll Bar 29">
              <controlPr defaultSize="0" autoPict="0">
                <anchor moveWithCells="1">
                  <from>
                    <xdr:col>12</xdr:col>
                    <xdr:colOff>276225</xdr:colOff>
                    <xdr:row>50</xdr:row>
                    <xdr:rowOff>38100</xdr:rowOff>
                  </from>
                  <to>
                    <xdr:col>13</xdr:col>
                    <xdr:colOff>552450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5" name="Scroll Bar 30">
              <controlPr defaultSize="0" autoPict="0">
                <anchor moveWithCells="1">
                  <from>
                    <xdr:col>12</xdr:col>
                    <xdr:colOff>257175</xdr:colOff>
                    <xdr:row>53</xdr:row>
                    <xdr:rowOff>0</xdr:rowOff>
                  </from>
                  <to>
                    <xdr:col>13</xdr:col>
                    <xdr:colOff>533400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6" name="Scroll Bar 31">
              <controlPr defaultSize="0" autoPict="0">
                <anchor moveWithCells="1">
                  <from>
                    <xdr:col>12</xdr:col>
                    <xdr:colOff>238125</xdr:colOff>
                    <xdr:row>56</xdr:row>
                    <xdr:rowOff>0</xdr:rowOff>
                  </from>
                  <to>
                    <xdr:col>13</xdr:col>
                    <xdr:colOff>514350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7" name="Scroll Bar 32">
              <controlPr defaultSize="0" autoPict="0">
                <anchor moveWithCells="1">
                  <from>
                    <xdr:col>12</xdr:col>
                    <xdr:colOff>247650</xdr:colOff>
                    <xdr:row>59</xdr:row>
                    <xdr:rowOff>19050</xdr:rowOff>
                  </from>
                  <to>
                    <xdr:col>13</xdr:col>
                    <xdr:colOff>523875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8" name="Scroll Bar 33">
              <controlPr defaultSize="0" autoPict="0">
                <anchor moveWithCells="1">
                  <from>
                    <xdr:col>12</xdr:col>
                    <xdr:colOff>247650</xdr:colOff>
                    <xdr:row>61</xdr:row>
                    <xdr:rowOff>152400</xdr:rowOff>
                  </from>
                  <to>
                    <xdr:col>13</xdr:col>
                    <xdr:colOff>523875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9" name="Scroll Bar 34">
              <controlPr defaultSize="0" autoPict="0">
                <anchor moveWithCells="1">
                  <from>
                    <xdr:col>12</xdr:col>
                    <xdr:colOff>238125</xdr:colOff>
                    <xdr:row>65</xdr:row>
                    <xdr:rowOff>19050</xdr:rowOff>
                  </from>
                  <to>
                    <xdr:col>13</xdr:col>
                    <xdr:colOff>514350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0" name="Scroll Bar 39">
              <controlPr defaultSize="0" autoPict="0">
                <anchor moveWithCells="1">
                  <from>
                    <xdr:col>5</xdr:col>
                    <xdr:colOff>285750</xdr:colOff>
                    <xdr:row>7</xdr:row>
                    <xdr:rowOff>104775</xdr:rowOff>
                  </from>
                  <to>
                    <xdr:col>7</xdr:col>
                    <xdr:colOff>342900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1" name="Scroll Bar 40">
              <controlPr defaultSize="0" autoPict="0">
                <anchor moveWithCells="1">
                  <from>
                    <xdr:col>5</xdr:col>
                    <xdr:colOff>276225</xdr:colOff>
                    <xdr:row>8</xdr:row>
                    <xdr:rowOff>66675</xdr:rowOff>
                  </from>
                  <to>
                    <xdr:col>7</xdr:col>
                    <xdr:colOff>361950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2" name="Scroll Bar 41">
              <controlPr defaultSize="0" autoPict="0">
                <anchor moveWithCells="1">
                  <from>
                    <xdr:col>5</xdr:col>
                    <xdr:colOff>285750</xdr:colOff>
                    <xdr:row>9</xdr:row>
                    <xdr:rowOff>114300</xdr:rowOff>
                  </from>
                  <to>
                    <xdr:col>7</xdr:col>
                    <xdr:colOff>371475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3" name="Scroll Bar 42">
              <controlPr defaultSize="0" autoPict="0">
                <anchor moveWithCells="1">
                  <from>
                    <xdr:col>5</xdr:col>
                    <xdr:colOff>285750</xdr:colOff>
                    <xdr:row>10</xdr:row>
                    <xdr:rowOff>123825</xdr:rowOff>
                  </from>
                  <to>
                    <xdr:col>7</xdr:col>
                    <xdr:colOff>371475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34" name="Scroll Bar 44">
              <controlPr defaultSize="0" autoPict="0">
                <anchor moveWithCells="1">
                  <from>
                    <xdr:col>5</xdr:col>
                    <xdr:colOff>352425</xdr:colOff>
                    <xdr:row>12</xdr:row>
                    <xdr:rowOff>57150</xdr:rowOff>
                  </from>
                  <to>
                    <xdr:col>7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35" name="Scroll Bar 47">
              <controlPr defaultSize="0" autoPict="0">
                <anchor moveWithCells="1">
                  <from>
                    <xdr:col>5</xdr:col>
                    <xdr:colOff>371475</xdr:colOff>
                    <xdr:row>13</xdr:row>
                    <xdr:rowOff>85725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36" name="Scroll Bar 48">
              <controlPr defaultSize="0" autoPict="0">
                <anchor moveWithCells="1">
                  <from>
                    <xdr:col>5</xdr:col>
                    <xdr:colOff>342900</xdr:colOff>
                    <xdr:row>14</xdr:row>
                    <xdr:rowOff>57150</xdr:rowOff>
                  </from>
                  <to>
                    <xdr:col>7</xdr:col>
                    <xdr:colOff>247650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37" name="Scroll Bar 50">
              <controlPr defaultSize="0" autoPict="0">
                <anchor moveWithCells="1">
                  <from>
                    <xdr:col>14</xdr:col>
                    <xdr:colOff>171450</xdr:colOff>
                    <xdr:row>7</xdr:row>
                    <xdr:rowOff>142875</xdr:rowOff>
                  </from>
                  <to>
                    <xdr:col>15</xdr:col>
                    <xdr:colOff>647700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38" name="Scroll Bar 51">
              <controlPr defaultSize="0" autoPict="0">
                <anchor moveWithCells="1">
                  <from>
                    <xdr:col>14</xdr:col>
                    <xdr:colOff>190500</xdr:colOff>
                    <xdr:row>8</xdr:row>
                    <xdr:rowOff>95250</xdr:rowOff>
                  </from>
                  <to>
                    <xdr:col>15</xdr:col>
                    <xdr:colOff>619125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39" name="Scroll Bar 52">
              <controlPr defaultSize="0" autoPict="0">
                <anchor moveWithCells="1">
                  <from>
                    <xdr:col>14</xdr:col>
                    <xdr:colOff>209550</xdr:colOff>
                    <xdr:row>9</xdr:row>
                    <xdr:rowOff>114300</xdr:rowOff>
                  </from>
                  <to>
                    <xdr:col>15</xdr:col>
                    <xdr:colOff>666750</xdr:colOff>
                    <xdr:row>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40" name="Scroll Bar 53">
              <controlPr defaultSize="0" autoPict="0">
                <anchor moveWithCells="1">
                  <from>
                    <xdr:col>14</xdr:col>
                    <xdr:colOff>209550</xdr:colOff>
                    <xdr:row>10</xdr:row>
                    <xdr:rowOff>123825</xdr:rowOff>
                  </from>
                  <to>
                    <xdr:col>15</xdr:col>
                    <xdr:colOff>676275</xdr:colOff>
                    <xdr:row>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41" name="Scroll Bar 54">
              <controlPr defaultSize="0" autoPict="0">
                <anchor moveWithCells="1">
                  <from>
                    <xdr:col>14</xdr:col>
                    <xdr:colOff>171450</xdr:colOff>
                    <xdr:row>11</xdr:row>
                    <xdr:rowOff>142875</xdr:rowOff>
                  </from>
                  <to>
                    <xdr:col>15</xdr:col>
                    <xdr:colOff>647700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42" name="Scroll Bar 55">
              <controlPr defaultSize="0" autoPict="0">
                <anchor moveWithCells="1">
                  <from>
                    <xdr:col>14</xdr:col>
                    <xdr:colOff>180975</xdr:colOff>
                    <xdr:row>12</xdr:row>
                    <xdr:rowOff>85725</xdr:rowOff>
                  </from>
                  <to>
                    <xdr:col>15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43" name="Scroll Bar 56">
              <controlPr defaultSize="0" autoPict="0">
                <anchor moveWithCells="1">
                  <from>
                    <xdr:col>14</xdr:col>
                    <xdr:colOff>228600</xdr:colOff>
                    <xdr:row>13</xdr:row>
                    <xdr:rowOff>104775</xdr:rowOff>
                  </from>
                  <to>
                    <xdr:col>15</xdr:col>
                    <xdr:colOff>714375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44" name="Scroll Bar 57">
              <controlPr defaultSize="0" autoPict="0">
                <anchor moveWithCells="1">
                  <from>
                    <xdr:col>14</xdr:col>
                    <xdr:colOff>228600</xdr:colOff>
                    <xdr:row>14</xdr:row>
                    <xdr:rowOff>142875</xdr:rowOff>
                  </from>
                  <to>
                    <xdr:col>15</xdr:col>
                    <xdr:colOff>704850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45" name="Scroll Bar 58">
              <controlPr defaultSize="0" autoPict="0">
                <anchor moveWithCells="1">
                  <from>
                    <xdr:col>14</xdr:col>
                    <xdr:colOff>190500</xdr:colOff>
                    <xdr:row>15</xdr:row>
                    <xdr:rowOff>95250</xdr:rowOff>
                  </from>
                  <to>
                    <xdr:col>15</xdr:col>
                    <xdr:colOff>695325</xdr:colOff>
                    <xdr:row>15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46" name="Scroll Bar 59">
              <controlPr defaultSize="0" autoPict="0">
                <anchor moveWithCells="1">
                  <from>
                    <xdr:col>14</xdr:col>
                    <xdr:colOff>228600</xdr:colOff>
                    <xdr:row>16</xdr:row>
                    <xdr:rowOff>104775</xdr:rowOff>
                  </from>
                  <to>
                    <xdr:col>15</xdr:col>
                    <xdr:colOff>695325</xdr:colOff>
                    <xdr:row>16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47" name="Scroll Bar 60">
              <controlPr defaultSize="0" autoPict="0">
                <anchor moveWithCells="1">
                  <from>
                    <xdr:col>22</xdr:col>
                    <xdr:colOff>323850</xdr:colOff>
                    <xdr:row>23</xdr:row>
                    <xdr:rowOff>95250</xdr:rowOff>
                  </from>
                  <to>
                    <xdr:col>24</xdr:col>
                    <xdr:colOff>466725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48" name="Scroll Bar 61">
              <controlPr defaultSize="0" autoPict="0">
                <anchor moveWithCells="1">
                  <from>
                    <xdr:col>22</xdr:col>
                    <xdr:colOff>323850</xdr:colOff>
                    <xdr:row>25</xdr:row>
                    <xdr:rowOff>57150</xdr:rowOff>
                  </from>
                  <to>
                    <xdr:col>24</xdr:col>
                    <xdr:colOff>457200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49" name="Scroll Bar 62">
              <controlPr defaultSize="0" autoPict="0">
                <anchor moveWithCells="1">
                  <from>
                    <xdr:col>22</xdr:col>
                    <xdr:colOff>333375</xdr:colOff>
                    <xdr:row>27</xdr:row>
                    <xdr:rowOff>66675</xdr:rowOff>
                  </from>
                  <to>
                    <xdr:col>24</xdr:col>
                    <xdr:colOff>485775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50" name="Scroll Bar 63">
              <controlPr defaultSize="0" autoPict="0">
                <anchor moveWithCells="1">
                  <from>
                    <xdr:col>22</xdr:col>
                    <xdr:colOff>323850</xdr:colOff>
                    <xdr:row>29</xdr:row>
                    <xdr:rowOff>85725</xdr:rowOff>
                  </from>
                  <to>
                    <xdr:col>24</xdr:col>
                    <xdr:colOff>514350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51" name="Scroll Bar 64">
              <controlPr defaultSize="0" autoPict="0">
                <anchor moveWithCells="1">
                  <from>
                    <xdr:col>22</xdr:col>
                    <xdr:colOff>342900</xdr:colOff>
                    <xdr:row>31</xdr:row>
                    <xdr:rowOff>66675</xdr:rowOff>
                  </from>
                  <to>
                    <xdr:col>24</xdr:col>
                    <xdr:colOff>485775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52" name="Check Box 66">
              <controlPr defaultSize="0" autoFill="0" autoLine="0" autoPict="0">
                <anchor moveWithCells="1">
                  <from>
                    <xdr:col>4</xdr:col>
                    <xdr:colOff>114300</xdr:colOff>
                    <xdr:row>73</xdr:row>
                    <xdr:rowOff>123825</xdr:rowOff>
                  </from>
                  <to>
                    <xdr:col>7</xdr:col>
                    <xdr:colOff>57150</xdr:colOff>
                    <xdr:row>79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604"/>
  <sheetViews>
    <sheetView showGridLines="0" zoomScale="71" zoomScaleNormal="71" workbookViewId="0">
      <pane xSplit="2" ySplit="8" topLeftCell="U64" activePane="bottomRight" state="frozenSplit"/>
      <selection pane="topRight" activeCell="E1" sqref="E1"/>
      <selection pane="bottomLeft" activeCell="A10" sqref="A10"/>
      <selection pane="bottomRight" activeCell="AB31" sqref="AB31"/>
    </sheetView>
  </sheetViews>
  <sheetFormatPr defaultRowHeight="15" x14ac:dyDescent="0.25"/>
  <cols>
    <col min="1" max="1" width="4.7109375" customWidth="1"/>
    <col min="2" max="2" width="46" bestFit="1" customWidth="1"/>
    <col min="3" max="3" width="45.42578125" bestFit="1" customWidth="1"/>
    <col min="4" max="4" width="15.7109375" bestFit="1" customWidth="1"/>
    <col min="5" max="5" width="17.85546875" bestFit="1" customWidth="1"/>
    <col min="6" max="6" width="19.42578125" bestFit="1" customWidth="1"/>
    <col min="7" max="9" width="15.7109375" bestFit="1" customWidth="1"/>
    <col min="10" max="10" width="15.28515625" bestFit="1" customWidth="1"/>
    <col min="11" max="11" width="16.85546875" customWidth="1"/>
    <col min="12" max="12" width="16.7109375" bestFit="1" customWidth="1"/>
    <col min="13" max="13" width="15.7109375" bestFit="1" customWidth="1"/>
    <col min="14" max="15" width="15.28515625" bestFit="1" customWidth="1"/>
    <col min="16" max="16" width="14.5703125" bestFit="1" customWidth="1"/>
    <col min="17" max="17" width="15" bestFit="1" customWidth="1"/>
    <col min="18" max="18" width="19.42578125" bestFit="1" customWidth="1"/>
    <col min="19" max="19" width="16.42578125" bestFit="1" customWidth="1"/>
    <col min="20" max="20" width="15" bestFit="1" customWidth="1"/>
    <col min="21" max="21" width="21.42578125" bestFit="1" customWidth="1"/>
    <col min="22" max="22" width="20.7109375" bestFit="1" customWidth="1"/>
    <col min="23" max="23" width="28" bestFit="1" customWidth="1"/>
    <col min="24" max="24" width="34.42578125" bestFit="1" customWidth="1"/>
    <col min="25" max="25" width="39.85546875" bestFit="1" customWidth="1"/>
    <col min="26" max="26" width="17" bestFit="1" customWidth="1"/>
    <col min="27" max="27" width="15.7109375" customWidth="1"/>
    <col min="28" max="28" width="27.5703125" customWidth="1"/>
    <col min="29" max="29" width="32" customWidth="1"/>
    <col min="30" max="30" width="25.7109375" customWidth="1"/>
    <col min="31" max="31" width="23.85546875" customWidth="1"/>
    <col min="32" max="32" width="22.7109375" customWidth="1"/>
    <col min="33" max="88" width="15.7109375" customWidth="1"/>
    <col min="89" max="90" width="11.85546875" bestFit="1" customWidth="1"/>
    <col min="91" max="91" width="11.42578125" bestFit="1" customWidth="1"/>
    <col min="92" max="93" width="11.85546875" bestFit="1" customWidth="1"/>
    <col min="94" max="111" width="10.42578125" bestFit="1" customWidth="1"/>
    <col min="112" max="112" width="10" bestFit="1" customWidth="1"/>
    <col min="113" max="114" width="10.42578125" bestFit="1" customWidth="1"/>
    <col min="115" max="117" width="10" bestFit="1" customWidth="1"/>
    <col min="118" max="123" width="10.42578125" bestFit="1" customWidth="1"/>
    <col min="124" max="149" width="9.28515625" bestFit="1" customWidth="1"/>
  </cols>
  <sheetData>
    <row r="1" spans="2:32" ht="15" customHeight="1" x14ac:dyDescent="0.25">
      <c r="B1" s="373" t="s">
        <v>5</v>
      </c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</row>
    <row r="2" spans="2:32" ht="15" customHeight="1" x14ac:dyDescent="0.25"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</row>
    <row r="3" spans="2:32" ht="15" customHeight="1" x14ac:dyDescent="0.25"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</row>
    <row r="4" spans="2:32" ht="15" customHeight="1" x14ac:dyDescent="0.25"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V4" s="350" t="s">
        <v>334</v>
      </c>
      <c r="W4" s="350"/>
      <c r="X4" s="350"/>
      <c r="Y4" s="350"/>
      <c r="Z4" s="350"/>
      <c r="AB4" s="352" t="s">
        <v>335</v>
      </c>
      <c r="AC4" s="352"/>
      <c r="AD4" s="352"/>
      <c r="AE4" s="352"/>
      <c r="AF4" s="352"/>
    </row>
    <row r="5" spans="2:32" ht="15" customHeight="1" x14ac:dyDescent="0.25"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V5" s="350"/>
      <c r="W5" s="350"/>
      <c r="X5" s="350"/>
      <c r="Y5" s="350"/>
      <c r="Z5" s="350"/>
      <c r="AB5" s="352"/>
      <c r="AC5" s="352"/>
      <c r="AD5" s="352"/>
      <c r="AE5" s="352"/>
      <c r="AF5" s="352"/>
    </row>
    <row r="6" spans="2:32" x14ac:dyDescent="0.25">
      <c r="V6" s="351"/>
      <c r="W6" s="351"/>
      <c r="X6" s="351"/>
      <c r="Y6" s="351"/>
      <c r="Z6" s="351"/>
      <c r="AB6" s="353"/>
      <c r="AC6" s="353"/>
      <c r="AD6" s="353"/>
      <c r="AE6" s="353"/>
      <c r="AF6" s="353"/>
    </row>
    <row r="7" spans="2:32" ht="15.75" x14ac:dyDescent="0.25">
      <c r="B7" s="2"/>
      <c r="C7" s="3"/>
      <c r="D7" s="3"/>
      <c r="E7" s="381">
        <v>1</v>
      </c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379">
        <v>2</v>
      </c>
      <c r="R7" s="380"/>
      <c r="S7" s="9">
        <v>3</v>
      </c>
      <c r="T7" s="9">
        <v>4</v>
      </c>
      <c r="U7" s="9">
        <v>5</v>
      </c>
      <c r="V7" s="169">
        <v>6</v>
      </c>
      <c r="W7" s="169">
        <v>7</v>
      </c>
      <c r="X7" s="169">
        <v>8</v>
      </c>
      <c r="Y7" s="169">
        <v>9</v>
      </c>
      <c r="Z7" s="169">
        <v>10</v>
      </c>
      <c r="AB7" s="169">
        <v>6</v>
      </c>
      <c r="AC7" s="169">
        <v>7</v>
      </c>
      <c r="AD7" s="169">
        <v>8</v>
      </c>
      <c r="AE7" s="169">
        <v>9</v>
      </c>
      <c r="AF7" s="169">
        <v>10</v>
      </c>
    </row>
    <row r="8" spans="2:32" ht="15.75" x14ac:dyDescent="0.25">
      <c r="B8" s="5" t="s">
        <v>6</v>
      </c>
      <c r="C8" s="5" t="s">
        <v>7</v>
      </c>
      <c r="D8" s="5" t="s">
        <v>8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6">
        <v>7</v>
      </c>
      <c r="L8" s="4">
        <v>8</v>
      </c>
      <c r="M8" s="4">
        <v>9</v>
      </c>
      <c r="N8" s="4">
        <v>10</v>
      </c>
      <c r="O8" s="4">
        <v>11</v>
      </c>
      <c r="P8" s="4">
        <v>12</v>
      </c>
      <c r="Q8" s="6" t="s">
        <v>9</v>
      </c>
      <c r="R8" s="6" t="s">
        <v>9</v>
      </c>
      <c r="S8" s="6">
        <v>12</v>
      </c>
      <c r="T8" s="6">
        <v>12</v>
      </c>
      <c r="U8" s="6">
        <v>12</v>
      </c>
      <c r="V8" s="170">
        <v>12</v>
      </c>
      <c r="W8" s="170">
        <v>12</v>
      </c>
      <c r="X8" s="170">
        <v>12</v>
      </c>
      <c r="Y8" s="170">
        <v>12</v>
      </c>
      <c r="Z8" s="170">
        <v>12</v>
      </c>
      <c r="AB8" s="170">
        <v>12</v>
      </c>
      <c r="AC8" s="170">
        <v>12</v>
      </c>
      <c r="AD8" s="170">
        <v>12</v>
      </c>
      <c r="AE8" s="170">
        <v>12</v>
      </c>
      <c r="AF8" s="170">
        <v>12</v>
      </c>
    </row>
    <row r="9" spans="2:32" x14ac:dyDescent="0.25">
      <c r="B9" s="28" t="s">
        <v>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2:32" x14ac:dyDescent="0.25">
      <c r="B10" s="23" t="s">
        <v>10</v>
      </c>
      <c r="C10" s="29" t="s">
        <v>11</v>
      </c>
      <c r="D10" s="23"/>
      <c r="E10" s="30">
        <v>20300000</v>
      </c>
      <c r="F10" s="30">
        <f>E10</f>
        <v>20300000</v>
      </c>
      <c r="G10" s="30">
        <f t="shared" ref="G10:P10" si="0">F10</f>
        <v>20300000</v>
      </c>
      <c r="H10" s="30">
        <f t="shared" si="0"/>
        <v>20300000</v>
      </c>
      <c r="I10" s="30">
        <f t="shared" si="0"/>
        <v>20300000</v>
      </c>
      <c r="J10" s="30">
        <f t="shared" si="0"/>
        <v>20300000</v>
      </c>
      <c r="K10" s="30">
        <f t="shared" si="0"/>
        <v>20300000</v>
      </c>
      <c r="L10" s="30">
        <f t="shared" si="0"/>
        <v>20300000</v>
      </c>
      <c r="M10" s="30">
        <f t="shared" si="0"/>
        <v>20300000</v>
      </c>
      <c r="N10" s="30">
        <f t="shared" si="0"/>
        <v>20300000</v>
      </c>
      <c r="O10" s="30">
        <f t="shared" si="0"/>
        <v>20300000</v>
      </c>
      <c r="P10" s="30">
        <f t="shared" si="0"/>
        <v>20300000</v>
      </c>
      <c r="Q10" s="31">
        <f>(E10*(1+($D$11/2)))</f>
        <v>20533450</v>
      </c>
      <c r="R10" s="31">
        <f>(F10*(1+($D$11/2)))</f>
        <v>20533450</v>
      </c>
      <c r="S10" s="31">
        <f>R10*(1+$D$11)</f>
        <v>21005719.349999998</v>
      </c>
      <c r="T10" s="31">
        <f t="shared" ref="T10:U10" si="1">S10*(1+$D$11)</f>
        <v>21488850.895049997</v>
      </c>
      <c r="U10" s="31">
        <f t="shared" si="1"/>
        <v>21983094.465636145</v>
      </c>
      <c r="V10" s="31">
        <f t="shared" ref="V10" si="2">U10*(1+$D$11)</f>
        <v>22488705.638345774</v>
      </c>
      <c r="W10" s="31">
        <f t="shared" ref="W10" si="3">V10*(1+$D$11)</f>
        <v>23005945.868027724</v>
      </c>
      <c r="X10" s="31">
        <f t="shared" ref="X10" si="4">W10*(1+$D$11)</f>
        <v>23535082.622992359</v>
      </c>
      <c r="Y10" s="31">
        <f t="shared" ref="Y10" si="5">X10*(1+$D$11)</f>
        <v>24076389.523321182</v>
      </c>
      <c r="Z10" s="31">
        <f t="shared" ref="Z10" si="6">Y10*(1+$D$11)</f>
        <v>24630146.482357565</v>
      </c>
    </row>
    <row r="11" spans="2:32" x14ac:dyDescent="0.25">
      <c r="B11" s="23" t="s">
        <v>12</v>
      </c>
      <c r="C11" s="32" t="s">
        <v>13</v>
      </c>
      <c r="D11" s="32">
        <f>'Control Sheet'!$I$8</f>
        <v>2.3E-2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2:32" ht="30" x14ac:dyDescent="0.25">
      <c r="B12" s="34" t="s">
        <v>14</v>
      </c>
      <c r="C12" s="29" t="s">
        <v>15</v>
      </c>
      <c r="D12" s="32">
        <v>0.126</v>
      </c>
      <c r="E12" s="30">
        <f>$E$10*($D$12)</f>
        <v>2557800</v>
      </c>
      <c r="F12" s="30">
        <f t="shared" ref="F12:P12" si="7">$E$10*($D$12)</f>
        <v>2557800</v>
      </c>
      <c r="G12" s="30">
        <f t="shared" si="7"/>
        <v>2557800</v>
      </c>
      <c r="H12" s="30">
        <f t="shared" si="7"/>
        <v>2557800</v>
      </c>
      <c r="I12" s="30">
        <f t="shared" si="7"/>
        <v>2557800</v>
      </c>
      <c r="J12" s="30">
        <f t="shared" si="7"/>
        <v>2557800</v>
      </c>
      <c r="K12" s="30">
        <f t="shared" si="7"/>
        <v>2557800</v>
      </c>
      <c r="L12" s="30">
        <f t="shared" si="7"/>
        <v>2557800</v>
      </c>
      <c r="M12" s="30">
        <f t="shared" si="7"/>
        <v>2557800</v>
      </c>
      <c r="N12" s="30">
        <f t="shared" si="7"/>
        <v>2557800</v>
      </c>
      <c r="O12" s="30">
        <f t="shared" si="7"/>
        <v>2557800</v>
      </c>
      <c r="P12" s="30">
        <f t="shared" si="7"/>
        <v>2557800</v>
      </c>
      <c r="Q12" s="30">
        <f>Q10*(D12)</f>
        <v>2587214.7000000002</v>
      </c>
      <c r="R12" s="30">
        <f>R10*(D12)</f>
        <v>2587214.7000000002</v>
      </c>
      <c r="S12" s="30">
        <f>S10*(D12)</f>
        <v>2646720.6380999996</v>
      </c>
      <c r="T12" s="30">
        <f>T10*($D$12)</f>
        <v>2707595.2127762996</v>
      </c>
      <c r="U12" s="30">
        <f>U10*($D$12)</f>
        <v>2769869.9026701543</v>
      </c>
      <c r="V12" s="30">
        <f t="shared" ref="V12:Z12" si="8">V10*($D$12)</f>
        <v>2833576.9104315676</v>
      </c>
      <c r="W12" s="30">
        <f t="shared" si="8"/>
        <v>2898749.1793714934</v>
      </c>
      <c r="X12" s="30">
        <f t="shared" si="8"/>
        <v>2965420.4104970372</v>
      </c>
      <c r="Y12" s="30">
        <f t="shared" si="8"/>
        <v>3033625.079938469</v>
      </c>
      <c r="Z12" s="30">
        <f t="shared" si="8"/>
        <v>3103398.4567770534</v>
      </c>
    </row>
    <row r="13" spans="2:32" x14ac:dyDescent="0.25">
      <c r="B13" s="34" t="s">
        <v>16</v>
      </c>
      <c r="C13" s="29" t="s">
        <v>17</v>
      </c>
      <c r="D13" s="32"/>
      <c r="E13" s="30">
        <f>600000</f>
        <v>600000</v>
      </c>
      <c r="F13" s="30">
        <f>E13*(1+($D$11/12))</f>
        <v>601149.99999999988</v>
      </c>
      <c r="G13" s="30">
        <f t="shared" ref="G13:P13" si="9">F13*(1+($D$11/12))</f>
        <v>602302.20416666649</v>
      </c>
      <c r="H13" s="30">
        <f t="shared" si="9"/>
        <v>603456.61672465259</v>
      </c>
      <c r="I13" s="30">
        <f t="shared" si="9"/>
        <v>604613.24190670811</v>
      </c>
      <c r="J13" s="30">
        <f t="shared" si="9"/>
        <v>605772.08395369595</v>
      </c>
      <c r="K13" s="30">
        <f t="shared" si="9"/>
        <v>606933.14711460716</v>
      </c>
      <c r="L13" s="30">
        <f t="shared" si="9"/>
        <v>608096.43564657681</v>
      </c>
      <c r="M13" s="30">
        <f t="shared" si="9"/>
        <v>609261.95381489932</v>
      </c>
      <c r="N13" s="30">
        <f t="shared" si="9"/>
        <v>610429.70589304448</v>
      </c>
      <c r="O13" s="30">
        <f t="shared" si="9"/>
        <v>611599.69616267271</v>
      </c>
      <c r="P13" s="30">
        <f t="shared" si="9"/>
        <v>612771.92891365115</v>
      </c>
      <c r="Q13" s="30">
        <f>P13*(1+($D$11/6))</f>
        <v>615120.8879744868</v>
      </c>
      <c r="R13" s="30">
        <f>Q13*(1+($D$11/6))</f>
        <v>617478.85137838905</v>
      </c>
      <c r="S13" s="30">
        <f>R13*(1+D11)</f>
        <v>631680.86496009189</v>
      </c>
      <c r="T13" s="30">
        <f>S13*(1+D11)</f>
        <v>646209.524854174</v>
      </c>
      <c r="U13" s="30">
        <f>T13*(1+E11)</f>
        <v>646209.524854174</v>
      </c>
      <c r="V13" s="30">
        <f t="shared" ref="V13:Z13" si="10">U13*(1+F11)</f>
        <v>646209.524854174</v>
      </c>
      <c r="W13" s="30">
        <f t="shared" si="10"/>
        <v>646209.524854174</v>
      </c>
      <c r="X13" s="30">
        <f t="shared" si="10"/>
        <v>646209.524854174</v>
      </c>
      <c r="Y13" s="30">
        <f t="shared" si="10"/>
        <v>646209.524854174</v>
      </c>
      <c r="Z13" s="30">
        <f t="shared" si="10"/>
        <v>646209.524854174</v>
      </c>
    </row>
    <row r="14" spans="2:32" x14ac:dyDescent="0.25">
      <c r="B14" s="34" t="s">
        <v>18</v>
      </c>
      <c r="C14" s="29"/>
      <c r="D14" s="32"/>
      <c r="E14" s="30">
        <f>E13*$D$12</f>
        <v>75600</v>
      </c>
      <c r="F14" s="30">
        <f t="shared" ref="F14:P14" si="11">F13*$D$12</f>
        <v>75744.89999999998</v>
      </c>
      <c r="G14" s="30">
        <f t="shared" si="11"/>
        <v>75890.077724999981</v>
      </c>
      <c r="H14" s="30">
        <f t="shared" si="11"/>
        <v>76035.533707306226</v>
      </c>
      <c r="I14" s="30">
        <f t="shared" si="11"/>
        <v>76181.268480245228</v>
      </c>
      <c r="J14" s="30">
        <f t="shared" si="11"/>
        <v>76327.282578165687</v>
      </c>
      <c r="K14" s="30">
        <f t="shared" si="11"/>
        <v>76473.576536440509</v>
      </c>
      <c r="L14" s="30">
        <f t="shared" si="11"/>
        <v>76620.150891468671</v>
      </c>
      <c r="M14" s="30">
        <f t="shared" si="11"/>
        <v>76767.006180677316</v>
      </c>
      <c r="N14" s="30">
        <f t="shared" si="11"/>
        <v>76914.142942523598</v>
      </c>
      <c r="O14" s="30">
        <f t="shared" si="11"/>
        <v>77061.561716496755</v>
      </c>
      <c r="P14" s="30">
        <f t="shared" si="11"/>
        <v>77209.263043120052</v>
      </c>
      <c r="Q14" s="30">
        <f t="shared" ref="Q14" si="12">Q13*$D$12</f>
        <v>77505.231884785331</v>
      </c>
      <c r="R14" s="30">
        <f t="shared" ref="R14" si="13">R13*$D$12</f>
        <v>77802.335273677018</v>
      </c>
      <c r="S14" s="30">
        <f t="shared" ref="S14" si="14">S13*$D$12</f>
        <v>79591.788984971572</v>
      </c>
      <c r="T14" s="30">
        <f t="shared" ref="T14:U14" si="15">T13*$D$12</f>
        <v>81422.400131625924</v>
      </c>
      <c r="U14" s="30">
        <f t="shared" si="15"/>
        <v>81422.400131625924</v>
      </c>
      <c r="V14" s="30">
        <f t="shared" ref="V14:Z14" si="16">V13*$D$12</f>
        <v>81422.400131625924</v>
      </c>
      <c r="W14" s="30">
        <f t="shared" si="16"/>
        <v>81422.400131625924</v>
      </c>
      <c r="X14" s="30">
        <f t="shared" si="16"/>
        <v>81422.400131625924</v>
      </c>
      <c r="Y14" s="30">
        <f t="shared" si="16"/>
        <v>81422.400131625924</v>
      </c>
      <c r="Z14" s="30">
        <f t="shared" si="16"/>
        <v>81422.400131625924</v>
      </c>
    </row>
    <row r="15" spans="2:32" x14ac:dyDescent="0.25">
      <c r="B15" s="34" t="s">
        <v>19</v>
      </c>
      <c r="C15" s="29" t="s">
        <v>215</v>
      </c>
      <c r="D15" s="32">
        <f>'Control Sheet'!$I$9</f>
        <v>1.5E-3</v>
      </c>
      <c r="E15" s="30">
        <f>(E14*$D$15)/12</f>
        <v>9.4500000000000011</v>
      </c>
      <c r="F15" s="30">
        <f t="shared" ref="F15:O15" si="17">(F14*$D$15)/12</f>
        <v>9.4681124999999984</v>
      </c>
      <c r="G15" s="30">
        <f t="shared" si="17"/>
        <v>9.4862597156249979</v>
      </c>
      <c r="H15" s="30">
        <f t="shared" si="17"/>
        <v>9.5044417134132786</v>
      </c>
      <c r="I15" s="30">
        <f t="shared" si="17"/>
        <v>9.5226585600306546</v>
      </c>
      <c r="J15" s="30">
        <f t="shared" si="17"/>
        <v>9.5409103222707099</v>
      </c>
      <c r="K15" s="30">
        <f t="shared" si="17"/>
        <v>9.5591970670550648</v>
      </c>
      <c r="L15" s="30">
        <f t="shared" si="17"/>
        <v>9.5775188614335836</v>
      </c>
      <c r="M15" s="30">
        <f t="shared" si="17"/>
        <v>9.5958757725846642</v>
      </c>
      <c r="N15" s="30">
        <f t="shared" si="17"/>
        <v>9.6142678678154496</v>
      </c>
      <c r="O15" s="30">
        <f t="shared" si="17"/>
        <v>9.6326952145620943</v>
      </c>
      <c r="P15" s="30">
        <f>P14*($D$15/12)</f>
        <v>9.6511578803900075</v>
      </c>
      <c r="Q15" s="30">
        <f>Q14*($D$15/2)</f>
        <v>58.128923913588999</v>
      </c>
      <c r="R15" s="30">
        <f>R14*($D$15/2)</f>
        <v>58.351751455257762</v>
      </c>
      <c r="S15" s="30">
        <f t="shared" ref="S15" si="18">S14*$D$15</f>
        <v>119.38768347745736</v>
      </c>
      <c r="T15" s="182">
        <f>T14*$D$15</f>
        <v>122.13360019743889</v>
      </c>
      <c r="U15" s="30">
        <f t="shared" ref="U15" si="19">U14*$D$15</f>
        <v>122.13360019743889</v>
      </c>
      <c r="V15" s="30">
        <f t="shared" ref="V15:Z15" si="20">V14*$D$15</f>
        <v>122.13360019743889</v>
      </c>
      <c r="W15" s="30">
        <f t="shared" si="20"/>
        <v>122.13360019743889</v>
      </c>
      <c r="X15" s="30">
        <f t="shared" si="20"/>
        <v>122.13360019743889</v>
      </c>
      <c r="Y15" s="30">
        <f t="shared" si="20"/>
        <v>122.13360019743889</v>
      </c>
      <c r="Z15" s="30">
        <f t="shared" si="20"/>
        <v>122.13360019743889</v>
      </c>
    </row>
    <row r="16" spans="2:32" x14ac:dyDescent="0.25">
      <c r="B16" s="34" t="s">
        <v>20</v>
      </c>
      <c r="C16" s="29" t="s">
        <v>21</v>
      </c>
      <c r="D16" s="35"/>
      <c r="E16" s="30">
        <f>E15*(1-E22)</f>
        <v>9.4500000000000011</v>
      </c>
      <c r="F16" s="30">
        <f t="shared" ref="F16:U16" si="21">F15*(1-F22)</f>
        <v>9.4681124999999984</v>
      </c>
      <c r="G16" s="30">
        <f t="shared" si="21"/>
        <v>9.4862597156249979</v>
      </c>
      <c r="H16" s="30">
        <f t="shared" si="21"/>
        <v>9.5044417134132786</v>
      </c>
      <c r="I16" s="30">
        <f t="shared" si="21"/>
        <v>9.5226585600306546</v>
      </c>
      <c r="J16" s="30">
        <f t="shared" si="21"/>
        <v>9.5409103222707099</v>
      </c>
      <c r="K16" s="30">
        <f t="shared" si="21"/>
        <v>9.5591970670550648</v>
      </c>
      <c r="L16" s="30">
        <f t="shared" si="21"/>
        <v>9.5775188614335836</v>
      </c>
      <c r="M16" s="30">
        <f t="shared" si="21"/>
        <v>9.5958757725846642</v>
      </c>
      <c r="N16" s="30">
        <f t="shared" si="21"/>
        <v>9.6142678678154496</v>
      </c>
      <c r="O16" s="30">
        <f t="shared" si="21"/>
        <v>9.6326952145620943</v>
      </c>
      <c r="P16" s="30">
        <f t="shared" si="21"/>
        <v>9.6511578803900075</v>
      </c>
      <c r="Q16" s="30">
        <f t="shared" si="21"/>
        <v>58.128923913588999</v>
      </c>
      <c r="R16" s="30">
        <f t="shared" si="21"/>
        <v>58.351751455257762</v>
      </c>
      <c r="S16" s="30">
        <f t="shared" si="21"/>
        <v>112.22442246880991</v>
      </c>
      <c r="T16" s="30">
        <f t="shared" si="21"/>
        <v>114.80558418559255</v>
      </c>
      <c r="U16" s="30">
        <f t="shared" si="21"/>
        <v>114.80558418559255</v>
      </c>
      <c r="V16" s="30">
        <f t="shared" ref="V16:Z16" si="22">V15*(1-V22)</f>
        <v>114.80558418559255</v>
      </c>
      <c r="W16" s="30">
        <f t="shared" si="22"/>
        <v>114.80558418559255</v>
      </c>
      <c r="X16" s="30">
        <f t="shared" si="22"/>
        <v>114.80558418559255</v>
      </c>
      <c r="Y16" s="30">
        <f t="shared" si="22"/>
        <v>114.80558418559255</v>
      </c>
      <c r="Z16" s="30">
        <f t="shared" si="22"/>
        <v>114.80558418559255</v>
      </c>
    </row>
    <row r="17" spans="2:32" x14ac:dyDescent="0.25">
      <c r="B17" s="23" t="s">
        <v>22</v>
      </c>
      <c r="C17" s="34" t="s">
        <v>23</v>
      </c>
      <c r="D17" s="23">
        <v>40</v>
      </c>
      <c r="E17" s="23">
        <f>$D$17*4</f>
        <v>160</v>
      </c>
      <c r="F17" s="23">
        <f t="shared" ref="F17:P17" si="23">$D$17*4</f>
        <v>160</v>
      </c>
      <c r="G17" s="23">
        <f t="shared" si="23"/>
        <v>160</v>
      </c>
      <c r="H17" s="23">
        <f t="shared" si="23"/>
        <v>160</v>
      </c>
      <c r="I17" s="23">
        <f t="shared" si="23"/>
        <v>160</v>
      </c>
      <c r="J17" s="23">
        <f t="shared" si="23"/>
        <v>160</v>
      </c>
      <c r="K17" s="23">
        <f t="shared" si="23"/>
        <v>160</v>
      </c>
      <c r="L17" s="23">
        <f t="shared" si="23"/>
        <v>160</v>
      </c>
      <c r="M17" s="23">
        <f t="shared" si="23"/>
        <v>160</v>
      </c>
      <c r="N17" s="23">
        <f t="shared" si="23"/>
        <v>160</v>
      </c>
      <c r="O17" s="23">
        <f t="shared" si="23"/>
        <v>160</v>
      </c>
      <c r="P17" s="23">
        <f t="shared" si="23"/>
        <v>160</v>
      </c>
      <c r="Q17" s="23">
        <f>D17*26</f>
        <v>1040</v>
      </c>
      <c r="R17" s="23">
        <f>$D$17*26</f>
        <v>1040</v>
      </c>
      <c r="S17" s="23">
        <f>$D$17*52</f>
        <v>2080</v>
      </c>
      <c r="T17" s="23">
        <f>$D$17*52</f>
        <v>2080</v>
      </c>
      <c r="U17" s="23">
        <f>$D$17*52</f>
        <v>2080</v>
      </c>
      <c r="V17" s="23">
        <f t="shared" ref="V17:Z17" si="24">$D$17*52</f>
        <v>2080</v>
      </c>
      <c r="W17" s="23">
        <f t="shared" si="24"/>
        <v>2080</v>
      </c>
      <c r="X17" s="23">
        <f t="shared" si="24"/>
        <v>2080</v>
      </c>
      <c r="Y17" s="23">
        <f t="shared" si="24"/>
        <v>2080</v>
      </c>
      <c r="Z17" s="23">
        <f t="shared" si="24"/>
        <v>2080</v>
      </c>
    </row>
    <row r="18" spans="2:32" x14ac:dyDescent="0.25">
      <c r="B18" s="23" t="s">
        <v>24</v>
      </c>
      <c r="C18" s="23" t="s">
        <v>25</v>
      </c>
      <c r="D18" s="36">
        <v>6.8999999999999999E-3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2:32" x14ac:dyDescent="0.25">
      <c r="B19" s="23" t="s">
        <v>26</v>
      </c>
      <c r="C19" s="23" t="s">
        <v>27</v>
      </c>
      <c r="D19" s="23"/>
      <c r="E19" s="32">
        <f>'Control Sheet'!$M$8</f>
        <v>0.24759999999999999</v>
      </c>
      <c r="F19" s="32">
        <f>'Control Sheet'!$M$8</f>
        <v>0.24759999999999999</v>
      </c>
      <c r="G19" s="32">
        <f>'Control Sheet'!$M$8</f>
        <v>0.24759999999999999</v>
      </c>
      <c r="H19" s="32">
        <f>'Control Sheet'!$M$8</f>
        <v>0.24759999999999999</v>
      </c>
      <c r="I19" s="32">
        <f>'Control Sheet'!$M$8</f>
        <v>0.24759999999999999</v>
      </c>
      <c r="J19" s="32">
        <f>'Control Sheet'!$M$8</f>
        <v>0.24759999999999999</v>
      </c>
      <c r="K19" s="32">
        <f>'Control Sheet'!$M$8</f>
        <v>0.24759999999999999</v>
      </c>
      <c r="L19" s="32">
        <f>'Control Sheet'!$M$8</f>
        <v>0.24759999999999999</v>
      </c>
      <c r="M19" s="32">
        <f>'Control Sheet'!$M$8</f>
        <v>0.24759999999999999</v>
      </c>
      <c r="N19" s="32">
        <f>'Control Sheet'!$M$8</f>
        <v>0.24759999999999999</v>
      </c>
      <c r="O19" s="32">
        <f>'Control Sheet'!$M$8</f>
        <v>0.24759999999999999</v>
      </c>
      <c r="P19" s="32">
        <f>'Control Sheet'!$M$8</f>
        <v>0.24759999999999999</v>
      </c>
      <c r="Q19" s="32">
        <f>'Control Sheet'!$M$9</f>
        <v>0.1265</v>
      </c>
      <c r="R19" s="32">
        <f>'Control Sheet'!$M$9</f>
        <v>0.1265</v>
      </c>
      <c r="S19" s="32">
        <f>'Control Sheet'!$M$10</f>
        <v>7.5700000000000003E-2</v>
      </c>
      <c r="T19" s="32">
        <f>'Control Sheet'!$M$11</f>
        <v>6.5000000000000002E-2</v>
      </c>
      <c r="U19" s="32">
        <f>'Control Sheet'!$M$12</f>
        <v>0.06</v>
      </c>
      <c r="V19" s="32">
        <f>'Control Sheet'!$M$13</f>
        <v>0.06</v>
      </c>
      <c r="W19" s="32">
        <f>'Control Sheet'!$M$14</f>
        <v>0.06</v>
      </c>
      <c r="X19" s="32">
        <f>'Control Sheet'!$M$15</f>
        <v>0.06</v>
      </c>
      <c r="Y19" s="32">
        <f>'Control Sheet'!$M$16</f>
        <v>0.06</v>
      </c>
      <c r="Z19" s="32">
        <f>'Control Sheet'!M17</f>
        <v>0.06</v>
      </c>
      <c r="AB19" s="32">
        <f>V19</f>
        <v>0.06</v>
      </c>
      <c r="AC19" s="32">
        <f t="shared" ref="AC19:AF19" si="25">W19</f>
        <v>0.06</v>
      </c>
      <c r="AD19" s="32">
        <f t="shared" si="25"/>
        <v>0.06</v>
      </c>
      <c r="AE19" s="32">
        <f t="shared" si="25"/>
        <v>0.06</v>
      </c>
      <c r="AF19" s="32">
        <f t="shared" si="25"/>
        <v>0.06</v>
      </c>
    </row>
    <row r="20" spans="2:32" x14ac:dyDescent="0.25">
      <c r="B20" s="23" t="s">
        <v>28</v>
      </c>
      <c r="C20" s="23"/>
      <c r="D20" s="23"/>
      <c r="E20" s="37">
        <f t="shared" ref="E20:P20" si="26">E19/12</f>
        <v>2.0633333333333333E-2</v>
      </c>
      <c r="F20" s="37">
        <f>F19/12</f>
        <v>2.0633333333333333E-2</v>
      </c>
      <c r="G20" s="37">
        <f>G19/12</f>
        <v>2.0633333333333333E-2</v>
      </c>
      <c r="H20" s="37">
        <f t="shared" si="26"/>
        <v>2.0633333333333333E-2</v>
      </c>
      <c r="I20" s="37">
        <f t="shared" si="26"/>
        <v>2.0633333333333333E-2</v>
      </c>
      <c r="J20" s="37">
        <f t="shared" si="26"/>
        <v>2.0633333333333333E-2</v>
      </c>
      <c r="K20" s="37">
        <f t="shared" si="26"/>
        <v>2.0633333333333333E-2</v>
      </c>
      <c r="L20" s="37">
        <f t="shared" si="26"/>
        <v>2.0633333333333333E-2</v>
      </c>
      <c r="M20" s="37">
        <f t="shared" si="26"/>
        <v>2.0633333333333333E-2</v>
      </c>
      <c r="N20" s="37">
        <f t="shared" si="26"/>
        <v>2.0633333333333333E-2</v>
      </c>
      <c r="O20" s="37">
        <f t="shared" si="26"/>
        <v>2.0633333333333333E-2</v>
      </c>
      <c r="P20" s="37">
        <f t="shared" si="26"/>
        <v>2.0633333333333333E-2</v>
      </c>
      <c r="Q20" s="37">
        <f>Q19/2</f>
        <v>6.3250000000000001E-2</v>
      </c>
      <c r="R20" s="37">
        <f>R19/2</f>
        <v>6.3250000000000001E-2</v>
      </c>
      <c r="S20" s="32">
        <f>S19</f>
        <v>7.5700000000000003E-2</v>
      </c>
      <c r="T20" s="32">
        <f>T19</f>
        <v>6.5000000000000002E-2</v>
      </c>
      <c r="U20" s="32">
        <f>U19</f>
        <v>0.06</v>
      </c>
      <c r="V20" s="32">
        <f t="shared" ref="V20:Z20" si="27">V19</f>
        <v>0.06</v>
      </c>
      <c r="W20" s="32">
        <f t="shared" si="27"/>
        <v>0.06</v>
      </c>
      <c r="X20" s="32">
        <f t="shared" si="27"/>
        <v>0.06</v>
      </c>
      <c r="Y20" s="32">
        <f t="shared" si="27"/>
        <v>0.06</v>
      </c>
      <c r="Z20" s="32">
        <f t="shared" si="27"/>
        <v>0.06</v>
      </c>
    </row>
    <row r="21" spans="2:32" x14ac:dyDescent="0.25">
      <c r="B21" s="23" t="s">
        <v>29</v>
      </c>
      <c r="C21" s="23"/>
      <c r="D21" s="23"/>
      <c r="E21" s="38" t="s">
        <v>30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2"/>
      <c r="T21" s="23"/>
      <c r="U21" s="23"/>
      <c r="V21" s="23"/>
      <c r="W21" s="23"/>
      <c r="X21" s="23"/>
      <c r="Y21" s="23"/>
      <c r="Z21" s="23"/>
    </row>
    <row r="22" spans="2:32" x14ac:dyDescent="0.25">
      <c r="B22" s="23" t="s">
        <v>4</v>
      </c>
      <c r="C22" s="34" t="s">
        <v>250</v>
      </c>
      <c r="D22" s="32">
        <f>'Control Sheet'!$I$11</f>
        <v>0.06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f>$D$22</f>
        <v>0.06</v>
      </c>
      <c r="T22" s="32">
        <f t="shared" ref="T22:Z22" si="28">$D$22</f>
        <v>0.06</v>
      </c>
      <c r="U22" s="32">
        <f t="shared" si="28"/>
        <v>0.06</v>
      </c>
      <c r="V22" s="32">
        <f t="shared" si="28"/>
        <v>0.06</v>
      </c>
      <c r="W22" s="32">
        <f t="shared" si="28"/>
        <v>0.06</v>
      </c>
      <c r="X22" s="32">
        <f t="shared" si="28"/>
        <v>0.06</v>
      </c>
      <c r="Y22" s="32">
        <f t="shared" si="28"/>
        <v>0.06</v>
      </c>
      <c r="Z22" s="32">
        <f t="shared" si="28"/>
        <v>0.06</v>
      </c>
    </row>
    <row r="23" spans="2:32" x14ac:dyDescent="0.25">
      <c r="B23" s="23" t="s">
        <v>253</v>
      </c>
      <c r="C23" s="34"/>
      <c r="D23" s="32"/>
      <c r="E23" s="132">
        <v>0</v>
      </c>
      <c r="F23" s="132">
        <v>0</v>
      </c>
      <c r="G23" s="132">
        <v>0</v>
      </c>
      <c r="H23" s="132">
        <v>0</v>
      </c>
      <c r="I23" s="132">
        <v>0</v>
      </c>
      <c r="J23" s="132">
        <v>0</v>
      </c>
      <c r="K23" s="132">
        <v>0</v>
      </c>
      <c r="L23" s="132">
        <v>0</v>
      </c>
      <c r="M23" s="132">
        <v>0</v>
      </c>
      <c r="N23" s="132">
        <v>0</v>
      </c>
      <c r="O23" s="132">
        <v>0</v>
      </c>
      <c r="P23" s="132">
        <v>0</v>
      </c>
      <c r="Q23" s="132">
        <v>0</v>
      </c>
      <c r="R23" s="132">
        <v>0</v>
      </c>
      <c r="S23" s="135">
        <f>R16*S22</f>
        <v>3.5011050873154654</v>
      </c>
      <c r="T23" s="135">
        <f>ROUNDUP(S15*T22,0)</f>
        <v>8</v>
      </c>
      <c r="U23" s="135">
        <f>ROUNDUP(T15*U22,0)</f>
        <v>8</v>
      </c>
      <c r="V23" s="135">
        <f t="shared" ref="V23:Z23" si="29">ROUNDUP(U15*V22,0)</f>
        <v>8</v>
      </c>
      <c r="W23" s="135">
        <f t="shared" si="29"/>
        <v>8</v>
      </c>
      <c r="X23" s="135">
        <f t="shared" si="29"/>
        <v>8</v>
      </c>
      <c r="Y23" s="135">
        <f t="shared" si="29"/>
        <v>8</v>
      </c>
      <c r="Z23" s="135">
        <f t="shared" si="29"/>
        <v>8</v>
      </c>
    </row>
    <row r="24" spans="2:32" x14ac:dyDescent="0.25">
      <c r="B24" s="136" t="s">
        <v>254</v>
      </c>
      <c r="C24" s="34"/>
      <c r="D24" s="32"/>
      <c r="E24" s="31">
        <f>E15</f>
        <v>9.4500000000000011</v>
      </c>
      <c r="F24" s="31">
        <f t="shared" ref="F24:R24" si="30">F15</f>
        <v>9.4681124999999984</v>
      </c>
      <c r="G24" s="31">
        <f t="shared" si="30"/>
        <v>9.4862597156249979</v>
      </c>
      <c r="H24" s="31">
        <f t="shared" si="30"/>
        <v>9.5044417134132786</v>
      </c>
      <c r="I24" s="31">
        <f t="shared" si="30"/>
        <v>9.5226585600306546</v>
      </c>
      <c r="J24" s="31">
        <f t="shared" si="30"/>
        <v>9.5409103222707099</v>
      </c>
      <c r="K24" s="31">
        <f t="shared" si="30"/>
        <v>9.5591970670550648</v>
      </c>
      <c r="L24" s="31">
        <f t="shared" si="30"/>
        <v>9.5775188614335836</v>
      </c>
      <c r="M24" s="31">
        <f t="shared" si="30"/>
        <v>9.5958757725846642</v>
      </c>
      <c r="N24" s="31">
        <f t="shared" si="30"/>
        <v>9.6142678678154496</v>
      </c>
      <c r="O24" s="31">
        <f t="shared" si="30"/>
        <v>9.6326952145620943</v>
      </c>
      <c r="P24" s="31">
        <f t="shared" si="30"/>
        <v>9.6511578803900075</v>
      </c>
      <c r="Q24" s="31">
        <f t="shared" si="30"/>
        <v>58.128923913588999</v>
      </c>
      <c r="R24" s="31">
        <f t="shared" si="30"/>
        <v>58.351751455257762</v>
      </c>
      <c r="S24" s="135">
        <f>ROUNDUP(S15-S23,0)</f>
        <v>116</v>
      </c>
      <c r="T24" s="135">
        <f>ROUNDUP(T15-T23,0)</f>
        <v>115</v>
      </c>
      <c r="U24" s="135">
        <f>ROUNDUP(U15-U23,0)</f>
        <v>115</v>
      </c>
      <c r="V24" s="135">
        <f t="shared" ref="V24:Z24" si="31">ROUNDUP(V15-V23,0)</f>
        <v>115</v>
      </c>
      <c r="W24" s="135">
        <f t="shared" si="31"/>
        <v>115</v>
      </c>
      <c r="X24" s="135">
        <f t="shared" si="31"/>
        <v>115</v>
      </c>
      <c r="Y24" s="135">
        <f t="shared" si="31"/>
        <v>115</v>
      </c>
      <c r="Z24" s="135">
        <f t="shared" si="31"/>
        <v>115</v>
      </c>
    </row>
    <row r="25" spans="2:32" x14ac:dyDescent="0.25">
      <c r="B25" s="23" t="s">
        <v>31</v>
      </c>
      <c r="C25" s="23"/>
      <c r="D25" s="23"/>
      <c r="E25" s="3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2"/>
      <c r="T25" s="23"/>
      <c r="U25" s="23"/>
      <c r="V25" s="23"/>
      <c r="W25" s="23"/>
      <c r="X25" s="23"/>
      <c r="Y25" s="23"/>
      <c r="Z25" s="23"/>
    </row>
    <row r="26" spans="2:32" x14ac:dyDescent="0.25">
      <c r="B26" s="23" t="s">
        <v>32</v>
      </c>
      <c r="C26" s="34" t="s">
        <v>33</v>
      </c>
      <c r="D26" s="35">
        <v>0.2</v>
      </c>
      <c r="E26" s="40">
        <f>ROUNDUP(E16*$D$26,0)</f>
        <v>2</v>
      </c>
      <c r="F26" s="40">
        <f t="shared" ref="F26:P26" si="32">ROUNDUP(F16*$D$26,0)</f>
        <v>2</v>
      </c>
      <c r="G26" s="40">
        <f t="shared" si="32"/>
        <v>2</v>
      </c>
      <c r="H26" s="40">
        <f t="shared" si="32"/>
        <v>2</v>
      </c>
      <c r="I26" s="40">
        <f t="shared" si="32"/>
        <v>2</v>
      </c>
      <c r="J26" s="40">
        <f t="shared" si="32"/>
        <v>2</v>
      </c>
      <c r="K26" s="40">
        <f t="shared" si="32"/>
        <v>2</v>
      </c>
      <c r="L26" s="40">
        <f t="shared" si="32"/>
        <v>2</v>
      </c>
      <c r="M26" s="40">
        <f t="shared" si="32"/>
        <v>2</v>
      </c>
      <c r="N26" s="40">
        <f t="shared" si="32"/>
        <v>2</v>
      </c>
      <c r="O26" s="40">
        <f t="shared" si="32"/>
        <v>2</v>
      </c>
      <c r="P26" s="40">
        <f t="shared" si="32"/>
        <v>2</v>
      </c>
      <c r="Q26" s="37"/>
      <c r="R26" s="37"/>
      <c r="S26" s="32"/>
      <c r="T26" s="23"/>
      <c r="U26" s="23"/>
      <c r="V26" s="23"/>
      <c r="W26" s="23"/>
      <c r="X26" s="23"/>
      <c r="Y26" s="23"/>
      <c r="Z26" s="23"/>
    </row>
    <row r="27" spans="2:32" x14ac:dyDescent="0.25">
      <c r="B27" s="23" t="s">
        <v>34</v>
      </c>
      <c r="C27" s="34" t="s">
        <v>35</v>
      </c>
      <c r="D27" s="35">
        <v>0.8</v>
      </c>
      <c r="E27" s="41">
        <f>ROUNDUP(E16*$D$27,0)</f>
        <v>8</v>
      </c>
      <c r="F27" s="41">
        <f t="shared" ref="F27:P27" si="33">ROUNDUP(F16*$D$27,0)</f>
        <v>8</v>
      </c>
      <c r="G27" s="41">
        <f t="shared" si="33"/>
        <v>8</v>
      </c>
      <c r="H27" s="41">
        <f t="shared" si="33"/>
        <v>8</v>
      </c>
      <c r="I27" s="41">
        <f t="shared" si="33"/>
        <v>8</v>
      </c>
      <c r="J27" s="41">
        <f t="shared" si="33"/>
        <v>8</v>
      </c>
      <c r="K27" s="41">
        <f t="shared" si="33"/>
        <v>8</v>
      </c>
      <c r="L27" s="41">
        <f t="shared" si="33"/>
        <v>8</v>
      </c>
      <c r="M27" s="41">
        <f t="shared" si="33"/>
        <v>8</v>
      </c>
      <c r="N27" s="41">
        <f t="shared" si="33"/>
        <v>8</v>
      </c>
      <c r="O27" s="41">
        <f t="shared" si="33"/>
        <v>8</v>
      </c>
      <c r="P27" s="41">
        <f t="shared" si="33"/>
        <v>8</v>
      </c>
      <c r="Q27" s="37"/>
      <c r="R27" s="37"/>
      <c r="S27" s="32"/>
      <c r="T27" s="23"/>
      <c r="U27" s="23"/>
      <c r="V27" s="23"/>
      <c r="W27" s="23"/>
      <c r="X27" s="23"/>
      <c r="Y27" s="23"/>
      <c r="Z27" s="23"/>
    </row>
    <row r="28" spans="2:32" x14ac:dyDescent="0.25">
      <c r="B28" s="23"/>
      <c r="C28" s="34"/>
      <c r="D28" s="35"/>
      <c r="E28" s="40">
        <f>SUM(E26:E27)</f>
        <v>10</v>
      </c>
      <c r="F28" s="42">
        <f t="shared" ref="F28:P28" si="34">SUM(F26:F27)</f>
        <v>10</v>
      </c>
      <c r="G28" s="42">
        <f t="shared" si="34"/>
        <v>10</v>
      </c>
      <c r="H28" s="42">
        <f t="shared" si="34"/>
        <v>10</v>
      </c>
      <c r="I28" s="42">
        <f t="shared" si="34"/>
        <v>10</v>
      </c>
      <c r="J28" s="42">
        <f t="shared" si="34"/>
        <v>10</v>
      </c>
      <c r="K28" s="42">
        <f t="shared" si="34"/>
        <v>10</v>
      </c>
      <c r="L28" s="42">
        <f t="shared" si="34"/>
        <v>10</v>
      </c>
      <c r="M28" s="42">
        <f t="shared" si="34"/>
        <v>10</v>
      </c>
      <c r="N28" s="42">
        <f t="shared" si="34"/>
        <v>10</v>
      </c>
      <c r="O28" s="42">
        <f t="shared" si="34"/>
        <v>10</v>
      </c>
      <c r="P28" s="42">
        <f t="shared" si="34"/>
        <v>10</v>
      </c>
      <c r="Q28" s="37"/>
      <c r="R28" s="37"/>
      <c r="S28" s="32"/>
      <c r="T28" s="23"/>
      <c r="U28" s="23"/>
      <c r="V28" s="23"/>
      <c r="W28" s="23"/>
      <c r="X28" s="23"/>
      <c r="Y28" s="23"/>
      <c r="Z28" s="23"/>
    </row>
    <row r="29" spans="2:32" x14ac:dyDescent="0.25">
      <c r="B29" s="43" t="s">
        <v>36</v>
      </c>
      <c r="C29" s="28" t="s">
        <v>251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37"/>
      <c r="R29" s="37"/>
      <c r="S29" s="32"/>
      <c r="T29" s="23"/>
      <c r="U29" s="23"/>
      <c r="V29" s="23"/>
      <c r="W29" s="23"/>
      <c r="X29" s="23"/>
      <c r="Y29" s="23"/>
      <c r="Z29" s="23"/>
    </row>
    <row r="30" spans="2:32" x14ac:dyDescent="0.25">
      <c r="B30" s="23" t="s">
        <v>32</v>
      </c>
      <c r="C30" s="34" t="s">
        <v>37</v>
      </c>
      <c r="D30" s="32"/>
      <c r="E30" s="30">
        <v>7000</v>
      </c>
      <c r="F30" s="30">
        <f>E30*(1+F20)</f>
        <v>7144.4333333333334</v>
      </c>
      <c r="G30" s="30">
        <f>F30*(1+G20)</f>
        <v>7291.846807777777</v>
      </c>
      <c r="H30" s="30">
        <f>G30*(1+H20)</f>
        <v>7442.3019135782579</v>
      </c>
      <c r="I30" s="30">
        <f t="shared" ref="I30:P30" si="35">H30*(1+I20)</f>
        <v>7595.8614097284226</v>
      </c>
      <c r="J30" s="30">
        <f t="shared" si="35"/>
        <v>7752.5893501491519</v>
      </c>
      <c r="K30" s="30">
        <f t="shared" si="35"/>
        <v>7912.5511104072293</v>
      </c>
      <c r="L30" s="30">
        <f t="shared" si="35"/>
        <v>8075.8134149852976</v>
      </c>
      <c r="M30" s="30">
        <f t="shared" si="35"/>
        <v>8242.4443651144938</v>
      </c>
      <c r="N30" s="30">
        <f t="shared" si="35"/>
        <v>8412.5134671813557</v>
      </c>
      <c r="O30" s="30">
        <f t="shared" si="35"/>
        <v>8586.0916617208641</v>
      </c>
      <c r="P30" s="30">
        <f t="shared" si="35"/>
        <v>8763.2513530077049</v>
      </c>
      <c r="Q30" s="30">
        <f>P30*(1+(Q20/2))</f>
        <v>9040.3891770465743</v>
      </c>
      <c r="R30" s="30">
        <f>Q30*(1+(R20/2))</f>
        <v>9326.2914847706725</v>
      </c>
      <c r="S30" s="30">
        <f>R30*(1+S20)</f>
        <v>10032.291750167813</v>
      </c>
      <c r="T30" s="30">
        <f t="shared" ref="T30:U30" si="36">S30*(1+T20)</f>
        <v>10684.39071392872</v>
      </c>
      <c r="U30" s="30">
        <f t="shared" si="36"/>
        <v>11325.454156764445</v>
      </c>
      <c r="V30" s="30">
        <f t="shared" ref="V30" si="37">U30*(1+V20)</f>
        <v>12004.981406170313</v>
      </c>
      <c r="W30" s="30">
        <f t="shared" ref="W30" si="38">V30*(1+W20)</f>
        <v>12725.280290540531</v>
      </c>
      <c r="X30" s="30">
        <f t="shared" ref="X30" si="39">W30*(1+X20)</f>
        <v>13488.797107972963</v>
      </c>
      <c r="Y30" s="30">
        <f t="shared" ref="Y30" si="40">X30*(1+Y20)</f>
        <v>14298.124934451342</v>
      </c>
      <c r="Z30" s="30">
        <f t="shared" ref="Z30" si="41">Y30*(1+Z20)</f>
        <v>15156.012430518424</v>
      </c>
    </row>
    <row r="31" spans="2:32" x14ac:dyDescent="0.25">
      <c r="B31" s="23" t="s">
        <v>34</v>
      </c>
      <c r="C31" s="34" t="s">
        <v>37</v>
      </c>
      <c r="D31" s="32"/>
      <c r="E31" s="30">
        <v>12000</v>
      </c>
      <c r="F31" s="30">
        <f>E31</f>
        <v>12000</v>
      </c>
      <c r="G31" s="30">
        <f t="shared" ref="G31:J31" si="42">F31</f>
        <v>12000</v>
      </c>
      <c r="H31" s="30">
        <f t="shared" si="42"/>
        <v>12000</v>
      </c>
      <c r="I31" s="30">
        <f t="shared" si="42"/>
        <v>12000</v>
      </c>
      <c r="J31" s="30">
        <f t="shared" si="42"/>
        <v>12000</v>
      </c>
      <c r="K31" s="30">
        <f>E31*(1+$D$31)</f>
        <v>12000</v>
      </c>
      <c r="L31" s="30">
        <f t="shared" ref="L31:P31" si="43">F31*(1+$D$31)</f>
        <v>12000</v>
      </c>
      <c r="M31" s="30">
        <f t="shared" si="43"/>
        <v>12000</v>
      </c>
      <c r="N31" s="30">
        <f t="shared" si="43"/>
        <v>12000</v>
      </c>
      <c r="O31" s="30">
        <f t="shared" si="43"/>
        <v>12000</v>
      </c>
      <c r="P31" s="30">
        <f t="shared" si="43"/>
        <v>12000</v>
      </c>
      <c r="Q31" s="30">
        <f>K31*(1+D31)</f>
        <v>12000</v>
      </c>
      <c r="R31" s="30">
        <f>Q31</f>
        <v>12000</v>
      </c>
      <c r="S31" s="30">
        <f>R31*(1+(D31*2))</f>
        <v>12000</v>
      </c>
      <c r="T31" s="30">
        <f>S31*(1+(D31*2))</f>
        <v>12000</v>
      </c>
      <c r="U31" s="30">
        <f>T31*(1+($D$31*2))</f>
        <v>12000</v>
      </c>
      <c r="V31" s="30">
        <f t="shared" ref="V31:Z31" si="44">U31*(1+($D$31*2))</f>
        <v>12000</v>
      </c>
      <c r="W31" s="30">
        <f t="shared" si="44"/>
        <v>12000</v>
      </c>
      <c r="X31" s="30">
        <f t="shared" si="44"/>
        <v>12000</v>
      </c>
      <c r="Y31" s="30">
        <f t="shared" si="44"/>
        <v>12000</v>
      </c>
      <c r="Z31" s="30">
        <f t="shared" si="44"/>
        <v>12000</v>
      </c>
    </row>
    <row r="32" spans="2:32" x14ac:dyDescent="0.25">
      <c r="B32" s="23"/>
      <c r="C32" s="34"/>
      <c r="D32" s="35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2:26" x14ac:dyDescent="0.25">
      <c r="B33" s="23" t="s">
        <v>38</v>
      </c>
      <c r="C33" s="34" t="s">
        <v>39</v>
      </c>
      <c r="D33" s="3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2:26" x14ac:dyDescent="0.25">
      <c r="B34" s="23" t="s">
        <v>40</v>
      </c>
      <c r="C34" s="34"/>
      <c r="D34" s="35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2:26" x14ac:dyDescent="0.25">
      <c r="B35" s="23" t="s">
        <v>41</v>
      </c>
      <c r="C35" s="34"/>
      <c r="D35" s="35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2:26" x14ac:dyDescent="0.25">
      <c r="B36" s="23"/>
      <c r="C36" s="34"/>
      <c r="D36" s="35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2:26" x14ac:dyDescent="0.25">
      <c r="B37" s="23" t="s">
        <v>42</v>
      </c>
      <c r="C37" s="34"/>
      <c r="D37" s="35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2:26" ht="30" x14ac:dyDescent="0.25">
      <c r="B38" s="23" t="s">
        <v>43</v>
      </c>
      <c r="C38" s="34" t="s">
        <v>44</v>
      </c>
      <c r="D38" s="35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2:26" ht="30" x14ac:dyDescent="0.25">
      <c r="B39" s="23" t="s">
        <v>45</v>
      </c>
      <c r="C39" s="34" t="s">
        <v>44</v>
      </c>
      <c r="D39" s="35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2:26" ht="30" x14ac:dyDescent="0.25">
      <c r="B40" s="23" t="s">
        <v>46</v>
      </c>
      <c r="C40" s="34" t="s">
        <v>44</v>
      </c>
      <c r="D40" s="35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2:26" x14ac:dyDescent="0.25">
      <c r="C41" s="1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6" hidden="1" x14ac:dyDescent="0.25">
      <c r="C42" s="1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2:26" hidden="1" x14ac:dyDescent="0.25">
      <c r="C43" s="1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6" hidden="1" x14ac:dyDescent="0.25">
      <c r="C44" s="1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6" hidden="1" x14ac:dyDescent="0.25">
      <c r="C45" s="1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6" hidden="1" x14ac:dyDescent="0.25">
      <c r="C46" s="1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6" hidden="1" x14ac:dyDescent="0.25">
      <c r="C47" s="1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6" hidden="1" x14ac:dyDescent="0.25">
      <c r="C48" s="1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3:20" hidden="1" x14ac:dyDescent="0.25">
      <c r="C49" s="1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3:20" hidden="1" x14ac:dyDescent="0.25">
      <c r="C50" s="1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3:20" hidden="1" x14ac:dyDescent="0.25">
      <c r="C51" s="1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3:20" hidden="1" x14ac:dyDescent="0.25">
      <c r="C52" s="1"/>
      <c r="D52" s="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3:20" hidden="1" x14ac:dyDescent="0.25">
      <c r="C53" s="1"/>
      <c r="D53" s="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3:20" hidden="1" x14ac:dyDescent="0.25">
      <c r="C54" s="1"/>
      <c r="D54" s="10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3:20" hidden="1" x14ac:dyDescent="0.25">
      <c r="C55" s="1"/>
      <c r="D55" s="10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3:20" hidden="1" x14ac:dyDescent="0.25">
      <c r="C56" s="1"/>
      <c r="D56" s="10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3:20" hidden="1" x14ac:dyDescent="0.25">
      <c r="C57" s="1"/>
      <c r="D57" s="1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3:20" hidden="1" x14ac:dyDescent="0.25">
      <c r="C58" s="1"/>
      <c r="D58" s="10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3:20" hidden="1" x14ac:dyDescent="0.25">
      <c r="C59" s="1"/>
      <c r="D59" s="10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3:20" hidden="1" x14ac:dyDescent="0.25">
      <c r="C60" s="1"/>
      <c r="D60" s="1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3:20" hidden="1" x14ac:dyDescent="0.25">
      <c r="C61" s="1"/>
      <c r="D61" s="1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3:20" hidden="1" x14ac:dyDescent="0.25">
      <c r="C62" s="1"/>
      <c r="D62" s="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3:20" hidden="1" x14ac:dyDescent="0.25">
      <c r="C63" s="1"/>
      <c r="D63" s="1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3:20" x14ac:dyDescent="0.25">
      <c r="C64" s="1"/>
      <c r="D64" s="1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32" x14ac:dyDescent="0.25">
      <c r="C65" s="1"/>
      <c r="D65" s="1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7" spans="2:32" ht="15" customHeight="1" x14ac:dyDescent="0.25">
      <c r="B67" s="377" t="s">
        <v>1</v>
      </c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24"/>
      <c r="V67" s="24"/>
      <c r="W67" s="24"/>
      <c r="X67" s="24"/>
      <c r="Y67" s="24"/>
      <c r="Z67" s="24"/>
      <c r="AB67" s="24"/>
      <c r="AC67" s="24"/>
      <c r="AD67" s="24"/>
      <c r="AE67" s="24"/>
      <c r="AF67" s="24"/>
    </row>
    <row r="68" spans="2:32" ht="15" customHeight="1" x14ac:dyDescent="0.25">
      <c r="B68" s="377"/>
      <c r="C68" s="377"/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  <c r="T68" s="377"/>
      <c r="U68" s="24"/>
      <c r="V68" s="24"/>
      <c r="W68" s="24"/>
      <c r="X68" s="24"/>
      <c r="Y68" s="24"/>
      <c r="Z68" s="24"/>
      <c r="AB68" s="24"/>
      <c r="AC68" s="24"/>
      <c r="AD68" s="24"/>
      <c r="AE68" s="24"/>
      <c r="AF68" s="24"/>
    </row>
    <row r="69" spans="2:32" x14ac:dyDescent="0.25">
      <c r="B69" s="43" t="s">
        <v>1</v>
      </c>
      <c r="C69" s="23"/>
      <c r="D69" s="23"/>
      <c r="E69" s="23">
        <v>1</v>
      </c>
      <c r="F69" s="23">
        <v>2</v>
      </c>
      <c r="G69" s="23"/>
      <c r="H69" s="23"/>
      <c r="I69" s="23"/>
      <c r="J69" s="23"/>
      <c r="K69" s="23"/>
      <c r="L69" s="23"/>
      <c r="M69" s="23"/>
      <c r="N69" s="23"/>
      <c r="O69" s="23"/>
      <c r="P69" s="23">
        <v>12</v>
      </c>
      <c r="Q69" s="23">
        <v>6</v>
      </c>
      <c r="R69" s="23">
        <v>6</v>
      </c>
      <c r="S69" s="23">
        <v>3</v>
      </c>
      <c r="T69" s="23">
        <v>4</v>
      </c>
      <c r="U69" s="23">
        <v>5</v>
      </c>
      <c r="V69" s="23">
        <v>6</v>
      </c>
      <c r="W69" s="23">
        <v>7</v>
      </c>
      <c r="X69" s="23">
        <v>8</v>
      </c>
      <c r="Y69" s="23">
        <v>9</v>
      </c>
      <c r="Z69" s="23">
        <v>10</v>
      </c>
      <c r="AB69" s="180">
        <f>AB7</f>
        <v>6</v>
      </c>
      <c r="AC69" s="180">
        <f t="shared" ref="AC69:AF69" si="45">AC7</f>
        <v>7</v>
      </c>
      <c r="AD69" s="180">
        <f t="shared" si="45"/>
        <v>8</v>
      </c>
      <c r="AE69" s="180">
        <f t="shared" si="45"/>
        <v>9</v>
      </c>
      <c r="AF69" s="180">
        <f t="shared" si="45"/>
        <v>10</v>
      </c>
    </row>
    <row r="70" spans="2:32" hidden="1" x14ac:dyDescent="0.25">
      <c r="B70" s="43" t="s">
        <v>47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B70" s="23"/>
      <c r="AC70" s="23"/>
      <c r="AD70" s="23"/>
      <c r="AE70" s="23"/>
      <c r="AF70" s="23"/>
    </row>
    <row r="71" spans="2:32" hidden="1" x14ac:dyDescent="0.25">
      <c r="B71" s="23" t="s">
        <v>48</v>
      </c>
      <c r="C71" s="23" t="s">
        <v>2</v>
      </c>
      <c r="D71" s="23"/>
      <c r="E71" s="23">
        <f>E26</f>
        <v>2</v>
      </c>
      <c r="F71" s="23">
        <f t="shared" ref="F71:P71" si="46">F26</f>
        <v>2</v>
      </c>
      <c r="G71" s="23">
        <f t="shared" si="46"/>
        <v>2</v>
      </c>
      <c r="H71" s="23">
        <f t="shared" si="46"/>
        <v>2</v>
      </c>
      <c r="I71" s="23">
        <f t="shared" si="46"/>
        <v>2</v>
      </c>
      <c r="J71" s="23">
        <f t="shared" si="46"/>
        <v>2</v>
      </c>
      <c r="K71" s="23">
        <f t="shared" si="46"/>
        <v>2</v>
      </c>
      <c r="L71" s="23">
        <f t="shared" si="46"/>
        <v>2</v>
      </c>
      <c r="M71" s="23">
        <f t="shared" si="46"/>
        <v>2</v>
      </c>
      <c r="N71" s="23">
        <f t="shared" si="46"/>
        <v>2</v>
      </c>
      <c r="O71" s="23">
        <f t="shared" si="46"/>
        <v>2</v>
      </c>
      <c r="P71" s="23">
        <f t="shared" si="46"/>
        <v>2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B71" s="23"/>
      <c r="AC71" s="23"/>
      <c r="AD71" s="23"/>
      <c r="AE71" s="23"/>
      <c r="AF71" s="23"/>
    </row>
    <row r="72" spans="2:32" hidden="1" x14ac:dyDescent="0.25">
      <c r="B72" s="23" t="s">
        <v>49</v>
      </c>
      <c r="C72" s="23" t="s">
        <v>2</v>
      </c>
      <c r="D72" s="23"/>
      <c r="E72" s="44">
        <f>E27</f>
        <v>8</v>
      </c>
      <c r="F72" s="44">
        <f t="shared" ref="F72:P72" si="47">F27</f>
        <v>8</v>
      </c>
      <c r="G72" s="44">
        <f t="shared" si="47"/>
        <v>8</v>
      </c>
      <c r="H72" s="44">
        <f t="shared" si="47"/>
        <v>8</v>
      </c>
      <c r="I72" s="44">
        <f t="shared" si="47"/>
        <v>8</v>
      </c>
      <c r="J72" s="44">
        <f t="shared" si="47"/>
        <v>8</v>
      </c>
      <c r="K72" s="44">
        <f t="shared" si="47"/>
        <v>8</v>
      </c>
      <c r="L72" s="44">
        <f t="shared" si="47"/>
        <v>8</v>
      </c>
      <c r="M72" s="44">
        <f t="shared" si="47"/>
        <v>8</v>
      </c>
      <c r="N72" s="44">
        <f t="shared" si="47"/>
        <v>8</v>
      </c>
      <c r="O72" s="44">
        <f t="shared" si="47"/>
        <v>8</v>
      </c>
      <c r="P72" s="44">
        <f t="shared" si="47"/>
        <v>8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B72" s="23"/>
      <c r="AC72" s="23"/>
      <c r="AD72" s="23"/>
      <c r="AE72" s="23"/>
      <c r="AF72" s="23"/>
    </row>
    <row r="73" spans="2:32" x14ac:dyDescent="0.25">
      <c r="B73" s="23" t="s">
        <v>50</v>
      </c>
      <c r="C73" s="23"/>
      <c r="D73" s="23"/>
      <c r="E73" s="31">
        <f>E24</f>
        <v>9.4500000000000011</v>
      </c>
      <c r="F73" s="31">
        <f t="shared" ref="F73:P73" si="48">F24</f>
        <v>9.4681124999999984</v>
      </c>
      <c r="G73" s="31">
        <f t="shared" si="48"/>
        <v>9.4862597156249979</v>
      </c>
      <c r="H73" s="31">
        <f t="shared" si="48"/>
        <v>9.5044417134132786</v>
      </c>
      <c r="I73" s="31">
        <f t="shared" si="48"/>
        <v>9.5226585600306546</v>
      </c>
      <c r="J73" s="31">
        <f t="shared" si="48"/>
        <v>9.5409103222707099</v>
      </c>
      <c r="K73" s="31">
        <f t="shared" si="48"/>
        <v>9.5591970670550648</v>
      </c>
      <c r="L73" s="31">
        <f t="shared" si="48"/>
        <v>9.5775188614335836</v>
      </c>
      <c r="M73" s="31">
        <f t="shared" si="48"/>
        <v>9.5958757725846642</v>
      </c>
      <c r="N73" s="31">
        <f t="shared" si="48"/>
        <v>9.6142678678154496</v>
      </c>
      <c r="O73" s="31">
        <f t="shared" si="48"/>
        <v>9.6326952145620943</v>
      </c>
      <c r="P73" s="31">
        <f t="shared" si="48"/>
        <v>9.6511578803900075</v>
      </c>
      <c r="Q73" s="31">
        <v>210</v>
      </c>
      <c r="R73" s="31">
        <v>210</v>
      </c>
      <c r="S73" s="31">
        <v>420</v>
      </c>
      <c r="T73" s="31">
        <v>560</v>
      </c>
      <c r="U73" s="31">
        <v>600</v>
      </c>
      <c r="V73" s="31">
        <v>600</v>
      </c>
      <c r="W73" s="31">
        <v>600</v>
      </c>
      <c r="X73" s="31">
        <v>600</v>
      </c>
      <c r="Y73" s="31">
        <v>600</v>
      </c>
      <c r="Z73" s="31">
        <v>600</v>
      </c>
      <c r="AB73" s="232">
        <f>$U$73*1.5</f>
        <v>900</v>
      </c>
      <c r="AC73" s="232">
        <f t="shared" ref="AC73:AF73" si="49">$U$73*1.5</f>
        <v>900</v>
      </c>
      <c r="AD73" s="232">
        <f t="shared" si="49"/>
        <v>900</v>
      </c>
      <c r="AE73" s="232">
        <f t="shared" si="49"/>
        <v>900</v>
      </c>
      <c r="AF73" s="232">
        <f t="shared" si="49"/>
        <v>900</v>
      </c>
    </row>
    <row r="74" spans="2:32" x14ac:dyDescent="0.25">
      <c r="B74" s="28" t="s">
        <v>51</v>
      </c>
      <c r="C74" s="23"/>
      <c r="D74" s="23"/>
      <c r="E74" s="23">
        <v>5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B74" s="23"/>
      <c r="AC74" s="23"/>
      <c r="AD74" s="23"/>
      <c r="AE74" s="23"/>
      <c r="AF74" s="23"/>
    </row>
    <row r="75" spans="2:32" x14ac:dyDescent="0.25">
      <c r="B75" s="23" t="s">
        <v>255</v>
      </c>
      <c r="C75" s="23" t="s">
        <v>52</v>
      </c>
      <c r="D75" s="23"/>
      <c r="E75" s="31">
        <f>E30</f>
        <v>7000</v>
      </c>
      <c r="F75" s="31">
        <f t="shared" ref="F75:P75" si="50">F30</f>
        <v>7144.4333333333334</v>
      </c>
      <c r="G75" s="31">
        <f t="shared" si="50"/>
        <v>7291.846807777777</v>
      </c>
      <c r="H75" s="31">
        <f t="shared" si="50"/>
        <v>7442.3019135782579</v>
      </c>
      <c r="I75" s="31">
        <f t="shared" si="50"/>
        <v>7595.8614097284226</v>
      </c>
      <c r="J75" s="31">
        <f t="shared" si="50"/>
        <v>7752.5893501491519</v>
      </c>
      <c r="K75" s="31">
        <f t="shared" si="50"/>
        <v>7912.5511104072293</v>
      </c>
      <c r="L75" s="31">
        <f t="shared" si="50"/>
        <v>8075.8134149852976</v>
      </c>
      <c r="M75" s="31">
        <f t="shared" si="50"/>
        <v>8242.4443651144938</v>
      </c>
      <c r="N75" s="31">
        <f t="shared" si="50"/>
        <v>8412.5134671813557</v>
      </c>
      <c r="O75" s="31">
        <f t="shared" si="50"/>
        <v>8586.0916617208641</v>
      </c>
      <c r="P75" s="31">
        <f t="shared" si="50"/>
        <v>8763.2513530077049</v>
      </c>
      <c r="Q75" s="31">
        <f>Q30</f>
        <v>9040.3891770465743</v>
      </c>
      <c r="R75" s="31">
        <f t="shared" ref="R75:T75" si="51">R30</f>
        <v>9326.2914847706725</v>
      </c>
      <c r="S75" s="31">
        <f t="shared" si="51"/>
        <v>10032.291750167813</v>
      </c>
      <c r="T75" s="31">
        <f t="shared" si="51"/>
        <v>10684.39071392872</v>
      </c>
      <c r="U75" s="31">
        <f t="shared" ref="U75:Z75" si="52">U30</f>
        <v>11325.454156764445</v>
      </c>
      <c r="V75" s="31">
        <f t="shared" si="52"/>
        <v>12004.981406170313</v>
      </c>
      <c r="W75" s="31">
        <f t="shared" si="52"/>
        <v>12725.280290540531</v>
      </c>
      <c r="X75" s="31">
        <f t="shared" si="52"/>
        <v>13488.797107972963</v>
      </c>
      <c r="Y75" s="31">
        <f t="shared" si="52"/>
        <v>14298.124934451342</v>
      </c>
      <c r="Z75" s="31">
        <f t="shared" si="52"/>
        <v>15156.012430518424</v>
      </c>
      <c r="AB75" s="31">
        <f>V75</f>
        <v>12004.981406170313</v>
      </c>
      <c r="AC75" s="31">
        <f t="shared" ref="AC75:AF75" si="53">W75</f>
        <v>12725.280290540531</v>
      </c>
      <c r="AD75" s="31">
        <f t="shared" si="53"/>
        <v>13488.797107972963</v>
      </c>
      <c r="AE75" s="31">
        <f t="shared" si="53"/>
        <v>14298.124934451342</v>
      </c>
      <c r="AF75" s="31">
        <f t="shared" si="53"/>
        <v>15156.012430518424</v>
      </c>
    </row>
    <row r="76" spans="2:32" hidden="1" x14ac:dyDescent="0.25">
      <c r="B76" s="23" t="s">
        <v>49</v>
      </c>
      <c r="C76" s="23" t="s">
        <v>52</v>
      </c>
      <c r="D76" s="23"/>
      <c r="E76" s="31">
        <f>E31</f>
        <v>12000</v>
      </c>
      <c r="F76" s="31">
        <f t="shared" ref="F76:T76" si="54">F31</f>
        <v>12000</v>
      </c>
      <c r="G76" s="31">
        <f t="shared" si="54"/>
        <v>12000</v>
      </c>
      <c r="H76" s="31">
        <f t="shared" si="54"/>
        <v>12000</v>
      </c>
      <c r="I76" s="31">
        <f t="shared" si="54"/>
        <v>12000</v>
      </c>
      <c r="J76" s="31">
        <f t="shared" si="54"/>
        <v>12000</v>
      </c>
      <c r="K76" s="31">
        <f t="shared" si="54"/>
        <v>12000</v>
      </c>
      <c r="L76" s="31">
        <f t="shared" si="54"/>
        <v>12000</v>
      </c>
      <c r="M76" s="31">
        <f t="shared" si="54"/>
        <v>12000</v>
      </c>
      <c r="N76" s="31">
        <f t="shared" si="54"/>
        <v>12000</v>
      </c>
      <c r="O76" s="31">
        <f t="shared" si="54"/>
        <v>12000</v>
      </c>
      <c r="P76" s="31">
        <f t="shared" si="54"/>
        <v>12000</v>
      </c>
      <c r="Q76" s="31">
        <f t="shared" si="54"/>
        <v>12000</v>
      </c>
      <c r="R76" s="31">
        <f t="shared" si="54"/>
        <v>12000</v>
      </c>
      <c r="S76" s="31">
        <f t="shared" si="54"/>
        <v>12000</v>
      </c>
      <c r="T76" s="31">
        <f t="shared" si="54"/>
        <v>12000</v>
      </c>
      <c r="U76" s="31">
        <f t="shared" ref="U76:Z76" si="55">U31</f>
        <v>12000</v>
      </c>
      <c r="V76" s="31">
        <f t="shared" si="55"/>
        <v>12000</v>
      </c>
      <c r="W76" s="31">
        <f t="shared" si="55"/>
        <v>12000</v>
      </c>
      <c r="X76" s="31">
        <f t="shared" si="55"/>
        <v>12000</v>
      </c>
      <c r="Y76" s="31">
        <f t="shared" si="55"/>
        <v>12000</v>
      </c>
      <c r="Z76" s="31">
        <f t="shared" si="55"/>
        <v>12000</v>
      </c>
      <c r="AB76" s="23"/>
      <c r="AC76" s="23"/>
      <c r="AD76" s="23"/>
      <c r="AE76" s="23"/>
      <c r="AF76" s="23"/>
    </row>
    <row r="77" spans="2:32" x14ac:dyDescent="0.2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B77" s="23"/>
      <c r="AC77" s="23"/>
      <c r="AD77" s="23"/>
      <c r="AE77" s="23"/>
      <c r="AF77" s="23"/>
    </row>
    <row r="78" spans="2:32" x14ac:dyDescent="0.25">
      <c r="B78" s="28" t="s">
        <v>53</v>
      </c>
      <c r="C78" s="23"/>
      <c r="D78" s="23"/>
      <c r="E78" s="31">
        <f>E75*E73</f>
        <v>66150.000000000015</v>
      </c>
      <c r="F78" s="31">
        <f t="shared" ref="F78:U78" si="56">F75*F73</f>
        <v>67644.298548749983</v>
      </c>
      <c r="G78" s="31">
        <f t="shared" si="56"/>
        <v>69172.352625131069</v>
      </c>
      <c r="H78" s="31">
        <f t="shared" si="56"/>
        <v>70734.924751228653</v>
      </c>
      <c r="I78" s="31">
        <f t="shared" si="56"/>
        <v>72332.794674156874</v>
      </c>
      <c r="J78" s="31">
        <f t="shared" si="56"/>
        <v>73966.759755164021</v>
      </c>
      <c r="K78" s="31">
        <f t="shared" si="56"/>
        <v>75637.635367528084</v>
      </c>
      <c r="L78" s="31">
        <f t="shared" si="56"/>
        <v>77346.255303440048</v>
      </c>
      <c r="M78" s="31">
        <f t="shared" si="56"/>
        <v>79093.472190079148</v>
      </c>
      <c r="N78" s="31">
        <f t="shared" si="56"/>
        <v>80880.157915086442</v>
      </c>
      <c r="O78" s="31">
        <f t="shared" si="56"/>
        <v>82707.204061650074</v>
      </c>
      <c r="P78" s="31">
        <f t="shared" si="56"/>
        <v>84575.52235341871</v>
      </c>
      <c r="Q78" s="31">
        <f>Q75*Q73</f>
        <v>1898481.7271797806</v>
      </c>
      <c r="R78" s="31">
        <f t="shared" si="56"/>
        <v>1958521.2118018412</v>
      </c>
      <c r="S78" s="31">
        <f t="shared" si="56"/>
        <v>4213562.5350704817</v>
      </c>
      <c r="T78" s="31">
        <f t="shared" si="56"/>
        <v>5983258.799800083</v>
      </c>
      <c r="U78" s="31">
        <f t="shared" si="56"/>
        <v>6795272.4940586668</v>
      </c>
      <c r="V78" s="31">
        <f t="shared" ref="V78:Z78" si="57">V75*V73</f>
        <v>7202988.8437021878</v>
      </c>
      <c r="W78" s="31">
        <f t="shared" si="57"/>
        <v>7635168.1743243188</v>
      </c>
      <c r="X78" s="31">
        <f t="shared" si="57"/>
        <v>8093278.2647837782</v>
      </c>
      <c r="Y78" s="31">
        <f t="shared" si="57"/>
        <v>8578874.9606708046</v>
      </c>
      <c r="Z78" s="31">
        <f t="shared" si="57"/>
        <v>9093607.4583110549</v>
      </c>
      <c r="AB78" s="30">
        <f>AB73*AB75</f>
        <v>10804483.265553281</v>
      </c>
      <c r="AC78" s="30">
        <f t="shared" ref="AC78:AF78" si="58">AC73*AC75</f>
        <v>11452752.261486478</v>
      </c>
      <c r="AD78" s="30">
        <f t="shared" si="58"/>
        <v>12139917.397175668</v>
      </c>
      <c r="AE78" s="30">
        <f t="shared" si="58"/>
        <v>12868312.441006208</v>
      </c>
      <c r="AF78" s="30">
        <f t="shared" si="58"/>
        <v>13640411.18746658</v>
      </c>
    </row>
    <row r="79" spans="2:32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B79" s="23"/>
      <c r="AC79" s="23"/>
      <c r="AD79" s="23"/>
      <c r="AE79" s="23"/>
      <c r="AF79" s="23"/>
    </row>
    <row r="80" spans="2:32" x14ac:dyDescent="0.25">
      <c r="B80" s="43" t="s">
        <v>54</v>
      </c>
      <c r="C80" s="23"/>
      <c r="D80" s="237" t="s">
        <v>337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B80" s="23"/>
      <c r="AC80" s="23"/>
      <c r="AD80" s="23"/>
      <c r="AE80" s="23"/>
      <c r="AF80" s="23"/>
    </row>
    <row r="81" spans="2:32" x14ac:dyDescent="0.25">
      <c r="B81" s="23" t="s">
        <v>55</v>
      </c>
      <c r="C81" s="23" t="s">
        <v>336</v>
      </c>
      <c r="D81" s="32">
        <f>'Control Sheet'!I13</f>
        <v>2.5000000000000001E-2</v>
      </c>
      <c r="E81" s="30">
        <f>E108*(1+($D$81/12))</f>
        <v>30062.500000000004</v>
      </c>
      <c r="F81" s="30">
        <f t="shared" ref="F81:P81" si="59">F108*(1+($D$81/12))</f>
        <v>35796.587847222225</v>
      </c>
      <c r="G81" s="30">
        <f t="shared" si="59"/>
        <v>37840.019018486695</v>
      </c>
      <c r="H81" s="30">
        <f t="shared" si="59"/>
        <v>40645.046565311932</v>
      </c>
      <c r="I81" s="30">
        <f t="shared" si="59"/>
        <v>44202.148688370966</v>
      </c>
      <c r="J81" s="30">
        <f t="shared" si="59"/>
        <v>47000.880496669881</v>
      </c>
      <c r="K81" s="30">
        <f t="shared" si="59"/>
        <v>57881.959820776894</v>
      </c>
      <c r="L81" s="30">
        <f t="shared" si="59"/>
        <v>67746.941191316859</v>
      </c>
      <c r="M81" s="30">
        <f t="shared" si="59"/>
        <v>71799.663022583743</v>
      </c>
      <c r="N81" s="30">
        <f t="shared" si="59"/>
        <v>77074.647194556819</v>
      </c>
      <c r="O81" s="30">
        <f t="shared" si="59"/>
        <v>83089.857748765178</v>
      </c>
      <c r="P81" s="30">
        <f t="shared" si="59"/>
        <v>89508.657833882447</v>
      </c>
      <c r="Q81" s="30">
        <f>Q108*(1+($D$81/6))</f>
        <v>587244.62654189311</v>
      </c>
      <c r="R81" s="30">
        <f>R108*(1+($D$81/6))</f>
        <v>667022.73132639786</v>
      </c>
      <c r="S81" s="30">
        <f t="shared" ref="S81:T81" si="60">S108*(1+$D$81)</f>
        <v>3069579.9837983325</v>
      </c>
      <c r="T81" s="30">
        <f t="shared" si="60"/>
        <v>3656093.2341208048</v>
      </c>
      <c r="U81" s="30">
        <f t="shared" ref="U81:Y81" si="61">U108*(1+$D$81)</f>
        <v>4285668.81262617</v>
      </c>
      <c r="V81" s="30">
        <f>V108*(1+$D$81)</f>
        <v>4977631.5249093436</v>
      </c>
      <c r="W81" s="30">
        <f t="shared" si="61"/>
        <v>5737201.354941044</v>
      </c>
      <c r="X81" s="30">
        <f>X108*(1+$D$81)</f>
        <v>6570000.0910868747</v>
      </c>
      <c r="Y81" s="30">
        <f t="shared" si="61"/>
        <v>7482080.7506924178</v>
      </c>
      <c r="Z81" s="30">
        <f>Z108*(1+$D$81)</f>
        <v>8479959.0891227126</v>
      </c>
      <c r="AB81" s="30">
        <f>AB108+(1+$D$81)</f>
        <v>5318411.4929614523</v>
      </c>
      <c r="AC81" s="30">
        <f t="shared" ref="AC81:AF81" si="62">AC108+(1+$D$81)</f>
        <v>6177120.3417655472</v>
      </c>
      <c r="AD81" s="30">
        <f t="shared" si="62"/>
        <v>7119727.9747414719</v>
      </c>
      <c r="AE81" s="30">
        <f t="shared" si="62"/>
        <v>8153210.8941341517</v>
      </c>
      <c r="AF81" s="30">
        <f t="shared" si="62"/>
        <v>9285080.7468348835</v>
      </c>
    </row>
    <row r="82" spans="2:32" x14ac:dyDescent="0.25">
      <c r="B82" s="23" t="s">
        <v>56</v>
      </c>
      <c r="C82" s="23" t="s">
        <v>336</v>
      </c>
      <c r="D82" s="32">
        <f>'Control Sheet'!I14</f>
        <v>2.5000000000000001E-2</v>
      </c>
      <c r="E82" s="30">
        <f>E110*(1+($D$82/12))</f>
        <v>4960.3125000000009</v>
      </c>
      <c r="F82" s="30">
        <f t="shared" ref="F82:P82" si="63">F110*(1+($D$82/12))</f>
        <v>5906.4369947916675</v>
      </c>
      <c r="G82" s="30">
        <f t="shared" si="63"/>
        <v>6247.5176227763541</v>
      </c>
      <c r="H82" s="30">
        <f t="shared" si="63"/>
        <v>6712.0260383083923</v>
      </c>
      <c r="I82" s="30">
        <f t="shared" si="63"/>
        <v>7290.9079201851737</v>
      </c>
      <c r="J82" s="30">
        <f t="shared" si="63"/>
        <v>7757.6423771363034</v>
      </c>
      <c r="K82" s="30">
        <f t="shared" si="63"/>
        <v>9565.8150819268267</v>
      </c>
      <c r="L82" s="30">
        <f t="shared" si="63"/>
        <v>11185.181843446937</v>
      </c>
      <c r="M82" s="30">
        <f t="shared" si="63"/>
        <v>11858.448864042179</v>
      </c>
      <c r="N82" s="30">
        <f t="shared" si="63"/>
        <v>12717.316787101876</v>
      </c>
      <c r="O82" s="30">
        <f t="shared" si="63"/>
        <v>13717.201367991411</v>
      </c>
      <c r="P82" s="30">
        <f t="shared" si="63"/>
        <v>14771.751170202744</v>
      </c>
      <c r="Q82" s="30">
        <f>Q110*(1+($D$82/6))</f>
        <v>96898.370777636374</v>
      </c>
      <c r="R82" s="30">
        <f>R110*(1+($D$82/12))</f>
        <v>109833.60399396961</v>
      </c>
      <c r="S82" s="30">
        <f t="shared" ref="S82:T82" si="64">S110*(1+$D$82)</f>
        <v>506494.32375459024</v>
      </c>
      <c r="T82" s="30">
        <f t="shared" si="64"/>
        <v>603269.89577560953</v>
      </c>
      <c r="U82" s="30">
        <f t="shared" ref="U82:Z82" si="65">U110*(1+$D$82)</f>
        <v>707150.73695773515</v>
      </c>
      <c r="V82" s="30">
        <f t="shared" si="65"/>
        <v>821325.50745692383</v>
      </c>
      <c r="W82" s="30">
        <f t="shared" si="65"/>
        <v>946655.50776296738</v>
      </c>
      <c r="X82" s="30">
        <f t="shared" si="65"/>
        <v>1084068.3362788912</v>
      </c>
      <c r="Y82" s="30">
        <f t="shared" si="65"/>
        <v>1234562.7443887792</v>
      </c>
      <c r="Z82" s="30">
        <f t="shared" si="65"/>
        <v>1399213.8354612496</v>
      </c>
      <c r="AB82" s="30">
        <f>AB110*(1+$D$82)</f>
        <v>899495.73741023929</v>
      </c>
      <c r="AC82" s="30">
        <f t="shared" ref="AC82:AF82" si="66">AC110*(1+$D$82)</f>
        <v>1044726.0454852072</v>
      </c>
      <c r="AD82" s="30">
        <f t="shared" si="66"/>
        <v>1204145.8058744946</v>
      </c>
      <c r="AE82" s="30">
        <f t="shared" si="66"/>
        <v>1378934.9237467495</v>
      </c>
      <c r="AF82" s="30">
        <f t="shared" si="66"/>
        <v>1570363.810862527</v>
      </c>
    </row>
    <row r="83" spans="2:32" x14ac:dyDescent="0.25">
      <c r="B83" s="23" t="s">
        <v>57</v>
      </c>
      <c r="C83" s="23" t="s">
        <v>336</v>
      </c>
      <c r="D83" s="32">
        <f>'Control Sheet'!I15</f>
        <v>2.5000000000000001E-2</v>
      </c>
      <c r="E83" s="30">
        <f>E113*(1+($D$83/12))</f>
        <v>12025.000000000002</v>
      </c>
      <c r="F83" s="30">
        <f t="shared" ref="F83:P83" si="67">F113*(1+($D$83/12))</f>
        <v>14318.635138888891</v>
      </c>
      <c r="G83" s="30">
        <f t="shared" si="67"/>
        <v>15136.007607394678</v>
      </c>
      <c r="H83" s="30">
        <f t="shared" si="67"/>
        <v>16300.634664463238</v>
      </c>
      <c r="I83" s="30">
        <f t="shared" si="67"/>
        <v>17724.35482461124</v>
      </c>
      <c r="J83" s="30">
        <f t="shared" si="67"/>
        <v>18866.94140362191</v>
      </c>
      <c r="K83" s="30">
        <f t="shared" si="67"/>
        <v>23220.747090526933</v>
      </c>
      <c r="L83" s="30">
        <f t="shared" si="67"/>
        <v>27168.141945323314</v>
      </c>
      <c r="M83" s="30">
        <f t="shared" si="67"/>
        <v>28790.661918669572</v>
      </c>
      <c r="N83" s="30">
        <f t="shared" si="67"/>
        <v>30829.858877822728</v>
      </c>
      <c r="O83" s="30">
        <f t="shared" si="67"/>
        <v>33309.691493957638</v>
      </c>
      <c r="P83" s="30">
        <f t="shared" si="67"/>
        <v>35878.733203210068</v>
      </c>
      <c r="Q83" s="30">
        <f>Q113*(1+($D$83/6))</f>
        <v>234978.04790273085</v>
      </c>
      <c r="R83" s="30">
        <f>R113*(1+($D$83/6))</f>
        <v>266894.3622948706</v>
      </c>
      <c r="S83" s="30">
        <f t="shared" ref="S83:T83" si="68">S113*(1+$D$83)</f>
        <v>1227892.5554209566</v>
      </c>
      <c r="T83" s="30">
        <f t="shared" si="68"/>
        <v>1462501.7920735513</v>
      </c>
      <c r="U83" s="30">
        <f t="shared" ref="U83:Z83" si="69">U113*(1+$D$83)</f>
        <v>1714335.8933812107</v>
      </c>
      <c r="V83" s="30">
        <f t="shared" si="69"/>
        <v>1991125.0803943248</v>
      </c>
      <c r="W83" s="30">
        <f t="shared" si="69"/>
        <v>2294957.3606328405</v>
      </c>
      <c r="X83" s="30">
        <f t="shared" si="69"/>
        <v>2628081.4642105582</v>
      </c>
      <c r="Y83" s="30">
        <f t="shared" si="69"/>
        <v>2992918.6137193237</v>
      </c>
      <c r="Z83" s="30">
        <f t="shared" si="69"/>
        <v>3392075.1278979834</v>
      </c>
      <c r="AB83" s="30">
        <f>AB113*(1+$D$83)</f>
        <v>2180635.2563809003</v>
      </c>
      <c r="AC83" s="30">
        <f t="shared" ref="AC83:AF83" si="70">AC113*(1+$D$83)</f>
        <v>2532711.1022615815</v>
      </c>
      <c r="AD83" s="30">
        <f t="shared" si="70"/>
        <v>2919185.7627249733</v>
      </c>
      <c r="AE83" s="30">
        <f t="shared" si="70"/>
        <v>3342919.6224758299</v>
      </c>
      <c r="AF83" s="30">
        <f t="shared" si="70"/>
        <v>3806992.4766509803</v>
      </c>
    </row>
    <row r="84" spans="2:32" x14ac:dyDescent="0.25">
      <c r="B84" s="23"/>
      <c r="C84" s="23"/>
      <c r="D84" s="32"/>
      <c r="E84" s="31">
        <f>SUM(E81:E83)</f>
        <v>47047.812500000007</v>
      </c>
      <c r="F84" s="31">
        <f t="shared" ref="F84:U84" si="71">SUM(F81:F83)</f>
        <v>56021.659980902783</v>
      </c>
      <c r="G84" s="31">
        <f t="shared" si="71"/>
        <v>59223.544248657723</v>
      </c>
      <c r="H84" s="31">
        <f t="shared" si="71"/>
        <v>63657.707268083563</v>
      </c>
      <c r="I84" s="31">
        <f t="shared" si="71"/>
        <v>69217.411433167377</v>
      </c>
      <c r="J84" s="31">
        <f t="shared" si="71"/>
        <v>73625.464277428095</v>
      </c>
      <c r="K84" s="31">
        <f t="shared" si="71"/>
        <v>90668.52199323065</v>
      </c>
      <c r="L84" s="31">
        <f t="shared" si="71"/>
        <v>106100.2649800871</v>
      </c>
      <c r="M84" s="31">
        <f t="shared" si="71"/>
        <v>112448.7738052955</v>
      </c>
      <c r="N84" s="31">
        <f t="shared" si="71"/>
        <v>120621.82285948143</v>
      </c>
      <c r="O84" s="31">
        <f t="shared" si="71"/>
        <v>130116.75061071423</v>
      </c>
      <c r="P84" s="31">
        <f t="shared" si="71"/>
        <v>140159.14220729526</v>
      </c>
      <c r="Q84" s="31">
        <f t="shared" si="71"/>
        <v>919121.04522226041</v>
      </c>
      <c r="R84" s="31">
        <f t="shared" si="71"/>
        <v>1043750.6976152381</v>
      </c>
      <c r="S84" s="31">
        <f t="shared" si="71"/>
        <v>4803966.8629738791</v>
      </c>
      <c r="T84" s="31">
        <f t="shared" si="71"/>
        <v>5721864.921969966</v>
      </c>
      <c r="U84" s="31">
        <f t="shared" si="71"/>
        <v>6707155.4429651164</v>
      </c>
      <c r="V84" s="31">
        <f t="shared" ref="V84:Z84" si="72">SUM(V81:V83)</f>
        <v>7790082.1127605923</v>
      </c>
      <c r="W84" s="31">
        <f t="shared" si="72"/>
        <v>8978814.2233368531</v>
      </c>
      <c r="X84" s="31">
        <f t="shared" si="72"/>
        <v>10282149.891576324</v>
      </c>
      <c r="Y84" s="31">
        <f t="shared" si="72"/>
        <v>11709562.108800521</v>
      </c>
      <c r="Z84" s="31">
        <f t="shared" si="72"/>
        <v>13271248.052481946</v>
      </c>
      <c r="AB84" s="31">
        <f>SUM(AB81:AB83)</f>
        <v>8398542.486752592</v>
      </c>
      <c r="AC84" s="31">
        <f t="shared" ref="AC84:AF84" si="73">SUM(AC81:AC83)</f>
        <v>9754557.4895123355</v>
      </c>
      <c r="AD84" s="31">
        <f t="shared" si="73"/>
        <v>11243059.54334094</v>
      </c>
      <c r="AE84" s="31">
        <f t="shared" si="73"/>
        <v>12875065.440356731</v>
      </c>
      <c r="AF84" s="31">
        <f t="shared" si="73"/>
        <v>14662437.034348391</v>
      </c>
    </row>
    <row r="85" spans="2:32" x14ac:dyDescent="0.25">
      <c r="B85" s="55" t="s">
        <v>214</v>
      </c>
      <c r="C85" s="52"/>
      <c r="D85" s="108"/>
      <c r="E85" s="69">
        <f>SUM(E78:E83)</f>
        <v>113197.81250000001</v>
      </c>
      <c r="F85" s="69">
        <f t="shared" ref="F85:T85" si="74">SUM(F78:F83)</f>
        <v>123665.95852965277</v>
      </c>
      <c r="G85" s="69">
        <f t="shared" si="74"/>
        <v>128395.89687378881</v>
      </c>
      <c r="H85" s="69">
        <f t="shared" si="74"/>
        <v>134392.63201931221</v>
      </c>
      <c r="I85" s="69">
        <f t="shared" si="74"/>
        <v>141550.20610732425</v>
      </c>
      <c r="J85" s="69">
        <f t="shared" si="74"/>
        <v>147592.22403259212</v>
      </c>
      <c r="K85" s="69">
        <f t="shared" si="74"/>
        <v>166306.15736075875</v>
      </c>
      <c r="L85" s="69">
        <f t="shared" si="74"/>
        <v>183446.52028352718</v>
      </c>
      <c r="M85" s="69">
        <f t="shared" si="74"/>
        <v>191542.24599537463</v>
      </c>
      <c r="N85" s="69">
        <f t="shared" si="74"/>
        <v>201501.98077456787</v>
      </c>
      <c r="O85" s="69">
        <f t="shared" si="74"/>
        <v>212823.95467236429</v>
      </c>
      <c r="P85" s="69">
        <f t="shared" si="74"/>
        <v>224734.66456071398</v>
      </c>
      <c r="Q85" s="69">
        <f t="shared" si="74"/>
        <v>2817602.7724020407</v>
      </c>
      <c r="R85" s="69">
        <f t="shared" si="74"/>
        <v>3002271.9094170788</v>
      </c>
      <c r="S85" s="69">
        <f t="shared" si="74"/>
        <v>9017529.3980443608</v>
      </c>
      <c r="T85" s="69">
        <f t="shared" si="74"/>
        <v>11705123.721770048</v>
      </c>
      <c r="U85" s="69">
        <f t="shared" ref="U85:Y85" si="75">SUM(U78:U83)</f>
        <v>13502427.937023781</v>
      </c>
      <c r="V85" s="69">
        <f t="shared" si="75"/>
        <v>14993070.956462778</v>
      </c>
      <c r="W85" s="69">
        <f t="shared" si="75"/>
        <v>16613982.39766117</v>
      </c>
      <c r="X85" s="69">
        <f t="shared" si="75"/>
        <v>18375428.156360101</v>
      </c>
      <c r="Y85" s="69">
        <f t="shared" si="75"/>
        <v>20288437.069471322</v>
      </c>
      <c r="Z85" s="69">
        <f>SUM(Z78:Z83)</f>
        <v>22364855.510793</v>
      </c>
      <c r="AB85" s="229">
        <f>SUM(AB78:AB83)</f>
        <v>19203025.752305873</v>
      </c>
      <c r="AC85" s="229">
        <f t="shared" ref="AC85:AF85" si="76">SUM(AC78:AC83)</f>
        <v>21207309.75099881</v>
      </c>
      <c r="AD85" s="229">
        <f t="shared" si="76"/>
        <v>23382976.940516606</v>
      </c>
      <c r="AE85" s="229">
        <f t="shared" si="76"/>
        <v>25743377.881362937</v>
      </c>
      <c r="AF85" s="229">
        <f t="shared" si="76"/>
        <v>28302848.221814971</v>
      </c>
    </row>
    <row r="86" spans="2:32" x14ac:dyDescent="0.2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B86" s="23"/>
      <c r="AC86" s="23"/>
      <c r="AD86" s="23"/>
      <c r="AE86" s="23"/>
      <c r="AF86" s="23"/>
    </row>
    <row r="89" spans="2:32" ht="25.5" customHeight="1" x14ac:dyDescent="0.25">
      <c r="B89" s="131" t="s">
        <v>58</v>
      </c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24"/>
      <c r="V89" s="24"/>
      <c r="W89" s="24"/>
      <c r="X89" s="24"/>
      <c r="Y89" s="24"/>
      <c r="Z89" s="24"/>
      <c r="AB89" s="24"/>
      <c r="AC89" s="24"/>
      <c r="AD89" s="24"/>
      <c r="AE89" s="24"/>
      <c r="AF89" s="24"/>
    </row>
    <row r="90" spans="2:32" ht="15" customHeight="1" x14ac:dyDescent="0.25"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24"/>
      <c r="V90" s="24"/>
      <c r="W90" s="24"/>
      <c r="X90" s="24"/>
      <c r="Y90" s="24"/>
      <c r="Z90" s="24"/>
      <c r="AB90" s="24"/>
      <c r="AC90" s="24"/>
      <c r="AD90" s="24"/>
      <c r="AE90" s="24"/>
      <c r="AF90" s="24"/>
    </row>
    <row r="91" spans="2:32" x14ac:dyDescent="0.25">
      <c r="B91" s="23"/>
      <c r="C91" s="23"/>
      <c r="D91" s="23"/>
      <c r="E91" s="23">
        <v>1</v>
      </c>
      <c r="F91" s="23">
        <v>2</v>
      </c>
      <c r="G91" s="23">
        <v>3</v>
      </c>
      <c r="H91" s="23">
        <v>4</v>
      </c>
      <c r="I91" s="23">
        <v>5</v>
      </c>
      <c r="J91" s="23">
        <v>6</v>
      </c>
      <c r="K91" s="23">
        <v>7</v>
      </c>
      <c r="L91" s="23">
        <v>8</v>
      </c>
      <c r="M91" s="23">
        <v>9</v>
      </c>
      <c r="N91" s="23">
        <v>10</v>
      </c>
      <c r="O91" s="23">
        <v>11</v>
      </c>
      <c r="P91" s="23">
        <v>12</v>
      </c>
      <c r="Q91" s="23">
        <v>6</v>
      </c>
      <c r="R91" s="23">
        <v>6</v>
      </c>
      <c r="S91" s="23">
        <v>3</v>
      </c>
      <c r="T91" s="23">
        <v>4</v>
      </c>
      <c r="U91" s="23">
        <v>5</v>
      </c>
      <c r="V91" s="180">
        <v>6</v>
      </c>
      <c r="W91" s="180">
        <v>7</v>
      </c>
      <c r="X91" s="180">
        <v>8</v>
      </c>
      <c r="Y91" s="180">
        <v>9</v>
      </c>
      <c r="Z91" s="180">
        <v>10</v>
      </c>
      <c r="AB91" s="181">
        <f>AB7</f>
        <v>6</v>
      </c>
      <c r="AC91" s="181">
        <f t="shared" ref="AC91:AF91" si="77">AC7</f>
        <v>7</v>
      </c>
      <c r="AD91" s="181">
        <f t="shared" si="77"/>
        <v>8</v>
      </c>
      <c r="AE91" s="181">
        <f t="shared" si="77"/>
        <v>9</v>
      </c>
      <c r="AF91" s="181">
        <f t="shared" si="77"/>
        <v>10</v>
      </c>
    </row>
    <row r="92" spans="2:32" x14ac:dyDescent="0.2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B92" s="12"/>
      <c r="AC92" s="12"/>
      <c r="AD92" s="12"/>
      <c r="AE92" s="12"/>
      <c r="AF92" s="12"/>
    </row>
    <row r="93" spans="2:32" ht="26.25" customHeight="1" x14ac:dyDescent="0.25">
      <c r="B93" s="45" t="s">
        <v>59</v>
      </c>
      <c r="C93" s="46" t="s">
        <v>60</v>
      </c>
      <c r="D93" s="45"/>
      <c r="E93" s="47">
        <v>0.04</v>
      </c>
      <c r="F93" s="48">
        <v>0.02</v>
      </c>
      <c r="G93" s="48">
        <v>5.0000000000000001E-3</v>
      </c>
      <c r="H93" s="48">
        <v>7.4999999999999997E-3</v>
      </c>
      <c r="I93" s="48">
        <v>0.01</v>
      </c>
      <c r="J93" s="48">
        <v>6.8999999999999999E-3</v>
      </c>
      <c r="K93" s="48">
        <v>3.5000000000000003E-2</v>
      </c>
      <c r="L93" s="48">
        <v>0.03</v>
      </c>
      <c r="M93" s="48">
        <v>8.9999999999999993E-3</v>
      </c>
      <c r="N93" s="48">
        <v>1.2500000000000001E-2</v>
      </c>
      <c r="O93" s="48">
        <v>1.4500000000000001E-2</v>
      </c>
      <c r="P93" s="48">
        <v>1.4999999999999999E-2</v>
      </c>
      <c r="Q93" s="48">
        <v>7.4999999999999997E-3</v>
      </c>
      <c r="R93" s="48">
        <v>0.02</v>
      </c>
      <c r="S93" s="48">
        <v>2.5000000000000001E-2</v>
      </c>
      <c r="T93" s="48">
        <v>0.04</v>
      </c>
      <c r="U93" s="48">
        <v>0.04</v>
      </c>
      <c r="V93" s="48">
        <v>0.04</v>
      </c>
      <c r="W93" s="48">
        <v>0.04</v>
      </c>
      <c r="X93" s="48">
        <v>0.04</v>
      </c>
      <c r="Y93" s="48">
        <v>0.04</v>
      </c>
      <c r="Z93" s="48">
        <v>0.04</v>
      </c>
      <c r="AB93" s="12"/>
      <c r="AC93" s="12"/>
      <c r="AD93" s="12"/>
      <c r="AE93" s="12"/>
      <c r="AF93" s="12"/>
    </row>
    <row r="94" spans="2:32" ht="42.75" customHeight="1" x14ac:dyDescent="0.25">
      <c r="B94" s="46" t="s">
        <v>61</v>
      </c>
      <c r="C94" s="49" t="s">
        <v>62</v>
      </c>
      <c r="D94" s="32">
        <v>0.08</v>
      </c>
      <c r="E94" s="50">
        <f>D94+E93</f>
        <v>0.12</v>
      </c>
      <c r="F94" s="50">
        <f t="shared" ref="F94:U94" si="78">E94+F93</f>
        <v>0.13999999999999999</v>
      </c>
      <c r="G94" s="50">
        <f t="shared" si="78"/>
        <v>0.14499999999999999</v>
      </c>
      <c r="H94" s="50">
        <f t="shared" si="78"/>
        <v>0.1525</v>
      </c>
      <c r="I94" s="50">
        <f t="shared" si="78"/>
        <v>0.16250000000000001</v>
      </c>
      <c r="J94" s="50">
        <f t="shared" si="78"/>
        <v>0.1694</v>
      </c>
      <c r="K94" s="50">
        <f t="shared" si="78"/>
        <v>0.2044</v>
      </c>
      <c r="L94" s="50">
        <f t="shared" si="78"/>
        <v>0.2344</v>
      </c>
      <c r="M94" s="50">
        <f t="shared" si="78"/>
        <v>0.24340000000000001</v>
      </c>
      <c r="N94" s="50">
        <f t="shared" si="78"/>
        <v>0.25590000000000002</v>
      </c>
      <c r="O94" s="50">
        <f t="shared" si="78"/>
        <v>0.27040000000000003</v>
      </c>
      <c r="P94" s="50">
        <f t="shared" si="78"/>
        <v>0.28540000000000004</v>
      </c>
      <c r="Q94" s="50">
        <f t="shared" si="78"/>
        <v>0.29290000000000005</v>
      </c>
      <c r="R94" s="50">
        <f t="shared" si="78"/>
        <v>0.31290000000000007</v>
      </c>
      <c r="S94" s="50">
        <f t="shared" si="78"/>
        <v>0.33790000000000009</v>
      </c>
      <c r="T94" s="50">
        <f t="shared" si="78"/>
        <v>0.37790000000000007</v>
      </c>
      <c r="U94" s="50">
        <f t="shared" si="78"/>
        <v>0.41790000000000005</v>
      </c>
      <c r="V94" s="50">
        <f t="shared" ref="V94" si="79">U94+V93</f>
        <v>0.45790000000000003</v>
      </c>
      <c r="W94" s="50">
        <f t="shared" ref="W94" si="80">V94+W93</f>
        <v>0.49790000000000001</v>
      </c>
      <c r="X94" s="50">
        <f t="shared" ref="X94" si="81">W94+X93</f>
        <v>0.53790000000000004</v>
      </c>
      <c r="Y94" s="50">
        <f t="shared" ref="Y94" si="82">X94+Y93</f>
        <v>0.57790000000000008</v>
      </c>
      <c r="Z94" s="50">
        <f>Y94+Z93</f>
        <v>0.61790000000000012</v>
      </c>
      <c r="AB94" s="12"/>
      <c r="AC94" s="12"/>
      <c r="AD94" s="12"/>
      <c r="AE94" s="12"/>
      <c r="AF94" s="12"/>
    </row>
    <row r="95" spans="2:32" x14ac:dyDescent="0.25">
      <c r="B95" s="28" t="s">
        <v>63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B95" s="12"/>
      <c r="AC95" s="12"/>
      <c r="AD95" s="12"/>
      <c r="AE95" s="12"/>
      <c r="AF95" s="12"/>
    </row>
    <row r="96" spans="2:32" x14ac:dyDescent="0.25">
      <c r="B96" s="23" t="s">
        <v>55</v>
      </c>
      <c r="C96" s="23" t="s">
        <v>64</v>
      </c>
      <c r="D96" s="23">
        <v>5000</v>
      </c>
      <c r="E96" s="23">
        <f>ROUNDUP(($D$96*E94),0)</f>
        <v>600</v>
      </c>
      <c r="F96" s="23">
        <f t="shared" ref="F96:P96" si="83">ROUNDUP(($D$96*F94),0)</f>
        <v>700</v>
      </c>
      <c r="G96" s="23">
        <f t="shared" si="83"/>
        <v>725</v>
      </c>
      <c r="H96" s="23">
        <f t="shared" si="83"/>
        <v>763</v>
      </c>
      <c r="I96" s="23">
        <f t="shared" si="83"/>
        <v>813</v>
      </c>
      <c r="J96" s="23">
        <f t="shared" si="83"/>
        <v>847</v>
      </c>
      <c r="K96" s="23">
        <f t="shared" si="83"/>
        <v>1022</v>
      </c>
      <c r="L96" s="23">
        <f t="shared" si="83"/>
        <v>1172</v>
      </c>
      <c r="M96" s="23">
        <f t="shared" si="83"/>
        <v>1217</v>
      </c>
      <c r="N96" s="23">
        <f t="shared" si="83"/>
        <v>1280</v>
      </c>
      <c r="O96" s="23">
        <f t="shared" si="83"/>
        <v>1352</v>
      </c>
      <c r="P96" s="23">
        <f t="shared" si="83"/>
        <v>1427</v>
      </c>
      <c r="Q96" s="23">
        <f>ROUNDUP(($D$96*Q94)*6,0)</f>
        <v>8787</v>
      </c>
      <c r="R96" s="23">
        <f>ROUNDUP(($D$96*R94)*6,0)</f>
        <v>9387</v>
      </c>
      <c r="S96" s="23">
        <f>ROUNDUP(($D$96*S94)*12,0)</f>
        <v>20274</v>
      </c>
      <c r="T96" s="23">
        <f>ROUNDUP(($D$96*T94)*12,0)</f>
        <v>22674</v>
      </c>
      <c r="U96" s="23">
        <f>ROUNDUP(($D$96*U94)*12,0)</f>
        <v>25074</v>
      </c>
      <c r="V96" s="23">
        <f>ROUNDUP(($D$96*V94)*12,0)</f>
        <v>27474</v>
      </c>
      <c r="W96" s="23">
        <f t="shared" ref="W96:Z96" si="84">ROUNDUP(($D$96*W94)*12,0)</f>
        <v>29874</v>
      </c>
      <c r="X96" s="23">
        <f t="shared" si="84"/>
        <v>32274</v>
      </c>
      <c r="Y96" s="23">
        <f t="shared" si="84"/>
        <v>34674</v>
      </c>
      <c r="Z96" s="23">
        <f t="shared" si="84"/>
        <v>37074</v>
      </c>
      <c r="AB96" s="233">
        <f>U96*(1+20%)</f>
        <v>30088.799999999999</v>
      </c>
      <c r="AC96" s="233">
        <f t="shared" ref="AC96:AF98" si="85">V96*(1+20%)</f>
        <v>32968.799999999996</v>
      </c>
      <c r="AD96" s="233">
        <f t="shared" si="85"/>
        <v>35848.799999999996</v>
      </c>
      <c r="AE96" s="233">
        <f t="shared" si="85"/>
        <v>38728.799999999996</v>
      </c>
      <c r="AF96" s="233">
        <f t="shared" si="85"/>
        <v>41608.799999999996</v>
      </c>
    </row>
    <row r="97" spans="2:32" x14ac:dyDescent="0.25">
      <c r="B97" s="23" t="s">
        <v>56</v>
      </c>
      <c r="C97" s="23" t="s">
        <v>64</v>
      </c>
      <c r="D97" s="23">
        <v>2750</v>
      </c>
      <c r="E97" s="23">
        <f>ROUNDUP($D$97*E94,0)</f>
        <v>330</v>
      </c>
      <c r="F97" s="23">
        <f t="shared" ref="F97:P97" si="86">ROUNDUP($D$97*F94,0)</f>
        <v>385</v>
      </c>
      <c r="G97" s="23">
        <f t="shared" si="86"/>
        <v>399</v>
      </c>
      <c r="H97" s="23">
        <f t="shared" si="86"/>
        <v>420</v>
      </c>
      <c r="I97" s="23">
        <f t="shared" si="86"/>
        <v>447</v>
      </c>
      <c r="J97" s="23">
        <f t="shared" si="86"/>
        <v>466</v>
      </c>
      <c r="K97" s="23">
        <f t="shared" si="86"/>
        <v>563</v>
      </c>
      <c r="L97" s="23">
        <f t="shared" si="86"/>
        <v>645</v>
      </c>
      <c r="M97" s="23">
        <f t="shared" si="86"/>
        <v>670</v>
      </c>
      <c r="N97" s="23">
        <f t="shared" si="86"/>
        <v>704</v>
      </c>
      <c r="O97" s="23">
        <f t="shared" si="86"/>
        <v>744</v>
      </c>
      <c r="P97" s="23">
        <f t="shared" si="86"/>
        <v>785</v>
      </c>
      <c r="Q97" s="23">
        <f>ROUNDUP(($D$97*Q94)*6,0)</f>
        <v>4833</v>
      </c>
      <c r="R97" s="23">
        <f>ROUNDUP(($D$97*R94)*6,0)</f>
        <v>5163</v>
      </c>
      <c r="S97" s="23">
        <f>ROUNDUP(($D$97*S94)*12,0)</f>
        <v>11151</v>
      </c>
      <c r="T97" s="23">
        <f>ROUNDUP(($D$97*T94)*12,0)</f>
        <v>12471</v>
      </c>
      <c r="U97" s="23">
        <f>ROUNDUP(($D$97*U94)*12,0)</f>
        <v>13791</v>
      </c>
      <c r="V97" s="23">
        <f t="shared" ref="V97:Z97" si="87">ROUNDUP(($D$97*V94)*12,0)</f>
        <v>15111</v>
      </c>
      <c r="W97" s="23">
        <f t="shared" si="87"/>
        <v>16431</v>
      </c>
      <c r="X97" s="23">
        <f t="shared" si="87"/>
        <v>17751</v>
      </c>
      <c r="Y97" s="23">
        <f t="shared" si="87"/>
        <v>19071</v>
      </c>
      <c r="Z97" s="23">
        <f t="shared" si="87"/>
        <v>20391</v>
      </c>
      <c r="AB97" s="233">
        <f>U97*(1+20%)</f>
        <v>16549.2</v>
      </c>
      <c r="AC97" s="233">
        <f t="shared" si="85"/>
        <v>18133.2</v>
      </c>
      <c r="AD97" s="233">
        <f t="shared" si="85"/>
        <v>19717.2</v>
      </c>
      <c r="AE97" s="233">
        <f t="shared" si="85"/>
        <v>21301.200000000001</v>
      </c>
      <c r="AF97" s="233">
        <f t="shared" si="85"/>
        <v>22885.200000000001</v>
      </c>
    </row>
    <row r="98" spans="2:32" x14ac:dyDescent="0.25">
      <c r="B98" s="23" t="s">
        <v>57</v>
      </c>
      <c r="C98" s="23" t="s">
        <v>64</v>
      </c>
      <c r="D98" s="23">
        <v>1000</v>
      </c>
      <c r="E98" s="23">
        <f>ROUNDUP($D$98*E94,0)</f>
        <v>120</v>
      </c>
      <c r="F98" s="23">
        <f t="shared" ref="F98:P98" si="88">ROUNDUP($D$98*F94,0)</f>
        <v>140</v>
      </c>
      <c r="G98" s="23">
        <f t="shared" si="88"/>
        <v>145</v>
      </c>
      <c r="H98" s="23">
        <f t="shared" si="88"/>
        <v>153</v>
      </c>
      <c r="I98" s="23">
        <f t="shared" si="88"/>
        <v>163</v>
      </c>
      <c r="J98" s="23">
        <f t="shared" si="88"/>
        <v>170</v>
      </c>
      <c r="K98" s="23">
        <f t="shared" si="88"/>
        <v>205</v>
      </c>
      <c r="L98" s="23">
        <f t="shared" si="88"/>
        <v>235</v>
      </c>
      <c r="M98" s="23">
        <f t="shared" si="88"/>
        <v>244</v>
      </c>
      <c r="N98" s="23">
        <f t="shared" si="88"/>
        <v>256</v>
      </c>
      <c r="O98" s="23">
        <f t="shared" si="88"/>
        <v>271</v>
      </c>
      <c r="P98" s="23">
        <f t="shared" si="88"/>
        <v>286</v>
      </c>
      <c r="Q98" s="23">
        <f>ROUNDUP(($D$98*Q94)*6,0)</f>
        <v>1758</v>
      </c>
      <c r="R98" s="23">
        <f>ROUNDUP(($D$98*R94)*6,0)</f>
        <v>1878</v>
      </c>
      <c r="S98" s="23">
        <f>ROUNDUP(($D$98*S94)*12,0)</f>
        <v>4055</v>
      </c>
      <c r="T98" s="23">
        <f>ROUNDUP(($D$98*T94)*12,0)</f>
        <v>4535</v>
      </c>
      <c r="U98" s="23">
        <f>ROUNDUP(($D$98*U94)*12,0)</f>
        <v>5015</v>
      </c>
      <c r="V98" s="23">
        <f t="shared" ref="V98:Z98" si="89">ROUNDUP(($D$98*V94)*12,0)</f>
        <v>5495</v>
      </c>
      <c r="W98" s="23">
        <f t="shared" si="89"/>
        <v>5975</v>
      </c>
      <c r="X98" s="23">
        <f t="shared" si="89"/>
        <v>6455</v>
      </c>
      <c r="Y98" s="23">
        <f t="shared" si="89"/>
        <v>6935</v>
      </c>
      <c r="Z98" s="23">
        <f t="shared" si="89"/>
        <v>7415</v>
      </c>
      <c r="AB98" s="233">
        <f>U98*(1+20%)</f>
        <v>6018</v>
      </c>
      <c r="AC98" s="233">
        <f t="shared" si="85"/>
        <v>6594</v>
      </c>
      <c r="AD98" s="233">
        <f t="shared" si="85"/>
        <v>7170</v>
      </c>
      <c r="AE98" s="233">
        <f t="shared" si="85"/>
        <v>7746</v>
      </c>
      <c r="AF98" s="233">
        <f t="shared" si="85"/>
        <v>8322</v>
      </c>
    </row>
    <row r="99" spans="2:32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B99" s="12"/>
      <c r="AC99" s="12"/>
      <c r="AD99" s="12"/>
      <c r="AE99" s="12"/>
      <c r="AF99" s="12"/>
    </row>
    <row r="100" spans="2:32" x14ac:dyDescent="0.25">
      <c r="B100" s="51" t="s">
        <v>65</v>
      </c>
      <c r="C100" s="52"/>
      <c r="D100" s="52"/>
      <c r="E100" s="52">
        <f>SUM(E96:E98)</f>
        <v>1050</v>
      </c>
      <c r="F100" s="52">
        <f t="shared" ref="F100:T100" si="90">SUM(F96:F98)</f>
        <v>1225</v>
      </c>
      <c r="G100" s="53">
        <f t="shared" si="90"/>
        <v>1269</v>
      </c>
      <c r="H100" s="52">
        <f t="shared" si="90"/>
        <v>1336</v>
      </c>
      <c r="I100" s="52">
        <f t="shared" si="90"/>
        <v>1423</v>
      </c>
      <c r="J100" s="52">
        <f t="shared" si="90"/>
        <v>1483</v>
      </c>
      <c r="K100" s="52">
        <f t="shared" si="90"/>
        <v>1790</v>
      </c>
      <c r="L100" s="52">
        <f t="shared" si="90"/>
        <v>2052</v>
      </c>
      <c r="M100" s="52">
        <f t="shared" si="90"/>
        <v>2131</v>
      </c>
      <c r="N100" s="52">
        <f t="shared" si="90"/>
        <v>2240</v>
      </c>
      <c r="O100" s="52">
        <f t="shared" si="90"/>
        <v>2367</v>
      </c>
      <c r="P100" s="54">
        <f t="shared" si="90"/>
        <v>2498</v>
      </c>
      <c r="Q100" s="54">
        <f t="shared" si="90"/>
        <v>15378</v>
      </c>
      <c r="R100" s="54">
        <f t="shared" si="90"/>
        <v>16428</v>
      </c>
      <c r="S100" s="54">
        <f t="shared" si="90"/>
        <v>35480</v>
      </c>
      <c r="T100" s="54">
        <f t="shared" si="90"/>
        <v>39680</v>
      </c>
      <c r="U100" s="54">
        <f t="shared" ref="U100:Z100" si="91">SUM(U96:U98)</f>
        <v>43880</v>
      </c>
      <c r="V100" s="54">
        <f t="shared" si="91"/>
        <v>48080</v>
      </c>
      <c r="W100" s="54">
        <f t="shared" si="91"/>
        <v>52280</v>
      </c>
      <c r="X100" s="54">
        <f t="shared" si="91"/>
        <v>56480</v>
      </c>
      <c r="Y100" s="54">
        <f t="shared" si="91"/>
        <v>60680</v>
      </c>
      <c r="Z100" s="54">
        <f t="shared" si="91"/>
        <v>64880</v>
      </c>
      <c r="AB100" s="236">
        <f>SUM(AB96:AB99)</f>
        <v>52656</v>
      </c>
      <c r="AC100" s="236">
        <f t="shared" ref="AC100:AF100" si="92">SUM(AC96:AC99)</f>
        <v>57696</v>
      </c>
      <c r="AD100" s="236">
        <f t="shared" si="92"/>
        <v>62736</v>
      </c>
      <c r="AE100" s="236">
        <f t="shared" si="92"/>
        <v>67776</v>
      </c>
      <c r="AF100" s="236">
        <f t="shared" si="92"/>
        <v>72816</v>
      </c>
    </row>
    <row r="101" spans="2:32" s="23" customFormat="1" x14ac:dyDescent="0.25"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</row>
    <row r="102" spans="2:32" s="23" customFormat="1" x14ac:dyDescent="0.25">
      <c r="B102" s="106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</row>
    <row r="103" spans="2:32" s="23" customFormat="1" x14ac:dyDescent="0.25">
      <c r="B103" s="106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</row>
    <row r="105" spans="2:32" ht="15" customHeight="1" x14ac:dyDescent="0.25">
      <c r="B105" s="374" t="s">
        <v>66</v>
      </c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98"/>
      <c r="V105" s="398"/>
      <c r="W105" s="398"/>
      <c r="X105" s="398"/>
      <c r="Y105" s="398"/>
      <c r="Z105" s="398"/>
      <c r="AB105" s="24"/>
      <c r="AC105" s="24"/>
      <c r="AD105" s="24"/>
      <c r="AE105" s="24"/>
      <c r="AF105" s="24"/>
    </row>
    <row r="106" spans="2:32" ht="15" customHeight="1" x14ac:dyDescent="0.25"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98"/>
      <c r="V106" s="398"/>
      <c r="W106" s="398"/>
      <c r="X106" s="398"/>
      <c r="Y106" s="398"/>
      <c r="Z106" s="398"/>
      <c r="AB106" s="24"/>
      <c r="AC106" s="24"/>
      <c r="AD106" s="24"/>
      <c r="AE106" s="24"/>
      <c r="AF106" s="24"/>
    </row>
    <row r="107" spans="2:32" x14ac:dyDescent="0.25">
      <c r="B107" s="43" t="s">
        <v>67</v>
      </c>
      <c r="C107" s="23"/>
      <c r="D107" s="23"/>
      <c r="E107" s="23">
        <f>E91</f>
        <v>1</v>
      </c>
      <c r="F107" s="23">
        <f t="shared" ref="F107:Q107" si="93">F91</f>
        <v>2</v>
      </c>
      <c r="G107" s="23">
        <f t="shared" si="93"/>
        <v>3</v>
      </c>
      <c r="H107" s="23">
        <f t="shared" si="93"/>
        <v>4</v>
      </c>
      <c r="I107" s="23">
        <f t="shared" si="93"/>
        <v>5</v>
      </c>
      <c r="J107" s="23">
        <f t="shared" si="93"/>
        <v>6</v>
      </c>
      <c r="K107" s="23">
        <f t="shared" si="93"/>
        <v>7</v>
      </c>
      <c r="L107" s="23">
        <f t="shared" si="93"/>
        <v>8</v>
      </c>
      <c r="M107" s="23">
        <f t="shared" si="93"/>
        <v>9</v>
      </c>
      <c r="N107" s="23">
        <f t="shared" si="93"/>
        <v>10</v>
      </c>
      <c r="O107" s="23">
        <f t="shared" si="93"/>
        <v>11</v>
      </c>
      <c r="P107" s="23">
        <f t="shared" si="93"/>
        <v>12</v>
      </c>
      <c r="Q107" s="23">
        <f t="shared" si="93"/>
        <v>6</v>
      </c>
      <c r="R107" s="23">
        <v>6</v>
      </c>
      <c r="S107" s="23">
        <v>3</v>
      </c>
      <c r="T107" s="23">
        <v>4</v>
      </c>
      <c r="U107" s="23">
        <v>5</v>
      </c>
      <c r="V107" s="180">
        <f>V91</f>
        <v>6</v>
      </c>
      <c r="W107" s="180">
        <f t="shared" ref="W107:Z107" si="94">W91</f>
        <v>7</v>
      </c>
      <c r="X107" s="180">
        <f t="shared" si="94"/>
        <v>8</v>
      </c>
      <c r="Y107" s="180">
        <f t="shared" si="94"/>
        <v>9</v>
      </c>
      <c r="Z107" s="180">
        <f t="shared" si="94"/>
        <v>10</v>
      </c>
      <c r="AB107" s="181">
        <f>AB7</f>
        <v>6</v>
      </c>
      <c r="AC107" s="181">
        <f t="shared" ref="AC107:AF107" si="95">AC7</f>
        <v>7</v>
      </c>
      <c r="AD107" s="181">
        <f t="shared" si="95"/>
        <v>8</v>
      </c>
      <c r="AE107" s="181">
        <f t="shared" si="95"/>
        <v>9</v>
      </c>
      <c r="AF107" s="181">
        <f t="shared" si="95"/>
        <v>10</v>
      </c>
    </row>
    <row r="108" spans="2:32" x14ac:dyDescent="0.25">
      <c r="B108" s="23" t="s">
        <v>55</v>
      </c>
      <c r="C108" s="34" t="s">
        <v>68</v>
      </c>
      <c r="D108" s="23"/>
      <c r="E108" s="30">
        <f>E96*E123</f>
        <v>30000</v>
      </c>
      <c r="F108" s="30">
        <f t="shared" ref="F108:T108" si="96">F96*F123</f>
        <v>35722.166666666664</v>
      </c>
      <c r="G108" s="30">
        <f t="shared" si="96"/>
        <v>37761.349540277777</v>
      </c>
      <c r="H108" s="30">
        <f t="shared" si="96"/>
        <v>40560.545429001511</v>
      </c>
      <c r="I108" s="30">
        <f t="shared" si="96"/>
        <v>44110.252329351482</v>
      </c>
      <c r="J108" s="30">
        <f t="shared" si="96"/>
        <v>46903.165568402372</v>
      </c>
      <c r="K108" s="30">
        <f t="shared" si="96"/>
        <v>57761.62310597278</v>
      </c>
      <c r="L108" s="30">
        <f t="shared" si="96"/>
        <v>67606.095159734075</v>
      </c>
      <c r="M108" s="30">
        <f t="shared" si="96"/>
        <v>71650.391373888138</v>
      </c>
      <c r="N108" s="30">
        <f t="shared" si="96"/>
        <v>76914.408842800971</v>
      </c>
      <c r="O108" s="30">
        <f t="shared" si="96"/>
        <v>82917.113761761502</v>
      </c>
      <c r="P108" s="30">
        <f t="shared" si="96"/>
        <v>89322.569148157112</v>
      </c>
      <c r="Q108" s="30">
        <f t="shared" si="96"/>
        <v>584807.92684669851</v>
      </c>
      <c r="R108" s="30">
        <f t="shared" si="96"/>
        <v>664255.00215076969</v>
      </c>
      <c r="S108" s="30">
        <f t="shared" si="96"/>
        <v>2994712.1793154464</v>
      </c>
      <c r="T108" s="30">
        <f t="shared" si="96"/>
        <v>3566920.2284105415</v>
      </c>
      <c r="U108" s="30">
        <f t="shared" ref="U108:Y108" si="97">U96*U123</f>
        <v>4181140.3050011415</v>
      </c>
      <c r="V108" s="30">
        <f t="shared" si="97"/>
        <v>4856225.8779603355</v>
      </c>
      <c r="W108" s="30">
        <f t="shared" si="97"/>
        <v>5597269.6145766284</v>
      </c>
      <c r="X108" s="30">
        <f t="shared" si="97"/>
        <v>6409756.1864262195</v>
      </c>
      <c r="Y108" s="30">
        <f t="shared" si="97"/>
        <v>7299590.9762852862</v>
      </c>
      <c r="Z108" s="30">
        <f>Z96*Z123</f>
        <v>8273130.8186563058</v>
      </c>
      <c r="AB108" s="112">
        <f>AB96*AB123</f>
        <v>5318410.467961452</v>
      </c>
      <c r="AC108" s="112">
        <f t="shared" ref="AC108:AF108" si="98">AC96*AC123</f>
        <v>6177119.3167655468</v>
      </c>
      <c r="AD108" s="112">
        <f t="shared" si="98"/>
        <v>7119726.9497414716</v>
      </c>
      <c r="AE108" s="112">
        <f t="shared" si="98"/>
        <v>8153209.8691341514</v>
      </c>
      <c r="AF108" s="112">
        <f t="shared" si="98"/>
        <v>9285079.7218348831</v>
      </c>
    </row>
    <row r="109" spans="2:32" x14ac:dyDescent="0.25">
      <c r="B109" s="23"/>
      <c r="C109" s="34"/>
      <c r="D109" s="23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B109" s="112"/>
      <c r="AC109" s="112"/>
      <c r="AD109" s="112"/>
      <c r="AE109" s="112"/>
      <c r="AF109" s="112"/>
    </row>
    <row r="110" spans="2:32" x14ac:dyDescent="0.25">
      <c r="B110" s="23" t="s">
        <v>69</v>
      </c>
      <c r="C110" s="34" t="s">
        <v>68</v>
      </c>
      <c r="D110" s="23"/>
      <c r="E110" s="30">
        <f>E97*E125</f>
        <v>4950</v>
      </c>
      <c r="F110" s="30">
        <f t="shared" ref="F110:T110" si="99">F97*F125</f>
        <v>5894.1575000000003</v>
      </c>
      <c r="G110" s="30">
        <f t="shared" si="99"/>
        <v>6234.5290206499994</v>
      </c>
      <c r="H110" s="30">
        <f t="shared" si="99"/>
        <v>6698.0717222204321</v>
      </c>
      <c r="I110" s="30">
        <f t="shared" si="99"/>
        <v>7275.7501074612956</v>
      </c>
      <c r="J110" s="30">
        <f t="shared" si="99"/>
        <v>7741.5142225060818</v>
      </c>
      <c r="K110" s="30">
        <f t="shared" si="99"/>
        <v>9545.9277324841496</v>
      </c>
      <c r="L110" s="30">
        <f t="shared" si="99"/>
        <v>11161.927827140393</v>
      </c>
      <c r="M110" s="30">
        <f t="shared" si="99"/>
        <v>11833.795124200095</v>
      </c>
      <c r="N110" s="30">
        <f t="shared" si="99"/>
        <v>12690.877459062162</v>
      </c>
      <c r="O110" s="30">
        <f t="shared" si="99"/>
        <v>13688.683277829265</v>
      </c>
      <c r="P110" s="30">
        <f t="shared" si="99"/>
        <v>14741.04066880939</v>
      </c>
      <c r="Q110" s="30">
        <f t="shared" si="99"/>
        <v>96496.302849098458</v>
      </c>
      <c r="R110" s="30">
        <f t="shared" si="99"/>
        <v>109605.25970292185</v>
      </c>
      <c r="S110" s="30">
        <f t="shared" si="99"/>
        <v>494140.8036630149</v>
      </c>
      <c r="T110" s="30">
        <f t="shared" si="99"/>
        <v>588555.99587864347</v>
      </c>
      <c r="U110" s="30">
        <f t="shared" ref="U110:Z110" si="100">U97*U125</f>
        <v>689903.15800754656</v>
      </c>
      <c r="V110" s="30">
        <f t="shared" si="100"/>
        <v>801293.17800675507</v>
      </c>
      <c r="W110" s="30">
        <f t="shared" si="100"/>
        <v>923566.34903704142</v>
      </c>
      <c r="X110" s="30">
        <f t="shared" si="100"/>
        <v>1057627.6451501378</v>
      </c>
      <c r="Y110" s="30">
        <f t="shared" si="100"/>
        <v>1204451.4579402725</v>
      </c>
      <c r="Z110" s="30">
        <f t="shared" si="100"/>
        <v>1365086.6687426826</v>
      </c>
      <c r="AB110" s="112">
        <f>AB97*AB125</f>
        <v>877556.81698559935</v>
      </c>
      <c r="AC110" s="112">
        <f t="shared" ref="AC110:AF110" si="101">AC97*AC125</f>
        <v>1019244.9224245925</v>
      </c>
      <c r="AD110" s="112">
        <f t="shared" si="101"/>
        <v>1174776.3959751169</v>
      </c>
      <c r="AE110" s="112">
        <f t="shared" si="101"/>
        <v>1345302.3646309753</v>
      </c>
      <c r="AF110" s="112">
        <f t="shared" si="101"/>
        <v>1532062.2545000266</v>
      </c>
    </row>
    <row r="111" spans="2:32" x14ac:dyDescent="0.25">
      <c r="B111" s="23"/>
      <c r="C111" s="34"/>
      <c r="D111" s="23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B111" s="112"/>
      <c r="AC111" s="112"/>
      <c r="AD111" s="112"/>
      <c r="AE111" s="112"/>
      <c r="AF111" s="112"/>
    </row>
    <row r="112" spans="2:32" x14ac:dyDescent="0.25">
      <c r="B112" s="23" t="s">
        <v>57</v>
      </c>
      <c r="C112" s="34"/>
      <c r="D112" s="23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B112" s="112"/>
      <c r="AC112" s="112"/>
      <c r="AD112" s="112"/>
      <c r="AE112" s="112"/>
      <c r="AF112" s="112"/>
    </row>
    <row r="113" spans="2:32" x14ac:dyDescent="0.25">
      <c r="B113" s="23" t="s">
        <v>70</v>
      </c>
      <c r="C113" s="34" t="s">
        <v>68</v>
      </c>
      <c r="D113" s="23"/>
      <c r="E113" s="30">
        <f>E98*E127</f>
        <v>12000</v>
      </c>
      <c r="F113" s="30">
        <f t="shared" ref="F113:T113" si="102">F98*F127</f>
        <v>14288.866666666667</v>
      </c>
      <c r="G113" s="30">
        <f t="shared" si="102"/>
        <v>15104.539816111112</v>
      </c>
      <c r="H113" s="30">
        <f t="shared" si="102"/>
        <v>16266.745611106764</v>
      </c>
      <c r="I113" s="30">
        <f t="shared" si="102"/>
        <v>17687.505854081901</v>
      </c>
      <c r="J113" s="30">
        <f t="shared" si="102"/>
        <v>18827.716993219368</v>
      </c>
      <c r="K113" s="30">
        <f t="shared" si="102"/>
        <v>23172.471109049744</v>
      </c>
      <c r="L113" s="30">
        <f t="shared" si="102"/>
        <v>27111.659321736359</v>
      </c>
      <c r="M113" s="30">
        <f t="shared" si="102"/>
        <v>28730.806072684809</v>
      </c>
      <c r="N113" s="30">
        <f t="shared" si="102"/>
        <v>30765.763537120391</v>
      </c>
      <c r="O113" s="30">
        <f t="shared" si="102"/>
        <v>33240.440576090776</v>
      </c>
      <c r="P113" s="30">
        <f t="shared" si="102"/>
        <v>35804.141242288628</v>
      </c>
      <c r="Q113" s="30">
        <f t="shared" si="102"/>
        <v>234003.03525583155</v>
      </c>
      <c r="R113" s="30">
        <f t="shared" si="102"/>
        <v>265786.91680816992</v>
      </c>
      <c r="S113" s="30">
        <f t="shared" si="102"/>
        <v>1197943.9565082504</v>
      </c>
      <c r="T113" s="30">
        <f t="shared" si="102"/>
        <v>1426831.0166571233</v>
      </c>
      <c r="U113" s="30">
        <f t="shared" ref="U113:Z113" si="103">U98*U127</f>
        <v>1672522.8228109374</v>
      </c>
      <c r="V113" s="30">
        <f t="shared" si="103"/>
        <v>1942561.0540432439</v>
      </c>
      <c r="W113" s="30">
        <f t="shared" si="103"/>
        <v>2238982.7908613081</v>
      </c>
      <c r="X113" s="30">
        <f t="shared" si="103"/>
        <v>2563981.9163029836</v>
      </c>
      <c r="Y113" s="30">
        <f t="shared" si="103"/>
        <v>2919920.5987505601</v>
      </c>
      <c r="Z113" s="30">
        <f t="shared" si="103"/>
        <v>3309341.5881931549</v>
      </c>
      <c r="AB113" s="112">
        <f>AB98*AB127</f>
        <v>2127449.0306155127</v>
      </c>
      <c r="AC113" s="112">
        <f t="shared" ref="AC113:AF113" si="104">AC98*AC127</f>
        <v>2470937.6607430065</v>
      </c>
      <c r="AD113" s="112">
        <f t="shared" si="104"/>
        <v>2847986.1099755839</v>
      </c>
      <c r="AE113" s="112">
        <f t="shared" si="104"/>
        <v>3261384.9975373955</v>
      </c>
      <c r="AF113" s="112">
        <f t="shared" si="104"/>
        <v>3714139.0016107126</v>
      </c>
    </row>
    <row r="114" spans="2:32" x14ac:dyDescent="0.25">
      <c r="B114" s="23"/>
      <c r="C114" s="23"/>
      <c r="D114" s="23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B114" s="112"/>
      <c r="AC114" s="112"/>
      <c r="AD114" s="112"/>
      <c r="AE114" s="112"/>
      <c r="AF114" s="112"/>
    </row>
    <row r="115" spans="2:32" x14ac:dyDescent="0.25">
      <c r="B115" s="23"/>
      <c r="C115" s="23"/>
      <c r="D115" s="23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B115" s="112"/>
      <c r="AC115" s="112"/>
      <c r="AD115" s="112"/>
      <c r="AE115" s="112"/>
      <c r="AF115" s="112"/>
    </row>
    <row r="116" spans="2:32" x14ac:dyDescent="0.25">
      <c r="B116" s="55" t="s">
        <v>71</v>
      </c>
      <c r="C116" s="55"/>
      <c r="D116" s="55"/>
      <c r="E116" s="110">
        <f>SUM(E108:E113)</f>
        <v>46950</v>
      </c>
      <c r="F116" s="110">
        <f t="shared" ref="F116:T116" si="105">SUM(F108:F113)</f>
        <v>55905.190833333334</v>
      </c>
      <c r="G116" s="110">
        <f t="shared" si="105"/>
        <v>59100.418377038892</v>
      </c>
      <c r="H116" s="110">
        <f t="shared" si="105"/>
        <v>63525.36276232871</v>
      </c>
      <c r="I116" s="110">
        <f t="shared" si="105"/>
        <v>69073.508290894679</v>
      </c>
      <c r="J116" s="110">
        <f t="shared" si="105"/>
        <v>73472.396784127821</v>
      </c>
      <c r="K116" s="110">
        <f t="shared" si="105"/>
        <v>90480.02194750667</v>
      </c>
      <c r="L116" s="110">
        <f t="shared" si="105"/>
        <v>105879.68230861082</v>
      </c>
      <c r="M116" s="110">
        <f t="shared" si="105"/>
        <v>112214.99257077304</v>
      </c>
      <c r="N116" s="110">
        <f t="shared" si="105"/>
        <v>120371.04983898353</v>
      </c>
      <c r="O116" s="110">
        <f t="shared" si="105"/>
        <v>129846.23761568154</v>
      </c>
      <c r="P116" s="110">
        <f t="shared" si="105"/>
        <v>139867.75105925513</v>
      </c>
      <c r="Q116" s="110">
        <f t="shared" si="105"/>
        <v>915307.26495162852</v>
      </c>
      <c r="R116" s="110">
        <f t="shared" si="105"/>
        <v>1039647.1786618615</v>
      </c>
      <c r="S116" s="110">
        <f t="shared" si="105"/>
        <v>4686796.9394867122</v>
      </c>
      <c r="T116" s="110">
        <f t="shared" si="105"/>
        <v>5582307.2409463078</v>
      </c>
      <c r="U116" s="110">
        <f t="shared" ref="U116:Z116" si="106">SUM(U108:U113)</f>
        <v>6543566.2858196255</v>
      </c>
      <c r="V116" s="110">
        <f t="shared" si="106"/>
        <v>7600080.1100103343</v>
      </c>
      <c r="W116" s="110">
        <f t="shared" si="106"/>
        <v>8759818.7544749789</v>
      </c>
      <c r="X116" s="110">
        <f t="shared" si="106"/>
        <v>10031365.747879341</v>
      </c>
      <c r="Y116" s="110">
        <f t="shared" si="106"/>
        <v>11423963.032976119</v>
      </c>
      <c r="Z116" s="110">
        <f t="shared" si="106"/>
        <v>12947559.075592142</v>
      </c>
      <c r="AB116" s="235">
        <f>SUM(AB108:AB113)</f>
        <v>8323416.3155625649</v>
      </c>
      <c r="AC116" s="235">
        <f t="shared" ref="AC116:AF116" si="107">SUM(AC108:AC113)</f>
        <v>9667301.8999331445</v>
      </c>
      <c r="AD116" s="235">
        <f t="shared" si="107"/>
        <v>11142489.455692172</v>
      </c>
      <c r="AE116" s="235">
        <f t="shared" si="107"/>
        <v>12759897.231302522</v>
      </c>
      <c r="AF116" s="235">
        <f t="shared" si="107"/>
        <v>14531280.977945622</v>
      </c>
    </row>
    <row r="117" spans="2:32" x14ac:dyDescent="0.25">
      <c r="R117" s="8">
        <f>SUM(E116:P116)</f>
        <v>1066686.6123885342</v>
      </c>
    </row>
    <row r="118" spans="2:32" x14ac:dyDescent="0.25">
      <c r="R118" s="8">
        <f>SUM(Q116:R116)</f>
        <v>1954954.4436134901</v>
      </c>
    </row>
    <row r="119" spans="2:32" x14ac:dyDescent="0.25">
      <c r="B119" s="374" t="s">
        <v>212</v>
      </c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24"/>
      <c r="V119" s="24"/>
      <c r="W119" s="24"/>
      <c r="X119" s="24"/>
      <c r="Y119" s="24"/>
      <c r="Z119" s="24"/>
      <c r="AB119" s="24"/>
      <c r="AC119" s="24"/>
      <c r="AD119" s="24"/>
      <c r="AE119" s="24"/>
      <c r="AF119" s="24"/>
    </row>
    <row r="120" spans="2:32" x14ac:dyDescent="0.25"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24"/>
      <c r="V120" s="24"/>
      <c r="W120" s="24"/>
      <c r="X120" s="24"/>
      <c r="Y120" s="24"/>
      <c r="Z120" s="24"/>
      <c r="AB120" s="24"/>
      <c r="AC120" s="24"/>
      <c r="AD120" s="24"/>
      <c r="AE120" s="24"/>
      <c r="AF120" s="24"/>
    </row>
    <row r="121" spans="2:32" x14ac:dyDescent="0.25">
      <c r="B121" s="23" t="s">
        <v>213</v>
      </c>
      <c r="C121" s="23"/>
      <c r="D121" s="23"/>
      <c r="E121" s="23">
        <f>E107</f>
        <v>1</v>
      </c>
      <c r="F121" s="23">
        <f t="shared" ref="F121:V121" si="108">F107</f>
        <v>2</v>
      </c>
      <c r="G121" s="23">
        <f t="shared" si="108"/>
        <v>3</v>
      </c>
      <c r="H121" s="23">
        <f t="shared" si="108"/>
        <v>4</v>
      </c>
      <c r="I121" s="23">
        <f t="shared" si="108"/>
        <v>5</v>
      </c>
      <c r="J121" s="23">
        <f t="shared" si="108"/>
        <v>6</v>
      </c>
      <c r="K121" s="23">
        <f t="shared" si="108"/>
        <v>7</v>
      </c>
      <c r="L121" s="23">
        <f t="shared" si="108"/>
        <v>8</v>
      </c>
      <c r="M121" s="23">
        <f t="shared" si="108"/>
        <v>9</v>
      </c>
      <c r="N121" s="23">
        <f t="shared" si="108"/>
        <v>10</v>
      </c>
      <c r="O121" s="23">
        <f t="shared" si="108"/>
        <v>11</v>
      </c>
      <c r="P121" s="23">
        <f t="shared" si="108"/>
        <v>12</v>
      </c>
      <c r="Q121" s="23">
        <f t="shared" si="108"/>
        <v>6</v>
      </c>
      <c r="R121" s="23">
        <f t="shared" si="108"/>
        <v>6</v>
      </c>
      <c r="S121" s="23">
        <f t="shared" si="108"/>
        <v>3</v>
      </c>
      <c r="T121" s="23">
        <f t="shared" si="108"/>
        <v>4</v>
      </c>
      <c r="U121" s="23">
        <f t="shared" si="108"/>
        <v>5</v>
      </c>
      <c r="V121" s="180">
        <f t="shared" si="108"/>
        <v>6</v>
      </c>
      <c r="W121" s="180">
        <f t="shared" ref="W121:Z121" si="109">W107</f>
        <v>7</v>
      </c>
      <c r="X121" s="180">
        <f t="shared" si="109"/>
        <v>8</v>
      </c>
      <c r="Y121" s="180">
        <f t="shared" si="109"/>
        <v>9</v>
      </c>
      <c r="Z121" s="180">
        <f t="shared" si="109"/>
        <v>10</v>
      </c>
      <c r="AB121" s="180">
        <f>AB7</f>
        <v>6</v>
      </c>
      <c r="AC121" s="180">
        <f t="shared" ref="AC121:AF121" si="110">AC7</f>
        <v>7</v>
      </c>
      <c r="AD121" s="180">
        <f t="shared" si="110"/>
        <v>8</v>
      </c>
      <c r="AE121" s="180">
        <f t="shared" si="110"/>
        <v>9</v>
      </c>
      <c r="AF121" s="180">
        <f t="shared" si="110"/>
        <v>10</v>
      </c>
    </row>
    <row r="122" spans="2:32" x14ac:dyDescent="0.25">
      <c r="B122" s="23" t="s">
        <v>3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B122" s="23"/>
      <c r="AC122" s="23"/>
      <c r="AD122" s="23"/>
      <c r="AE122" s="23"/>
      <c r="AF122" s="23"/>
    </row>
    <row r="123" spans="2:32" x14ac:dyDescent="0.25">
      <c r="B123" s="23" t="s">
        <v>55</v>
      </c>
      <c r="C123" s="23" t="s">
        <v>252</v>
      </c>
      <c r="D123" s="23">
        <v>50</v>
      </c>
      <c r="E123" s="91">
        <f>D123</f>
        <v>50</v>
      </c>
      <c r="F123" s="91">
        <f>E123*(1+F20)</f>
        <v>51.031666666666666</v>
      </c>
      <c r="G123" s="91">
        <f t="shared" ref="G123:P123" si="111">F123*(1+G20)</f>
        <v>52.084620055555554</v>
      </c>
      <c r="H123" s="91">
        <f t="shared" si="111"/>
        <v>53.159299382701846</v>
      </c>
      <c r="I123" s="91">
        <f t="shared" si="111"/>
        <v>54.256152926631593</v>
      </c>
      <c r="J123" s="91">
        <f t="shared" si="111"/>
        <v>55.375638215351088</v>
      </c>
      <c r="K123" s="91">
        <f t="shared" si="111"/>
        <v>56.518222217194499</v>
      </c>
      <c r="L123" s="91">
        <f t="shared" si="111"/>
        <v>57.684381535609276</v>
      </c>
      <c r="M123" s="91">
        <f t="shared" si="111"/>
        <v>58.874602607960675</v>
      </c>
      <c r="N123" s="91">
        <f t="shared" si="111"/>
        <v>60.089381908438263</v>
      </c>
      <c r="O123" s="91">
        <f t="shared" si="111"/>
        <v>61.329226155149037</v>
      </c>
      <c r="P123" s="91">
        <f t="shared" si="111"/>
        <v>62.59465252148361</v>
      </c>
      <c r="Q123" s="91">
        <f>(P123*(1+Q20))</f>
        <v>66.553764293467452</v>
      </c>
      <c r="R123" s="91">
        <f>Q123*(1+R20)</f>
        <v>70.763289885029266</v>
      </c>
      <c r="S123" s="91">
        <f>(R123+Q123)*(1+S20)</f>
        <v>147.71195517980894</v>
      </c>
      <c r="T123" s="91">
        <f>S123*(1+T20)</f>
        <v>157.3132322664965</v>
      </c>
      <c r="U123" s="91">
        <f>T123*(1+U20)</f>
        <v>166.75202620248629</v>
      </c>
      <c r="V123" s="91">
        <f t="shared" ref="V123:Y123" si="112">U123*(1+V20)</f>
        <v>176.75714777463548</v>
      </c>
      <c r="W123" s="91">
        <f t="shared" si="112"/>
        <v>187.36257664111363</v>
      </c>
      <c r="X123" s="91">
        <f t="shared" si="112"/>
        <v>198.60433123958046</v>
      </c>
      <c r="Y123" s="91">
        <f t="shared" si="112"/>
        <v>210.52059111395531</v>
      </c>
      <c r="Z123" s="91">
        <f>Y123*(1+Z20)</f>
        <v>223.15182658079263</v>
      </c>
      <c r="AB123" s="91">
        <f>V123</f>
        <v>176.75714777463548</v>
      </c>
      <c r="AC123" s="91">
        <f t="shared" ref="AC123:AF123" si="113">W123</f>
        <v>187.36257664111363</v>
      </c>
      <c r="AD123" s="91">
        <f t="shared" si="113"/>
        <v>198.60433123958046</v>
      </c>
      <c r="AE123" s="91">
        <f t="shared" si="113"/>
        <v>210.52059111395531</v>
      </c>
      <c r="AF123" s="91">
        <f t="shared" si="113"/>
        <v>223.15182658079263</v>
      </c>
    </row>
    <row r="124" spans="2:32" x14ac:dyDescent="0.25">
      <c r="B124" s="23"/>
      <c r="C124" s="23"/>
      <c r="D124" s="3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B124" s="23"/>
      <c r="AC124" s="23"/>
      <c r="AD124" s="23"/>
      <c r="AE124" s="23"/>
      <c r="AF124" s="23"/>
    </row>
    <row r="125" spans="2:32" x14ac:dyDescent="0.25">
      <c r="B125" s="91" t="s">
        <v>69</v>
      </c>
      <c r="C125" s="91" t="s">
        <v>252</v>
      </c>
      <c r="D125" s="91">
        <v>15</v>
      </c>
      <c r="E125" s="91">
        <f>D125</f>
        <v>15</v>
      </c>
      <c r="F125" s="91">
        <f>E125*(1+F20)</f>
        <v>15.3095</v>
      </c>
      <c r="G125" s="91">
        <f t="shared" ref="G125:P125" si="114">F125*(1+G20)</f>
        <v>15.625386016666665</v>
      </c>
      <c r="H125" s="91">
        <f t="shared" si="114"/>
        <v>15.947789814810553</v>
      </c>
      <c r="I125" s="91">
        <f t="shared" si="114"/>
        <v>16.276845877989476</v>
      </c>
      <c r="J125" s="91">
        <f t="shared" si="114"/>
        <v>16.612691464605327</v>
      </c>
      <c r="K125" s="91">
        <f t="shared" si="114"/>
        <v>16.955466665158347</v>
      </c>
      <c r="L125" s="91">
        <f t="shared" si="114"/>
        <v>17.30531446068278</v>
      </c>
      <c r="M125" s="91">
        <f t="shared" si="114"/>
        <v>17.662380782388201</v>
      </c>
      <c r="N125" s="91">
        <f t="shared" si="114"/>
        <v>18.026814572531478</v>
      </c>
      <c r="O125" s="91">
        <f t="shared" si="114"/>
        <v>18.398767846544711</v>
      </c>
      <c r="P125" s="91">
        <f t="shared" si="114"/>
        <v>18.778395756445082</v>
      </c>
      <c r="Q125" s="91">
        <f>(P125*(1+Q20))</f>
        <v>19.966129288040236</v>
      </c>
      <c r="R125" s="91">
        <f>Q125*(1+R20)</f>
        <v>21.228986965508781</v>
      </c>
      <c r="S125" s="91">
        <f>(R125+Q125)*(1+S20)</f>
        <v>44.313586553942685</v>
      </c>
      <c r="T125" s="91">
        <f>S125*(1+T20)</f>
        <v>47.193969679948957</v>
      </c>
      <c r="U125" s="91">
        <f>T125*(1+U20)</f>
        <v>50.025607860745893</v>
      </c>
      <c r="V125" s="91">
        <f t="shared" ref="V125:Z125" si="115">U125*(1+V20)</f>
        <v>53.027144332390648</v>
      </c>
      <c r="W125" s="91">
        <f t="shared" si="115"/>
        <v>56.20877299233409</v>
      </c>
      <c r="X125" s="91">
        <f t="shared" si="115"/>
        <v>59.581299371874138</v>
      </c>
      <c r="Y125" s="91">
        <f t="shared" si="115"/>
        <v>63.156177334186587</v>
      </c>
      <c r="Z125" s="91">
        <f t="shared" si="115"/>
        <v>66.945547974237783</v>
      </c>
      <c r="AB125" s="91">
        <f>V125</f>
        <v>53.027144332390648</v>
      </c>
      <c r="AC125" s="91">
        <f t="shared" ref="AC125:AF125" si="116">W125</f>
        <v>56.20877299233409</v>
      </c>
      <c r="AD125" s="91">
        <f t="shared" si="116"/>
        <v>59.581299371874138</v>
      </c>
      <c r="AE125" s="91">
        <f t="shared" si="116"/>
        <v>63.156177334186587</v>
      </c>
      <c r="AF125" s="91">
        <f t="shared" si="116"/>
        <v>66.945547974237783</v>
      </c>
    </row>
    <row r="126" spans="2:32" x14ac:dyDescent="0.25"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23"/>
      <c r="V126" s="23"/>
      <c r="W126" s="23"/>
      <c r="X126" s="23"/>
      <c r="Y126" s="23"/>
      <c r="Z126" s="23"/>
      <c r="AB126" s="23"/>
      <c r="AC126" s="23"/>
      <c r="AD126" s="23"/>
      <c r="AE126" s="23"/>
      <c r="AF126" s="23"/>
    </row>
    <row r="127" spans="2:32" x14ac:dyDescent="0.25">
      <c r="B127" s="91" t="s">
        <v>57</v>
      </c>
      <c r="C127" s="91" t="s">
        <v>252</v>
      </c>
      <c r="D127" s="91">
        <v>100</v>
      </c>
      <c r="E127" s="91">
        <f>D127</f>
        <v>100</v>
      </c>
      <c r="F127" s="91">
        <f>E127*(1+F20)</f>
        <v>102.06333333333333</v>
      </c>
      <c r="G127" s="91">
        <f t="shared" ref="G127:P127" si="117">F127*(1+G20)</f>
        <v>104.16924011111111</v>
      </c>
      <c r="H127" s="91">
        <f t="shared" si="117"/>
        <v>106.31859876540369</v>
      </c>
      <c r="I127" s="91">
        <f t="shared" si="117"/>
        <v>108.51230585326319</v>
      </c>
      <c r="J127" s="91">
        <f t="shared" si="117"/>
        <v>110.75127643070218</v>
      </c>
      <c r="K127" s="91">
        <f t="shared" si="117"/>
        <v>113.036444434389</v>
      </c>
      <c r="L127" s="91">
        <f t="shared" si="117"/>
        <v>115.36876307121855</v>
      </c>
      <c r="M127" s="91">
        <f t="shared" si="117"/>
        <v>117.74920521592135</v>
      </c>
      <c r="N127" s="91">
        <f t="shared" si="117"/>
        <v>120.17876381687653</v>
      </c>
      <c r="O127" s="91">
        <f t="shared" si="117"/>
        <v>122.65845231029807</v>
      </c>
      <c r="P127" s="91">
        <f t="shared" si="117"/>
        <v>125.18930504296722</v>
      </c>
      <c r="Q127" s="91">
        <f>(P127*(1+Q20))</f>
        <v>133.1075285869349</v>
      </c>
      <c r="R127" s="91">
        <f>Q127*(1+R20)</f>
        <v>141.52657977005853</v>
      </c>
      <c r="S127" s="91">
        <f>(R127+Q127)*(1+S20)</f>
        <v>295.42391035961788</v>
      </c>
      <c r="T127" s="91">
        <f>S127*(1+T20)</f>
        <v>314.626464532993</v>
      </c>
      <c r="U127" s="91">
        <f>T127*(1+U20)</f>
        <v>333.50405240497258</v>
      </c>
      <c r="V127" s="91">
        <f t="shared" ref="V127:Z127" si="118">U127*(1+V20)</f>
        <v>353.51429554927097</v>
      </c>
      <c r="W127" s="91">
        <f t="shared" si="118"/>
        <v>374.72515328222727</v>
      </c>
      <c r="X127" s="91">
        <f t="shared" si="118"/>
        <v>397.20866247916092</v>
      </c>
      <c r="Y127" s="91">
        <f t="shared" si="118"/>
        <v>421.04118222791061</v>
      </c>
      <c r="Z127" s="91">
        <f t="shared" si="118"/>
        <v>446.30365316158526</v>
      </c>
      <c r="AB127" s="91">
        <f>V127</f>
        <v>353.51429554927097</v>
      </c>
      <c r="AC127" s="91">
        <f t="shared" ref="AC127:AF127" si="119">W127</f>
        <v>374.72515328222727</v>
      </c>
      <c r="AD127" s="91">
        <f t="shared" si="119"/>
        <v>397.20866247916092</v>
      </c>
      <c r="AE127" s="91">
        <f t="shared" si="119"/>
        <v>421.04118222791061</v>
      </c>
      <c r="AF127" s="91">
        <f t="shared" si="119"/>
        <v>446.30365316158526</v>
      </c>
    </row>
    <row r="128" spans="2:32" x14ac:dyDescent="0.25">
      <c r="B128" s="23" t="s">
        <v>70</v>
      </c>
      <c r="C128" s="23"/>
      <c r="D128" s="32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B128" s="23"/>
      <c r="AC128" s="23"/>
      <c r="AD128" s="23"/>
      <c r="AE128" s="23"/>
      <c r="AF128" s="23"/>
    </row>
    <row r="129" spans="1:32" x14ac:dyDescent="0.2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B129" s="23"/>
      <c r="AC129" s="23"/>
      <c r="AD129" s="23"/>
      <c r="AE129" s="23"/>
      <c r="AF129" s="23"/>
    </row>
    <row r="130" spans="1:32" x14ac:dyDescent="0.2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B130" s="23"/>
      <c r="AC130" s="23"/>
      <c r="AD130" s="23"/>
      <c r="AE130" s="23"/>
      <c r="AF130" s="23"/>
    </row>
    <row r="132" spans="1:32" ht="19.5" x14ac:dyDescent="0.25">
      <c r="B132" s="376" t="s">
        <v>72</v>
      </c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24"/>
      <c r="V132" s="24"/>
      <c r="W132" s="24"/>
      <c r="X132" s="24"/>
      <c r="Y132" s="24"/>
      <c r="Z132" s="24"/>
      <c r="AB132" s="24">
        <f>AB7</f>
        <v>6</v>
      </c>
      <c r="AC132" s="24"/>
      <c r="AD132" s="24"/>
      <c r="AE132" s="24"/>
      <c r="AF132" s="24"/>
    </row>
    <row r="133" spans="1:32" x14ac:dyDescent="0.25">
      <c r="B133" s="13" t="s">
        <v>73</v>
      </c>
      <c r="C133" s="12" t="s">
        <v>74</v>
      </c>
      <c r="D133" s="12" t="s">
        <v>30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>
        <v>6</v>
      </c>
      <c r="R133" s="12">
        <v>6</v>
      </c>
      <c r="S133" s="12">
        <v>3</v>
      </c>
      <c r="T133" s="12">
        <v>4</v>
      </c>
      <c r="U133" s="12">
        <v>5</v>
      </c>
      <c r="V133" s="181">
        <f>V121</f>
        <v>6</v>
      </c>
      <c r="W133" s="181">
        <f t="shared" ref="W133:Z133" si="120">W121</f>
        <v>7</v>
      </c>
      <c r="X133" s="181">
        <f t="shared" si="120"/>
        <v>8</v>
      </c>
      <c r="Y133" s="181">
        <f t="shared" si="120"/>
        <v>9</v>
      </c>
      <c r="Z133" s="181">
        <f t="shared" si="120"/>
        <v>10</v>
      </c>
      <c r="AB133" s="180">
        <f>AB7</f>
        <v>6</v>
      </c>
      <c r="AC133" s="180">
        <f t="shared" ref="AC133:AF133" si="121">AC7</f>
        <v>7</v>
      </c>
      <c r="AD133" s="180">
        <f t="shared" si="121"/>
        <v>8</v>
      </c>
      <c r="AE133" s="180">
        <f t="shared" si="121"/>
        <v>9</v>
      </c>
      <c r="AF133" s="180">
        <f t="shared" si="121"/>
        <v>10</v>
      </c>
    </row>
    <row r="134" spans="1:32" ht="30" x14ac:dyDescent="0.25">
      <c r="A134" s="23"/>
      <c r="B134" s="23" t="s">
        <v>75</v>
      </c>
      <c r="C134" s="56" t="s">
        <v>76</v>
      </c>
      <c r="D134" s="57">
        <v>15000</v>
      </c>
      <c r="E134" s="45">
        <f>D134/12</f>
        <v>1250</v>
      </c>
      <c r="F134" s="45">
        <f t="shared" ref="F134:P134" si="122">E134</f>
        <v>1250</v>
      </c>
      <c r="G134" s="45">
        <f t="shared" si="122"/>
        <v>1250</v>
      </c>
      <c r="H134" s="45">
        <f t="shared" si="122"/>
        <v>1250</v>
      </c>
      <c r="I134" s="45">
        <f t="shared" si="122"/>
        <v>1250</v>
      </c>
      <c r="J134" s="45">
        <f t="shared" si="122"/>
        <v>1250</v>
      </c>
      <c r="K134" s="45">
        <f t="shared" si="122"/>
        <v>1250</v>
      </c>
      <c r="L134" s="45">
        <f t="shared" si="122"/>
        <v>1250</v>
      </c>
      <c r="M134" s="45">
        <f t="shared" si="122"/>
        <v>1250</v>
      </c>
      <c r="N134" s="45">
        <f t="shared" si="122"/>
        <v>1250</v>
      </c>
      <c r="O134" s="45">
        <f t="shared" si="122"/>
        <v>1250</v>
      </c>
      <c r="P134" s="45">
        <f t="shared" si="122"/>
        <v>1250</v>
      </c>
      <c r="Q134" s="45">
        <f>$D$134*(1+(($D$135/2)))/2</f>
        <v>7687.4999999999991</v>
      </c>
      <c r="R134" s="45">
        <f>$D$134*(1+(($D$135/2)))/2</f>
        <v>7687.4999999999991</v>
      </c>
      <c r="S134" s="58">
        <f>(R134+Q134)*(1+$D$135)</f>
        <v>16143.749999999998</v>
      </c>
      <c r="T134" s="58">
        <f>S134*(1+$D$135)</f>
        <v>16950.9375</v>
      </c>
      <c r="U134" s="58">
        <f>T134*(1+$D$135)</f>
        <v>17798.484375</v>
      </c>
      <c r="V134" s="58">
        <f t="shared" ref="V134:Y134" si="123">U134*(1+$D$135)</f>
        <v>18688.408593750002</v>
      </c>
      <c r="W134" s="58">
        <f t="shared" si="123"/>
        <v>19622.829023437502</v>
      </c>
      <c r="X134" s="58">
        <f t="shared" si="123"/>
        <v>20603.970474609378</v>
      </c>
      <c r="Y134" s="58">
        <f t="shared" si="123"/>
        <v>21634.168998339846</v>
      </c>
      <c r="Z134" s="58">
        <f>Y134*(1+$D$135)</f>
        <v>22715.877448256841</v>
      </c>
      <c r="AB134" s="30">
        <f>V134*(1+D136)</f>
        <v>29901.453750000004</v>
      </c>
      <c r="AC134" s="30">
        <f>AB134*(1+$D$135)</f>
        <v>31396.526437500004</v>
      </c>
      <c r="AD134" s="30">
        <f>AC134*(1+$D$135)</f>
        <v>32966.352759375004</v>
      </c>
      <c r="AE134" s="30">
        <f t="shared" ref="AE134:AF134" si="124">AD134*(1+$D$135)</f>
        <v>34614.670397343754</v>
      </c>
      <c r="AF134" s="30">
        <f t="shared" si="124"/>
        <v>36345.403917210941</v>
      </c>
    </row>
    <row r="135" spans="1:32" ht="15.75" x14ac:dyDescent="0.25">
      <c r="A135" s="23"/>
      <c r="B135" s="23"/>
      <c r="C135" s="56" t="s">
        <v>77</v>
      </c>
      <c r="D135" s="47">
        <f>'Control Sheet'!$Z$26</f>
        <v>0.05</v>
      </c>
      <c r="E135" s="45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B135" s="23"/>
      <c r="AC135" s="23"/>
      <c r="AD135" s="23"/>
      <c r="AE135" s="23"/>
      <c r="AF135" s="23"/>
    </row>
    <row r="136" spans="1:32" ht="15.75" x14ac:dyDescent="0.25">
      <c r="D136" s="47">
        <v>0.6</v>
      </c>
    </row>
    <row r="137" spans="1:32" ht="19.5" x14ac:dyDescent="0.25">
      <c r="B137" s="376" t="s">
        <v>78</v>
      </c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6"/>
      <c r="O137" s="376"/>
      <c r="P137" s="376"/>
      <c r="Q137" s="376"/>
      <c r="R137" s="376"/>
      <c r="S137" s="376"/>
      <c r="T137" s="376"/>
      <c r="U137" s="24"/>
      <c r="V137" s="24"/>
      <c r="W137" s="24"/>
      <c r="X137" s="24"/>
      <c r="Y137" s="24"/>
      <c r="Z137" s="24"/>
      <c r="AB137" s="24"/>
      <c r="AC137" s="24"/>
      <c r="AD137" s="24"/>
      <c r="AE137" s="24"/>
      <c r="AF137" s="24"/>
    </row>
    <row r="138" spans="1:32" ht="30" x14ac:dyDescent="0.25">
      <c r="B138" s="45" t="s">
        <v>78</v>
      </c>
      <c r="C138" s="34" t="s">
        <v>79</v>
      </c>
      <c r="D138" s="45">
        <v>25000</v>
      </c>
      <c r="E138" s="45">
        <f>D138/12</f>
        <v>2083.3333333333335</v>
      </c>
      <c r="F138" s="45">
        <f t="shared" ref="F138:P138" si="125">E138</f>
        <v>2083.3333333333335</v>
      </c>
      <c r="G138" s="45">
        <f t="shared" si="125"/>
        <v>2083.3333333333335</v>
      </c>
      <c r="H138" s="45">
        <f t="shared" si="125"/>
        <v>2083.3333333333335</v>
      </c>
      <c r="I138" s="45">
        <f t="shared" si="125"/>
        <v>2083.3333333333335</v>
      </c>
      <c r="J138" s="45">
        <f t="shared" si="125"/>
        <v>2083.3333333333335</v>
      </c>
      <c r="K138" s="45">
        <f t="shared" si="125"/>
        <v>2083.3333333333335</v>
      </c>
      <c r="L138" s="45">
        <f t="shared" si="125"/>
        <v>2083.3333333333335</v>
      </c>
      <c r="M138" s="45">
        <f t="shared" si="125"/>
        <v>2083.3333333333335</v>
      </c>
      <c r="N138" s="45">
        <f t="shared" si="125"/>
        <v>2083.3333333333335</v>
      </c>
      <c r="O138" s="45">
        <f t="shared" si="125"/>
        <v>2083.3333333333335</v>
      </c>
      <c r="P138" s="45">
        <f t="shared" si="125"/>
        <v>2083.3333333333335</v>
      </c>
      <c r="Q138" s="45">
        <f>$D$138*(1+($D$139/2))/2</f>
        <v>12937.499999999998</v>
      </c>
      <c r="R138" s="45">
        <f>$D$138*(1+($D$139/2))/2</f>
        <v>12937.499999999998</v>
      </c>
      <c r="S138" s="58">
        <f>(R138+Q138)*(1+D139)</f>
        <v>27686.249999999996</v>
      </c>
      <c r="T138" s="58">
        <f>S138*(1+$D$139)</f>
        <v>29624.287499999999</v>
      </c>
      <c r="U138" s="58">
        <f>T138*(1+$D$139)</f>
        <v>31697.987625000002</v>
      </c>
      <c r="V138" s="58">
        <f t="shared" ref="V138:Z138" si="126">U138*(1+$D$139)</f>
        <v>33916.846758750005</v>
      </c>
      <c r="W138" s="58">
        <f t="shared" si="126"/>
        <v>36291.026031862508</v>
      </c>
      <c r="X138" s="58">
        <f t="shared" si="126"/>
        <v>38831.397854092887</v>
      </c>
      <c r="Y138" s="58">
        <f t="shared" si="126"/>
        <v>41549.595703879393</v>
      </c>
      <c r="Z138" s="58">
        <f t="shared" si="126"/>
        <v>44458.067403150955</v>
      </c>
      <c r="AB138" s="30">
        <f>U138*$C$139</f>
        <v>79244.969062500008</v>
      </c>
      <c r="AC138" s="30">
        <f>AB138*(1+$C$140)</f>
        <v>84792.116896875013</v>
      </c>
      <c r="AD138" s="30">
        <f>AC138*(1+$C$140)</f>
        <v>90727.56507965627</v>
      </c>
      <c r="AE138" s="30">
        <f t="shared" ref="AE138:AF138" si="127">AD138*(1+$C$140)</f>
        <v>97078.494635232215</v>
      </c>
      <c r="AF138" s="30">
        <f t="shared" si="127"/>
        <v>103873.98925969847</v>
      </c>
    </row>
    <row r="139" spans="1:32" ht="15.75" x14ac:dyDescent="0.25">
      <c r="B139" s="64"/>
      <c r="C139" s="60">
        <v>2.5</v>
      </c>
      <c r="D139" s="35">
        <f>'Control Sheet'!$Z$24</f>
        <v>7.0000000000000007E-2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B139" s="23"/>
      <c r="AC139" s="23"/>
      <c r="AD139" s="23"/>
      <c r="AE139" s="23"/>
      <c r="AF139" s="23"/>
    </row>
    <row r="140" spans="1:32" ht="15.75" x14ac:dyDescent="0.25">
      <c r="B140" s="14"/>
      <c r="C140" s="35">
        <v>7.0000000000000007E-2</v>
      </c>
      <c r="D140" s="10"/>
      <c r="Q140">
        <v>6</v>
      </c>
      <c r="R140">
        <v>6</v>
      </c>
    </row>
    <row r="141" spans="1:32" ht="19.5" x14ac:dyDescent="0.25">
      <c r="B141" s="376" t="s">
        <v>80</v>
      </c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  <c r="S141" s="376"/>
      <c r="T141" s="376"/>
      <c r="U141" s="24"/>
      <c r="V141" s="24"/>
      <c r="W141" s="24"/>
      <c r="X141" s="24"/>
      <c r="Y141" s="24"/>
      <c r="Z141" s="24"/>
      <c r="AB141" s="24"/>
      <c r="AC141" s="24"/>
      <c r="AD141" s="24"/>
      <c r="AE141" s="24"/>
      <c r="AF141" s="24"/>
    </row>
    <row r="142" spans="1:32" ht="15.75" x14ac:dyDescent="0.25">
      <c r="B142" s="59" t="s">
        <v>81</v>
      </c>
      <c r="C142" s="60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>
        <v>6</v>
      </c>
      <c r="R142" s="23">
        <v>6</v>
      </c>
      <c r="S142" s="23">
        <v>3</v>
      </c>
      <c r="T142" s="23">
        <v>4</v>
      </c>
      <c r="U142" s="23">
        <v>5</v>
      </c>
      <c r="V142" s="180">
        <f>V133</f>
        <v>6</v>
      </c>
      <c r="W142" s="180">
        <f t="shared" ref="W142:Z142" si="128">W133</f>
        <v>7</v>
      </c>
      <c r="X142" s="180">
        <f t="shared" si="128"/>
        <v>8</v>
      </c>
      <c r="Y142" s="180">
        <f t="shared" si="128"/>
        <v>9</v>
      </c>
      <c r="Z142" s="180">
        <f t="shared" si="128"/>
        <v>10</v>
      </c>
      <c r="AB142" s="180">
        <f>AB7</f>
        <v>6</v>
      </c>
      <c r="AC142" s="180">
        <f t="shared" ref="AC142:AF142" si="129">AC7</f>
        <v>7</v>
      </c>
      <c r="AD142" s="180">
        <f t="shared" si="129"/>
        <v>8</v>
      </c>
      <c r="AE142" s="180">
        <f t="shared" si="129"/>
        <v>9</v>
      </c>
      <c r="AF142" s="180">
        <f t="shared" si="129"/>
        <v>10</v>
      </c>
    </row>
    <row r="143" spans="1:32" ht="15.75" x14ac:dyDescent="0.25">
      <c r="B143" s="61" t="s">
        <v>82</v>
      </c>
      <c r="C143" s="60" t="s">
        <v>83</v>
      </c>
      <c r="D143" s="23">
        <f>'Control Sheet'!$Q$24</f>
        <v>3</v>
      </c>
      <c r="E143" s="23">
        <f>D143</f>
        <v>3</v>
      </c>
      <c r="F143" s="23">
        <f t="shared" ref="F143:R143" si="130">E143</f>
        <v>3</v>
      </c>
      <c r="G143" s="23">
        <f t="shared" si="130"/>
        <v>3</v>
      </c>
      <c r="H143" s="23">
        <f t="shared" si="130"/>
        <v>3</v>
      </c>
      <c r="I143" s="23">
        <f t="shared" si="130"/>
        <v>3</v>
      </c>
      <c r="J143" s="23">
        <f t="shared" si="130"/>
        <v>3</v>
      </c>
      <c r="K143" s="23">
        <f t="shared" si="130"/>
        <v>3</v>
      </c>
      <c r="L143" s="23">
        <f t="shared" si="130"/>
        <v>3</v>
      </c>
      <c r="M143" s="23">
        <f t="shared" si="130"/>
        <v>3</v>
      </c>
      <c r="N143" s="23">
        <f t="shared" si="130"/>
        <v>3</v>
      </c>
      <c r="O143" s="23">
        <f t="shared" si="130"/>
        <v>3</v>
      </c>
      <c r="P143" s="23">
        <f t="shared" si="130"/>
        <v>3</v>
      </c>
      <c r="Q143" s="23">
        <f t="shared" si="130"/>
        <v>3</v>
      </c>
      <c r="R143" s="23">
        <f t="shared" si="130"/>
        <v>3</v>
      </c>
      <c r="S143" s="23">
        <f>D143+$D$147</f>
        <v>5</v>
      </c>
      <c r="T143" s="23">
        <f>E143+$D$147</f>
        <v>5</v>
      </c>
      <c r="U143" s="23">
        <f>F143+$D$147</f>
        <v>5</v>
      </c>
      <c r="V143" s="23">
        <f t="shared" ref="V143:Z143" si="131">G143+$D$147</f>
        <v>5</v>
      </c>
      <c r="W143" s="23">
        <f t="shared" si="131"/>
        <v>5</v>
      </c>
      <c r="X143" s="23">
        <f t="shared" si="131"/>
        <v>5</v>
      </c>
      <c r="Y143" s="23">
        <f t="shared" si="131"/>
        <v>5</v>
      </c>
      <c r="Z143" s="23">
        <f t="shared" si="131"/>
        <v>5</v>
      </c>
      <c r="AB143" s="23">
        <f>U143*2</f>
        <v>10</v>
      </c>
      <c r="AC143" s="23">
        <f t="shared" ref="AC143:AF143" si="132">V143*2</f>
        <v>10</v>
      </c>
      <c r="AD143" s="23">
        <f t="shared" si="132"/>
        <v>10</v>
      </c>
      <c r="AE143" s="23">
        <f t="shared" si="132"/>
        <v>10</v>
      </c>
      <c r="AF143" s="23">
        <f t="shared" si="132"/>
        <v>10</v>
      </c>
    </row>
    <row r="144" spans="1:32" ht="15.75" x14ac:dyDescent="0.25">
      <c r="B144" s="61" t="s">
        <v>84</v>
      </c>
      <c r="C144" s="60" t="s">
        <v>85</v>
      </c>
      <c r="D144" s="23">
        <f>'Control Sheet'!$Q$27</f>
        <v>1</v>
      </c>
      <c r="E144" s="23">
        <f>D144</f>
        <v>1</v>
      </c>
      <c r="F144" s="23">
        <f t="shared" ref="F144:R144" si="133">E144</f>
        <v>1</v>
      </c>
      <c r="G144" s="23">
        <f t="shared" si="133"/>
        <v>1</v>
      </c>
      <c r="H144" s="23">
        <f t="shared" si="133"/>
        <v>1</v>
      </c>
      <c r="I144" s="23">
        <f t="shared" si="133"/>
        <v>1</v>
      </c>
      <c r="J144" s="23">
        <f t="shared" si="133"/>
        <v>1</v>
      </c>
      <c r="K144" s="23">
        <f t="shared" si="133"/>
        <v>1</v>
      </c>
      <c r="L144" s="23">
        <f t="shared" si="133"/>
        <v>1</v>
      </c>
      <c r="M144" s="23">
        <f t="shared" si="133"/>
        <v>1</v>
      </c>
      <c r="N144" s="23">
        <f t="shared" si="133"/>
        <v>1</v>
      </c>
      <c r="O144" s="23">
        <f t="shared" si="133"/>
        <v>1</v>
      </c>
      <c r="P144" s="23">
        <f t="shared" si="133"/>
        <v>1</v>
      </c>
      <c r="Q144" s="23">
        <f t="shared" si="133"/>
        <v>1</v>
      </c>
      <c r="R144" s="23">
        <f t="shared" si="133"/>
        <v>1</v>
      </c>
      <c r="S144" s="23">
        <f>D144+$D$148</f>
        <v>2</v>
      </c>
      <c r="T144" s="23">
        <f t="shared" ref="T144:Z145" si="134">E144+$D$148</f>
        <v>2</v>
      </c>
      <c r="U144" s="23">
        <f t="shared" si="134"/>
        <v>2</v>
      </c>
      <c r="V144" s="23">
        <f t="shared" si="134"/>
        <v>2</v>
      </c>
      <c r="W144" s="23">
        <f t="shared" si="134"/>
        <v>2</v>
      </c>
      <c r="X144" s="23">
        <f t="shared" si="134"/>
        <v>2</v>
      </c>
      <c r="Y144" s="23">
        <f t="shared" si="134"/>
        <v>2</v>
      </c>
      <c r="Z144" s="23">
        <f t="shared" si="134"/>
        <v>2</v>
      </c>
      <c r="AB144" s="23">
        <f>S144*2</f>
        <v>4</v>
      </c>
      <c r="AC144" s="23">
        <f t="shared" ref="AC144:AF145" si="135">T144*2</f>
        <v>4</v>
      </c>
      <c r="AD144" s="23">
        <f t="shared" si="135"/>
        <v>4</v>
      </c>
      <c r="AE144" s="23">
        <f t="shared" si="135"/>
        <v>4</v>
      </c>
      <c r="AF144" s="23">
        <f t="shared" si="135"/>
        <v>4</v>
      </c>
    </row>
    <row r="145" spans="2:32" ht="15.75" x14ac:dyDescent="0.25">
      <c r="B145" s="62" t="s">
        <v>86</v>
      </c>
      <c r="C145" s="60" t="s">
        <v>87</v>
      </c>
      <c r="D145" s="23">
        <f>'Control Sheet'!$Q$31</f>
        <v>2</v>
      </c>
      <c r="E145" s="23">
        <f>D145</f>
        <v>2</v>
      </c>
      <c r="F145" s="23">
        <f t="shared" ref="F145:R145" si="136">E145</f>
        <v>2</v>
      </c>
      <c r="G145" s="23">
        <f t="shared" si="136"/>
        <v>2</v>
      </c>
      <c r="H145" s="23">
        <f t="shared" si="136"/>
        <v>2</v>
      </c>
      <c r="I145" s="23">
        <f t="shared" si="136"/>
        <v>2</v>
      </c>
      <c r="J145" s="23">
        <f t="shared" si="136"/>
        <v>2</v>
      </c>
      <c r="K145" s="23">
        <f t="shared" si="136"/>
        <v>2</v>
      </c>
      <c r="L145" s="23">
        <f t="shared" si="136"/>
        <v>2</v>
      </c>
      <c r="M145" s="23">
        <f t="shared" si="136"/>
        <v>2</v>
      </c>
      <c r="N145" s="23">
        <f t="shared" si="136"/>
        <v>2</v>
      </c>
      <c r="O145" s="23">
        <f t="shared" si="136"/>
        <v>2</v>
      </c>
      <c r="P145" s="23">
        <f t="shared" si="136"/>
        <v>2</v>
      </c>
      <c r="Q145" s="23">
        <f t="shared" si="136"/>
        <v>2</v>
      </c>
      <c r="R145" s="23">
        <f t="shared" si="136"/>
        <v>2</v>
      </c>
      <c r="S145" s="23">
        <f>D145+$D$148</f>
        <v>3</v>
      </c>
      <c r="T145" s="23">
        <f t="shared" si="134"/>
        <v>3</v>
      </c>
      <c r="U145" s="23">
        <f t="shared" si="134"/>
        <v>3</v>
      </c>
      <c r="V145" s="23">
        <f t="shared" si="134"/>
        <v>3</v>
      </c>
      <c r="W145" s="23">
        <f t="shared" si="134"/>
        <v>3</v>
      </c>
      <c r="X145" s="23">
        <f t="shared" si="134"/>
        <v>3</v>
      </c>
      <c r="Y145" s="23">
        <f t="shared" si="134"/>
        <v>3</v>
      </c>
      <c r="Z145" s="23">
        <f t="shared" si="134"/>
        <v>3</v>
      </c>
      <c r="AB145" s="23">
        <f>S145*2</f>
        <v>6</v>
      </c>
      <c r="AC145" s="23">
        <f t="shared" si="135"/>
        <v>6</v>
      </c>
      <c r="AD145" s="23">
        <f t="shared" si="135"/>
        <v>6</v>
      </c>
      <c r="AE145" s="23">
        <f t="shared" si="135"/>
        <v>6</v>
      </c>
      <c r="AF145" s="23">
        <f t="shared" si="135"/>
        <v>6</v>
      </c>
    </row>
    <row r="146" spans="2:32" ht="15.75" x14ac:dyDescent="0.25">
      <c r="B146" s="61" t="s">
        <v>88</v>
      </c>
      <c r="C146" s="60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B146" s="23"/>
      <c r="AC146" s="23"/>
      <c r="AD146" s="23"/>
      <c r="AE146" s="23"/>
      <c r="AF146" s="23"/>
    </row>
    <row r="147" spans="2:32" ht="31.5" x14ac:dyDescent="0.25">
      <c r="B147" s="61" t="s">
        <v>89</v>
      </c>
      <c r="C147" s="171" t="s">
        <v>333</v>
      </c>
      <c r="D147" s="23">
        <v>2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B147" s="23"/>
      <c r="AC147" s="23"/>
      <c r="AD147" s="23"/>
      <c r="AE147" s="23"/>
      <c r="AF147" s="23"/>
    </row>
    <row r="148" spans="2:32" ht="15.75" x14ac:dyDescent="0.25">
      <c r="B148" s="61"/>
      <c r="C148" s="171"/>
      <c r="D148" s="23">
        <v>1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B148" s="23"/>
      <c r="AC148" s="23"/>
      <c r="AD148" s="23"/>
      <c r="AE148" s="23"/>
      <c r="AF148" s="23"/>
    </row>
    <row r="149" spans="2:32" ht="15.75" x14ac:dyDescent="0.25">
      <c r="B149" s="61" t="s">
        <v>90</v>
      </c>
      <c r="C149" s="60" t="s">
        <v>91</v>
      </c>
      <c r="D149" s="30">
        <f>'Control Sheet'!$G$24</f>
        <v>20000</v>
      </c>
      <c r="E149" s="135">
        <f>D149/12</f>
        <v>1666.6666666666667</v>
      </c>
      <c r="F149" s="31">
        <f t="shared" ref="F149:P149" si="137">E149</f>
        <v>1666.6666666666667</v>
      </c>
      <c r="G149" s="31">
        <f t="shared" si="137"/>
        <v>1666.6666666666667</v>
      </c>
      <c r="H149" s="31">
        <f t="shared" si="137"/>
        <v>1666.6666666666667</v>
      </c>
      <c r="I149" s="31">
        <f t="shared" si="137"/>
        <v>1666.6666666666667</v>
      </c>
      <c r="J149" s="31">
        <f t="shared" si="137"/>
        <v>1666.6666666666667</v>
      </c>
      <c r="K149" s="31">
        <f t="shared" si="137"/>
        <v>1666.6666666666667</v>
      </c>
      <c r="L149" s="31">
        <f t="shared" si="137"/>
        <v>1666.6666666666667</v>
      </c>
      <c r="M149" s="31">
        <f t="shared" si="137"/>
        <v>1666.6666666666667</v>
      </c>
      <c r="N149" s="31">
        <f t="shared" si="137"/>
        <v>1666.6666666666667</v>
      </c>
      <c r="O149" s="31">
        <f t="shared" si="137"/>
        <v>1666.6666666666667</v>
      </c>
      <c r="P149" s="31">
        <f t="shared" si="137"/>
        <v>1666.6666666666667</v>
      </c>
      <c r="Q149" s="31">
        <f>$D$149*(1+($D$150/2))/2</f>
        <v>10250</v>
      </c>
      <c r="R149" s="31">
        <f>$D$149*(1+($D$150/2))/2</f>
        <v>10250</v>
      </c>
      <c r="S149" s="30">
        <f>(R149+Q149)*(1+D150)</f>
        <v>21525</v>
      </c>
      <c r="T149" s="30">
        <f>S149*(1+$D$150)</f>
        <v>22601.25</v>
      </c>
      <c r="U149" s="30">
        <f>T149*(1+$D$150)</f>
        <v>23731.3125</v>
      </c>
      <c r="V149" s="30">
        <f t="shared" ref="V149:Z149" si="138">U149*(1+$D$150)</f>
        <v>24917.878124999999</v>
      </c>
      <c r="W149" s="30">
        <f t="shared" si="138"/>
        <v>26163.772031249999</v>
      </c>
      <c r="X149" s="30">
        <f t="shared" si="138"/>
        <v>27471.960632812501</v>
      </c>
      <c r="Y149" s="30">
        <f t="shared" si="138"/>
        <v>28845.558664453129</v>
      </c>
      <c r="Z149" s="30">
        <f t="shared" si="138"/>
        <v>30287.836597675785</v>
      </c>
      <c r="AB149" s="31">
        <f>V149</f>
        <v>24917.878124999999</v>
      </c>
      <c r="AC149" s="31">
        <f t="shared" ref="AC149:AF149" si="139">W149</f>
        <v>26163.772031249999</v>
      </c>
      <c r="AD149" s="31">
        <f t="shared" si="139"/>
        <v>27471.960632812501</v>
      </c>
      <c r="AE149" s="31">
        <f t="shared" si="139"/>
        <v>28845.558664453129</v>
      </c>
      <c r="AF149" s="31">
        <f t="shared" si="139"/>
        <v>30287.836597675785</v>
      </c>
    </row>
    <row r="150" spans="2:32" ht="15.75" x14ac:dyDescent="0.25">
      <c r="B150" s="63"/>
      <c r="C150" s="60"/>
      <c r="D150" s="35">
        <v>0.05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135"/>
      <c r="Q150" s="23"/>
      <c r="R150" s="30"/>
      <c r="S150" s="30"/>
      <c r="T150" s="30"/>
      <c r="U150" s="30"/>
      <c r="V150" s="30"/>
      <c r="W150" s="30"/>
      <c r="X150" s="30"/>
      <c r="Y150" s="30"/>
      <c r="Z150" s="30"/>
      <c r="AB150" s="31"/>
      <c r="AC150" s="23"/>
      <c r="AD150" s="23"/>
      <c r="AE150" s="23"/>
      <c r="AF150" s="23"/>
    </row>
    <row r="151" spans="2:32" ht="15.75" x14ac:dyDescent="0.25">
      <c r="B151" s="61" t="s">
        <v>82</v>
      </c>
      <c r="C151" s="60" t="s">
        <v>92</v>
      </c>
      <c r="D151" s="30">
        <f>'Control Sheet'!$G$27</f>
        <v>15000</v>
      </c>
      <c r="E151" s="31">
        <f>D151/12</f>
        <v>1250</v>
      </c>
      <c r="F151" s="31">
        <f t="shared" ref="F151:P151" si="140">E151</f>
        <v>1250</v>
      </c>
      <c r="G151" s="31">
        <f t="shared" si="140"/>
        <v>1250</v>
      </c>
      <c r="H151" s="31">
        <f t="shared" si="140"/>
        <v>1250</v>
      </c>
      <c r="I151" s="31">
        <f t="shared" si="140"/>
        <v>1250</v>
      </c>
      <c r="J151" s="31">
        <f t="shared" si="140"/>
        <v>1250</v>
      </c>
      <c r="K151" s="31">
        <f t="shared" si="140"/>
        <v>1250</v>
      </c>
      <c r="L151" s="31">
        <f t="shared" si="140"/>
        <v>1250</v>
      </c>
      <c r="M151" s="31">
        <f t="shared" si="140"/>
        <v>1250</v>
      </c>
      <c r="N151" s="31">
        <f t="shared" si="140"/>
        <v>1250</v>
      </c>
      <c r="O151" s="31">
        <f t="shared" si="140"/>
        <v>1250</v>
      </c>
      <c r="P151" s="31">
        <f t="shared" si="140"/>
        <v>1250</v>
      </c>
      <c r="Q151" s="31">
        <f>$D$151*(1+($D$152/2))/2</f>
        <v>7875</v>
      </c>
      <c r="R151" s="31">
        <f>$D$151*(1+($D$152/2))/2</f>
        <v>7875</v>
      </c>
      <c r="S151" s="30">
        <f>(R151+Q151)*(1+D152)</f>
        <v>17325</v>
      </c>
      <c r="T151" s="30">
        <f>S151*(1+$D$152)</f>
        <v>19057.5</v>
      </c>
      <c r="U151" s="30">
        <f>T151*(1+$D$152)</f>
        <v>20963.25</v>
      </c>
      <c r="V151" s="30">
        <f t="shared" ref="V151:Z151" si="141">U151*(1+$D$152)</f>
        <v>23059.575000000001</v>
      </c>
      <c r="W151" s="30">
        <f t="shared" si="141"/>
        <v>25365.532500000001</v>
      </c>
      <c r="X151" s="30">
        <f t="shared" si="141"/>
        <v>27902.085750000002</v>
      </c>
      <c r="Y151" s="30">
        <f t="shared" si="141"/>
        <v>30692.294325000006</v>
      </c>
      <c r="Z151" s="30">
        <f t="shared" si="141"/>
        <v>33761.523757500006</v>
      </c>
      <c r="AB151" s="31">
        <f>V151</f>
        <v>23059.575000000001</v>
      </c>
      <c r="AC151" s="31">
        <f t="shared" ref="AC151:AF151" si="142">W151</f>
        <v>25365.532500000001</v>
      </c>
      <c r="AD151" s="31">
        <f t="shared" si="142"/>
        <v>27902.085750000002</v>
      </c>
      <c r="AE151" s="31">
        <f t="shared" si="142"/>
        <v>30692.294325000006</v>
      </c>
      <c r="AF151" s="31">
        <f t="shared" si="142"/>
        <v>33761.523757500006</v>
      </c>
    </row>
    <row r="152" spans="2:32" ht="15.75" x14ac:dyDescent="0.25">
      <c r="B152" s="63"/>
      <c r="C152" s="60"/>
      <c r="D152" s="35">
        <v>0.1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31"/>
      <c r="Q152" s="31"/>
      <c r="R152" s="30"/>
      <c r="S152" s="30"/>
      <c r="T152" s="30"/>
      <c r="U152" s="30"/>
      <c r="V152" s="30"/>
      <c r="W152" s="30"/>
      <c r="X152" s="30"/>
      <c r="Y152" s="30"/>
      <c r="Z152" s="30"/>
      <c r="AB152" s="23"/>
      <c r="AC152" s="23"/>
      <c r="AD152" s="23"/>
      <c r="AE152" s="23"/>
      <c r="AF152" s="23"/>
    </row>
    <row r="153" spans="2:32" ht="15.75" x14ac:dyDescent="0.25">
      <c r="B153" s="61" t="s">
        <v>86</v>
      </c>
      <c r="C153" s="60" t="s">
        <v>93</v>
      </c>
      <c r="D153" s="30">
        <f>'Control Sheet'!$G$31</f>
        <v>8000</v>
      </c>
      <c r="E153" s="135">
        <f>D153/12</f>
        <v>666.66666666666663</v>
      </c>
      <c r="F153" s="31">
        <f t="shared" ref="F153:P153" si="143">E153</f>
        <v>666.66666666666663</v>
      </c>
      <c r="G153" s="31">
        <f t="shared" si="143"/>
        <v>666.66666666666663</v>
      </c>
      <c r="H153" s="31">
        <f t="shared" si="143"/>
        <v>666.66666666666663</v>
      </c>
      <c r="I153" s="31">
        <f t="shared" si="143"/>
        <v>666.66666666666663</v>
      </c>
      <c r="J153" s="31">
        <f t="shared" si="143"/>
        <v>666.66666666666663</v>
      </c>
      <c r="K153" s="31">
        <f t="shared" si="143"/>
        <v>666.66666666666663</v>
      </c>
      <c r="L153" s="31">
        <f t="shared" si="143"/>
        <v>666.66666666666663</v>
      </c>
      <c r="M153" s="31">
        <f t="shared" si="143"/>
        <v>666.66666666666663</v>
      </c>
      <c r="N153" s="31">
        <f t="shared" si="143"/>
        <v>666.66666666666663</v>
      </c>
      <c r="O153" s="31">
        <f t="shared" si="143"/>
        <v>666.66666666666663</v>
      </c>
      <c r="P153" s="31">
        <f t="shared" si="143"/>
        <v>666.66666666666663</v>
      </c>
      <c r="Q153" s="31">
        <f>$D$153*(1+($D$154/2))/2</f>
        <v>4050</v>
      </c>
      <c r="R153" s="31">
        <f>$D$153*(1+($D$154/2))/2</f>
        <v>4050</v>
      </c>
      <c r="S153" s="30">
        <f>(R153+Q153)*(1+D154)</f>
        <v>8302.5</v>
      </c>
      <c r="T153" s="30">
        <f>S153*(1+$D$154)</f>
        <v>8510.0625</v>
      </c>
      <c r="U153" s="30">
        <f>T153*(1+$D$154)</f>
        <v>8722.8140624999996</v>
      </c>
      <c r="V153" s="30">
        <f t="shared" ref="V153:Z153" si="144">U153*(1+$D$154)</f>
        <v>8940.8844140624988</v>
      </c>
      <c r="W153" s="30">
        <f t="shared" si="144"/>
        <v>9164.4065244140602</v>
      </c>
      <c r="X153" s="30">
        <f t="shared" si="144"/>
        <v>9393.5166875244104</v>
      </c>
      <c r="Y153" s="30">
        <f t="shared" si="144"/>
        <v>9628.3546047125201</v>
      </c>
      <c r="Z153" s="30">
        <f t="shared" si="144"/>
        <v>9869.0634698303329</v>
      </c>
      <c r="AB153" s="31">
        <f>V153</f>
        <v>8940.8844140624988</v>
      </c>
      <c r="AC153" s="31">
        <f t="shared" ref="AC153:AF153" si="145">W153</f>
        <v>9164.4065244140602</v>
      </c>
      <c r="AD153" s="31">
        <f t="shared" si="145"/>
        <v>9393.5166875244104</v>
      </c>
      <c r="AE153" s="31">
        <f t="shared" si="145"/>
        <v>9628.3546047125201</v>
      </c>
      <c r="AF153" s="31">
        <f t="shared" si="145"/>
        <v>9869.0634698303329</v>
      </c>
    </row>
    <row r="154" spans="2:32" ht="15.75" x14ac:dyDescent="0.25">
      <c r="B154" s="64"/>
      <c r="C154" s="60"/>
      <c r="D154" s="65">
        <v>2.5000000000000001E-2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30"/>
      <c r="S154" s="30"/>
      <c r="T154" s="30"/>
      <c r="U154" s="30"/>
      <c r="V154" s="30"/>
      <c r="W154" s="30"/>
      <c r="X154" s="30"/>
      <c r="Y154" s="30"/>
      <c r="Z154" s="30"/>
      <c r="AB154" s="23"/>
      <c r="AC154" s="23"/>
      <c r="AD154" s="23"/>
      <c r="AE154" s="23"/>
      <c r="AF154" s="23"/>
    </row>
    <row r="155" spans="2:32" ht="15.75" x14ac:dyDescent="0.25">
      <c r="B155" s="64"/>
      <c r="C155" s="60"/>
      <c r="D155" s="3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30"/>
      <c r="S155" s="30"/>
      <c r="T155" s="30"/>
      <c r="U155" s="30"/>
      <c r="V155" s="30"/>
      <c r="W155" s="30"/>
      <c r="X155" s="30"/>
      <c r="Y155" s="30"/>
      <c r="Z155" s="30"/>
      <c r="AB155" s="23"/>
      <c r="AC155" s="23"/>
      <c r="AD155" s="23"/>
      <c r="AE155" s="23"/>
      <c r="AF155" s="23"/>
    </row>
    <row r="156" spans="2:32" ht="15.75" x14ac:dyDescent="0.25">
      <c r="B156" s="66" t="s">
        <v>94</v>
      </c>
      <c r="C156" s="67"/>
      <c r="D156" s="68"/>
      <c r="E156" s="69">
        <f>(E149*E144)+(E151*E143)+(E153*E145)</f>
        <v>6750</v>
      </c>
      <c r="F156" s="69">
        <f t="shared" ref="F156:T156" si="146">(F149*F144)+(F151*F143)+(F153*F145)</f>
        <v>6750</v>
      </c>
      <c r="G156" s="69">
        <f t="shared" si="146"/>
        <v>6750</v>
      </c>
      <c r="H156" s="69">
        <f t="shared" si="146"/>
        <v>6750</v>
      </c>
      <c r="I156" s="69">
        <f t="shared" si="146"/>
        <v>6750</v>
      </c>
      <c r="J156" s="69">
        <f t="shared" si="146"/>
        <v>6750</v>
      </c>
      <c r="K156" s="69">
        <f t="shared" si="146"/>
        <v>6750</v>
      </c>
      <c r="L156" s="69">
        <f t="shared" si="146"/>
        <v>6750</v>
      </c>
      <c r="M156" s="69">
        <f t="shared" si="146"/>
        <v>6750</v>
      </c>
      <c r="N156" s="69">
        <f t="shared" si="146"/>
        <v>6750</v>
      </c>
      <c r="O156" s="69">
        <f t="shared" si="146"/>
        <v>6750</v>
      </c>
      <c r="P156" s="69">
        <f t="shared" si="146"/>
        <v>6750</v>
      </c>
      <c r="Q156" s="69">
        <f t="shared" si="146"/>
        <v>41975</v>
      </c>
      <c r="R156" s="110">
        <f t="shared" si="146"/>
        <v>41975</v>
      </c>
      <c r="S156" s="110">
        <f>(S149*S144)+(S151*S143)+(S153*S145)</f>
        <v>154582.5</v>
      </c>
      <c r="T156" s="110">
        <f t="shared" si="146"/>
        <v>166020.1875</v>
      </c>
      <c r="U156" s="110">
        <f t="shared" ref="U156:Z156" si="147">(U149*U144)+(U151*U143)+(U153*U145)</f>
        <v>178447.31718750001</v>
      </c>
      <c r="V156" s="110">
        <f t="shared" si="147"/>
        <v>191956.28449218749</v>
      </c>
      <c r="W156" s="110">
        <f t="shared" si="147"/>
        <v>206648.42613574219</v>
      </c>
      <c r="X156" s="110">
        <f t="shared" si="147"/>
        <v>222634.90007819823</v>
      </c>
      <c r="Y156" s="110">
        <f t="shared" si="147"/>
        <v>240037.65276804386</v>
      </c>
      <c r="Z156" s="110">
        <f t="shared" si="147"/>
        <v>258990.48239234259</v>
      </c>
      <c r="AB156" s="229">
        <f>(AB149*AB143)+(AB151*AB144)+(AB153*AB145)</f>
        <v>395062.38773437496</v>
      </c>
      <c r="AC156" s="229">
        <f t="shared" ref="AC156:AF156" si="148">(AC149*AC143)+(AC151*AC144)+(AC153*AC145)</f>
        <v>418086.28945898439</v>
      </c>
      <c r="AD156" s="229">
        <f t="shared" si="148"/>
        <v>442689.04945327144</v>
      </c>
      <c r="AE156" s="229">
        <f t="shared" si="148"/>
        <v>468994.89157280646</v>
      </c>
      <c r="AF156" s="229">
        <f t="shared" si="148"/>
        <v>497138.84182573983</v>
      </c>
    </row>
    <row r="157" spans="2:32" ht="15.75" x14ac:dyDescent="0.25">
      <c r="B157" s="14"/>
      <c r="C157" s="15"/>
      <c r="D157" s="10"/>
      <c r="P157" s="8"/>
      <c r="R157" s="8"/>
    </row>
    <row r="158" spans="2:32" ht="15.75" x14ac:dyDescent="0.25">
      <c r="B158" s="14"/>
      <c r="C158" s="15"/>
      <c r="D158" s="10"/>
    </row>
    <row r="159" spans="2:32" ht="19.5" x14ac:dyDescent="0.25">
      <c r="B159" s="376" t="s">
        <v>95</v>
      </c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24"/>
      <c r="V159" s="24"/>
      <c r="W159" s="24"/>
      <c r="X159" s="24"/>
      <c r="Y159" s="24"/>
      <c r="Z159" s="24"/>
      <c r="AB159" s="24"/>
      <c r="AC159" s="24"/>
      <c r="AD159" s="24"/>
      <c r="AE159" s="24"/>
      <c r="AF159" s="24"/>
    </row>
    <row r="160" spans="2:32" ht="15.75" x14ac:dyDescent="0.25">
      <c r="B160" s="63" t="s">
        <v>96</v>
      </c>
      <c r="C160" s="60"/>
      <c r="D160" s="23">
        <v>40000</v>
      </c>
      <c r="E160" s="30">
        <f>D160/12</f>
        <v>3333.3333333333335</v>
      </c>
      <c r="F160" s="30">
        <f t="shared" ref="F160:P160" si="149">E160</f>
        <v>3333.3333333333335</v>
      </c>
      <c r="G160" s="30">
        <f t="shared" si="149"/>
        <v>3333.3333333333335</v>
      </c>
      <c r="H160" s="30">
        <f t="shared" si="149"/>
        <v>3333.3333333333335</v>
      </c>
      <c r="I160" s="30">
        <f t="shared" si="149"/>
        <v>3333.3333333333335</v>
      </c>
      <c r="J160" s="30">
        <f t="shared" si="149"/>
        <v>3333.3333333333335</v>
      </c>
      <c r="K160" s="30">
        <f t="shared" si="149"/>
        <v>3333.3333333333335</v>
      </c>
      <c r="L160" s="30">
        <f t="shared" si="149"/>
        <v>3333.3333333333335</v>
      </c>
      <c r="M160" s="30">
        <f t="shared" si="149"/>
        <v>3333.3333333333335</v>
      </c>
      <c r="N160" s="30">
        <f t="shared" si="149"/>
        <v>3333.3333333333335</v>
      </c>
      <c r="O160" s="30">
        <f t="shared" si="149"/>
        <v>3333.3333333333335</v>
      </c>
      <c r="P160" s="30">
        <f t="shared" si="149"/>
        <v>3333.3333333333335</v>
      </c>
      <c r="Q160" s="30">
        <f>D160*(1+($D$162/2))/2</f>
        <v>21500</v>
      </c>
      <c r="R160" s="30">
        <f>Q160</f>
        <v>21500</v>
      </c>
      <c r="S160" s="30">
        <f>(R160+Q160)*(1+D162)</f>
        <v>49449.999999999993</v>
      </c>
      <c r="T160" s="30">
        <f>S160*(1+$D$162)</f>
        <v>56867.499999999985</v>
      </c>
      <c r="U160" s="30">
        <f>T160*(1+$D$162)</f>
        <v>65397.624999999978</v>
      </c>
      <c r="V160" s="30">
        <f t="shared" ref="V160:Z160" si="150">U160*(1+$D$162)</f>
        <v>75207.268749999974</v>
      </c>
      <c r="W160" s="30">
        <f t="shared" si="150"/>
        <v>86488.359062499963</v>
      </c>
      <c r="X160" s="30">
        <f t="shared" si="150"/>
        <v>99461.612921874956</v>
      </c>
      <c r="Y160" s="30">
        <f t="shared" si="150"/>
        <v>114380.85486015619</v>
      </c>
      <c r="Z160" s="30">
        <f t="shared" si="150"/>
        <v>131537.98308917962</v>
      </c>
      <c r="AB160" s="30">
        <f>U160*3</f>
        <v>196192.87499999994</v>
      </c>
      <c r="AC160" s="30">
        <f t="shared" ref="AC160:AF160" si="151">V160*3</f>
        <v>225621.80624999991</v>
      </c>
      <c r="AD160" s="30">
        <f t="shared" si="151"/>
        <v>259465.0771874999</v>
      </c>
      <c r="AE160" s="30">
        <f t="shared" si="151"/>
        <v>298384.83876562485</v>
      </c>
      <c r="AF160" s="30">
        <f t="shared" si="151"/>
        <v>343142.56458046858</v>
      </c>
    </row>
    <row r="161" spans="2:32" ht="15.75" x14ac:dyDescent="0.25">
      <c r="B161" s="63" t="s">
        <v>97</v>
      </c>
      <c r="C161" s="60"/>
      <c r="D161" s="23">
        <v>25000</v>
      </c>
      <c r="E161" s="30">
        <f>D161/12</f>
        <v>2083.3333333333335</v>
      </c>
      <c r="F161" s="30">
        <f t="shared" ref="F161:P161" si="152">E161</f>
        <v>2083.3333333333335</v>
      </c>
      <c r="G161" s="30">
        <f t="shared" si="152"/>
        <v>2083.3333333333335</v>
      </c>
      <c r="H161" s="30">
        <f t="shared" si="152"/>
        <v>2083.3333333333335</v>
      </c>
      <c r="I161" s="30">
        <f t="shared" si="152"/>
        <v>2083.3333333333335</v>
      </c>
      <c r="J161" s="30">
        <f t="shared" si="152"/>
        <v>2083.3333333333335</v>
      </c>
      <c r="K161" s="30">
        <f t="shared" si="152"/>
        <v>2083.3333333333335</v>
      </c>
      <c r="L161" s="30">
        <f t="shared" si="152"/>
        <v>2083.3333333333335</v>
      </c>
      <c r="M161" s="30">
        <f t="shared" si="152"/>
        <v>2083.3333333333335</v>
      </c>
      <c r="N161" s="30">
        <f t="shared" si="152"/>
        <v>2083.3333333333335</v>
      </c>
      <c r="O161" s="30">
        <f t="shared" si="152"/>
        <v>2083.3333333333335</v>
      </c>
      <c r="P161" s="30">
        <f t="shared" si="152"/>
        <v>2083.3333333333335</v>
      </c>
      <c r="Q161" s="30">
        <f>D161*(1+($D$163/2))/2</f>
        <v>12812.499999999998</v>
      </c>
      <c r="R161" s="30">
        <f>Q161</f>
        <v>12812.499999999998</v>
      </c>
      <c r="S161" s="30">
        <f>(R161+Q161)*(1+D163)</f>
        <v>26906.249999999996</v>
      </c>
      <c r="T161" s="30">
        <f>S161*(1+$D$163)</f>
        <v>28251.562499999996</v>
      </c>
      <c r="U161" s="30">
        <f>T161*(1+$D$163)</f>
        <v>29664.140624999996</v>
      </c>
      <c r="V161" s="30">
        <f t="shared" ref="V161:Z161" si="153">U161*(1+$D$163)</f>
        <v>31147.347656249996</v>
      </c>
      <c r="W161" s="30">
        <f t="shared" si="153"/>
        <v>32704.715039062499</v>
      </c>
      <c r="X161" s="30">
        <f t="shared" si="153"/>
        <v>34339.950791015624</v>
      </c>
      <c r="Y161" s="30">
        <f t="shared" si="153"/>
        <v>36056.948330566411</v>
      </c>
      <c r="Z161" s="30">
        <f t="shared" si="153"/>
        <v>37859.795747094729</v>
      </c>
      <c r="AB161" s="31">
        <f>U161*2</f>
        <v>59328.281249999993</v>
      </c>
      <c r="AC161" s="31">
        <f t="shared" ref="AC161:AF161" si="154">V161*2</f>
        <v>62294.695312499993</v>
      </c>
      <c r="AD161" s="31">
        <f t="shared" si="154"/>
        <v>65409.430078124999</v>
      </c>
      <c r="AE161" s="31">
        <f t="shared" si="154"/>
        <v>68679.901582031249</v>
      </c>
      <c r="AF161" s="31">
        <f t="shared" si="154"/>
        <v>72113.896661132821</v>
      </c>
    </row>
    <row r="162" spans="2:32" ht="15.75" x14ac:dyDescent="0.25">
      <c r="B162" s="63" t="s">
        <v>98</v>
      </c>
      <c r="C162" s="60" t="s">
        <v>99</v>
      </c>
      <c r="D162" s="35">
        <f>'Control Sheet'!$Z$28</f>
        <v>0.15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B162" s="23"/>
      <c r="AC162" s="23"/>
      <c r="AD162" s="23"/>
      <c r="AE162" s="23"/>
      <c r="AF162" s="23"/>
    </row>
    <row r="163" spans="2:32" ht="15.75" x14ac:dyDescent="0.25">
      <c r="B163" s="63" t="s">
        <v>100</v>
      </c>
      <c r="C163" s="60" t="s">
        <v>101</v>
      </c>
      <c r="D163" s="35">
        <f>'Control Sheet'!$Z$30</f>
        <v>0.05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B163" s="43" t="s">
        <v>346</v>
      </c>
      <c r="AC163" s="23"/>
      <c r="AD163" s="23"/>
      <c r="AE163" s="23"/>
      <c r="AF163" s="23"/>
    </row>
    <row r="164" spans="2:32" ht="15.75" x14ac:dyDescent="0.25">
      <c r="B164" s="63"/>
      <c r="C164" s="60"/>
      <c r="D164" s="23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B164" s="271">
        <v>500000</v>
      </c>
      <c r="AC164" s="23"/>
      <c r="AD164" s="23"/>
      <c r="AE164" s="23"/>
      <c r="AF164" s="23"/>
    </row>
    <row r="165" spans="2:32" ht="31.5" x14ac:dyDescent="0.25">
      <c r="B165" s="63" t="s">
        <v>102</v>
      </c>
      <c r="C165" s="60" t="s">
        <v>103</v>
      </c>
      <c r="D165" s="30">
        <v>150000</v>
      </c>
      <c r="E165" s="30">
        <f>D165/12</f>
        <v>12500</v>
      </c>
      <c r="F165" s="30">
        <f t="shared" ref="F165:P165" si="155">E165</f>
        <v>12500</v>
      </c>
      <c r="G165" s="30">
        <f t="shared" si="155"/>
        <v>12500</v>
      </c>
      <c r="H165" s="30">
        <f t="shared" si="155"/>
        <v>12500</v>
      </c>
      <c r="I165" s="30">
        <f t="shared" si="155"/>
        <v>12500</v>
      </c>
      <c r="J165" s="30">
        <f t="shared" si="155"/>
        <v>12500</v>
      </c>
      <c r="K165" s="30">
        <f t="shared" si="155"/>
        <v>12500</v>
      </c>
      <c r="L165" s="30">
        <f t="shared" si="155"/>
        <v>12500</v>
      </c>
      <c r="M165" s="30">
        <f t="shared" si="155"/>
        <v>12500</v>
      </c>
      <c r="N165" s="30">
        <f t="shared" si="155"/>
        <v>12500</v>
      </c>
      <c r="O165" s="30">
        <f t="shared" si="155"/>
        <v>12500</v>
      </c>
      <c r="P165" s="30">
        <f t="shared" si="155"/>
        <v>12500</v>
      </c>
      <c r="Q165" s="30">
        <f>$D$165*(1+($D$166/2))/2</f>
        <v>78750</v>
      </c>
      <c r="R165" s="30">
        <f>$D$165*(1+($D$166/2))/2</f>
        <v>78750</v>
      </c>
      <c r="S165" s="30">
        <f>(R165+Q165)*(1+D166)</f>
        <v>173250</v>
      </c>
      <c r="T165" s="30">
        <f>S165*(1+$D$166)</f>
        <v>190575.00000000003</v>
      </c>
      <c r="U165" s="30">
        <f>T165*(1+$D$166)</f>
        <v>209632.50000000006</v>
      </c>
      <c r="V165" s="30">
        <f t="shared" ref="V165:Z165" si="156">U165*(1+$D$166)</f>
        <v>230595.75000000009</v>
      </c>
      <c r="W165" s="30">
        <f t="shared" si="156"/>
        <v>253655.32500000013</v>
      </c>
      <c r="X165" s="30">
        <f t="shared" si="156"/>
        <v>279020.85750000016</v>
      </c>
      <c r="Y165" s="30">
        <f t="shared" si="156"/>
        <v>306922.94325000019</v>
      </c>
      <c r="Z165" s="30">
        <f t="shared" si="156"/>
        <v>337615.23757500021</v>
      </c>
      <c r="AB165" s="31">
        <f>V165+$AB$164</f>
        <v>730595.75000000012</v>
      </c>
      <c r="AC165" s="31">
        <f t="shared" ref="AC165:AF165" si="157">W165+$AB$164</f>
        <v>753655.32500000019</v>
      </c>
      <c r="AD165" s="31">
        <f t="shared" si="157"/>
        <v>779020.85750000016</v>
      </c>
      <c r="AE165" s="31">
        <f t="shared" si="157"/>
        <v>806922.94325000024</v>
      </c>
      <c r="AF165" s="31">
        <f t="shared" si="157"/>
        <v>837615.23757500015</v>
      </c>
    </row>
    <row r="166" spans="2:32" ht="15.75" x14ac:dyDescent="0.25">
      <c r="B166" s="63"/>
      <c r="C166" s="60"/>
      <c r="D166" s="35">
        <f>'Control Sheet'!$Z$32</f>
        <v>0.1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B166" s="23"/>
      <c r="AC166" s="23"/>
      <c r="AD166" s="23"/>
      <c r="AE166" s="23"/>
      <c r="AF166" s="23"/>
    </row>
    <row r="167" spans="2:32" ht="15.75" x14ac:dyDescent="0.25">
      <c r="B167" s="63"/>
      <c r="C167" s="60"/>
      <c r="D167" s="23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B167" s="23"/>
      <c r="AC167" s="23"/>
      <c r="AD167" s="23"/>
      <c r="AE167" s="23"/>
      <c r="AF167" s="23"/>
    </row>
    <row r="168" spans="2:32" ht="15.75" x14ac:dyDescent="0.25">
      <c r="B168" s="70"/>
      <c r="C168" s="60"/>
      <c r="D168" s="45"/>
      <c r="E168" s="133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B168" s="23"/>
      <c r="AC168" s="23"/>
      <c r="AD168" s="23"/>
      <c r="AE168" s="23"/>
      <c r="AF168" s="23"/>
    </row>
    <row r="169" spans="2:32" ht="15.75" x14ac:dyDescent="0.25">
      <c r="B169" s="71" t="s">
        <v>104</v>
      </c>
      <c r="C169" s="72"/>
      <c r="D169" s="72"/>
      <c r="E169" s="134">
        <f>SUM(E160:E165)</f>
        <v>17916.666666666668</v>
      </c>
      <c r="F169" s="134">
        <f t="shared" ref="F169:T169" si="158">SUM(F160:F165)</f>
        <v>17916.666666666668</v>
      </c>
      <c r="G169" s="134">
        <f t="shared" si="158"/>
        <v>17916.666666666668</v>
      </c>
      <c r="H169" s="134">
        <f t="shared" si="158"/>
        <v>17916.666666666668</v>
      </c>
      <c r="I169" s="134">
        <f t="shared" si="158"/>
        <v>17916.666666666668</v>
      </c>
      <c r="J169" s="134">
        <f t="shared" si="158"/>
        <v>17916.666666666668</v>
      </c>
      <c r="K169" s="134">
        <f t="shared" si="158"/>
        <v>17916.666666666668</v>
      </c>
      <c r="L169" s="134">
        <f t="shared" si="158"/>
        <v>17916.666666666668</v>
      </c>
      <c r="M169" s="134">
        <f t="shared" si="158"/>
        <v>17916.666666666668</v>
      </c>
      <c r="N169" s="134">
        <f t="shared" si="158"/>
        <v>17916.666666666668</v>
      </c>
      <c r="O169" s="134">
        <f t="shared" si="158"/>
        <v>17916.666666666668</v>
      </c>
      <c r="P169" s="134">
        <f t="shared" si="158"/>
        <v>17916.666666666668</v>
      </c>
      <c r="Q169" s="134">
        <f>SUM(Q160:Q165)</f>
        <v>113062.5</v>
      </c>
      <c r="R169" s="134">
        <f t="shared" si="158"/>
        <v>113062.5</v>
      </c>
      <c r="S169" s="134">
        <f t="shared" si="158"/>
        <v>249606.25</v>
      </c>
      <c r="T169" s="134">
        <f t="shared" si="158"/>
        <v>275694.0625</v>
      </c>
      <c r="U169" s="134">
        <f t="shared" ref="U169:Z169" si="159">SUM(U160:U165)</f>
        <v>304694.265625</v>
      </c>
      <c r="V169" s="134">
        <f t="shared" si="159"/>
        <v>336950.36640625005</v>
      </c>
      <c r="W169" s="134">
        <f t="shared" si="159"/>
        <v>372848.39910156257</v>
      </c>
      <c r="X169" s="134">
        <f>SUM(X160:X165)</f>
        <v>412822.42121289077</v>
      </c>
      <c r="Y169" s="134">
        <f t="shared" si="159"/>
        <v>457360.74644072278</v>
      </c>
      <c r="Z169" s="134">
        <f t="shared" si="159"/>
        <v>507013.01641127456</v>
      </c>
      <c r="AB169" s="229">
        <f>AB165</f>
        <v>730595.75000000012</v>
      </c>
      <c r="AC169" s="229">
        <f t="shared" ref="AC169:AF169" si="160">AC165</f>
        <v>753655.32500000019</v>
      </c>
      <c r="AD169" s="229">
        <f t="shared" si="160"/>
        <v>779020.85750000016</v>
      </c>
      <c r="AE169" s="229">
        <f t="shared" si="160"/>
        <v>806922.94325000024</v>
      </c>
      <c r="AF169" s="229">
        <f t="shared" si="160"/>
        <v>837615.23757500015</v>
      </c>
    </row>
    <row r="170" spans="2:32" x14ac:dyDescent="0.25">
      <c r="B170" s="25"/>
      <c r="P170" s="8"/>
    </row>
    <row r="171" spans="2:32" x14ac:dyDescent="0.25">
      <c r="B171" s="25"/>
      <c r="P171" s="8"/>
    </row>
    <row r="172" spans="2:32" x14ac:dyDescent="0.25">
      <c r="B172" s="25"/>
    </row>
    <row r="173" spans="2:32" x14ac:dyDescent="0.25">
      <c r="B173" s="378" t="s">
        <v>105</v>
      </c>
      <c r="C173" s="378"/>
      <c r="D173" s="378"/>
      <c r="E173" s="378"/>
      <c r="F173" s="378"/>
      <c r="G173" s="378"/>
      <c r="H173" s="378"/>
      <c r="I173" s="378"/>
      <c r="J173" s="378"/>
      <c r="K173" s="378"/>
      <c r="L173" s="378"/>
      <c r="M173" s="378"/>
      <c r="N173" s="378"/>
      <c r="O173" s="378"/>
      <c r="P173" s="378"/>
      <c r="Q173" s="378"/>
      <c r="R173" s="378"/>
      <c r="S173" s="378"/>
      <c r="T173" s="378"/>
    </row>
    <row r="174" spans="2:32" x14ac:dyDescent="0.25">
      <c r="B174" s="378"/>
      <c r="C174" s="378"/>
      <c r="D174" s="378"/>
      <c r="E174" s="378"/>
      <c r="F174" s="378"/>
      <c r="G174" s="378"/>
      <c r="H174" s="378"/>
      <c r="I174" s="378"/>
      <c r="J174" s="378"/>
      <c r="K174" s="378"/>
      <c r="L174" s="378"/>
      <c r="M174" s="378"/>
      <c r="N174" s="378"/>
      <c r="O174" s="378"/>
      <c r="P174" s="378"/>
      <c r="Q174" s="378"/>
      <c r="R174" s="378"/>
      <c r="S174" s="378"/>
      <c r="T174" s="378"/>
    </row>
    <row r="175" spans="2:32" ht="15.75" thickBot="1" x14ac:dyDescent="0.3"/>
    <row r="176" spans="2:32" ht="31.5" x14ac:dyDescent="0.25">
      <c r="B176" s="93"/>
      <c r="C176" s="94" t="s">
        <v>106</v>
      </c>
      <c r="D176" s="94" t="s">
        <v>107</v>
      </c>
      <c r="E176" s="94" t="s">
        <v>109</v>
      </c>
      <c r="F176" s="95" t="s">
        <v>108</v>
      </c>
      <c r="G176" s="96" t="s">
        <v>110</v>
      </c>
      <c r="H176" s="96" t="s">
        <v>219</v>
      </c>
      <c r="I176" s="94" t="s">
        <v>111</v>
      </c>
      <c r="J176" s="94" t="s">
        <v>112</v>
      </c>
      <c r="K176" s="97" t="s">
        <v>113</v>
      </c>
      <c r="M176" s="81"/>
    </row>
    <row r="177" spans="2:21" ht="15.75" x14ac:dyDescent="0.25">
      <c r="B177" s="98" t="s">
        <v>114</v>
      </c>
      <c r="C177" s="99" t="s">
        <v>115</v>
      </c>
      <c r="D177" s="74">
        <f>'Control Sheet'!$P$39</f>
        <v>235000</v>
      </c>
      <c r="E177" s="75" t="str">
        <f>'Control Sheet'!$AC$39</f>
        <v>Annually</v>
      </c>
      <c r="F177" s="99">
        <v>6</v>
      </c>
      <c r="G177" s="99">
        <f>VLOOKUP(E177,$L$178:$M$181,2,FALSE)</f>
        <v>1</v>
      </c>
      <c r="H177" s="99">
        <f>G177*F177</f>
        <v>6</v>
      </c>
      <c r="I177" s="75">
        <f>(1-J177)/H177</f>
        <v>0.1524822695035461</v>
      </c>
      <c r="J177" s="75">
        <f t="shared" ref="J177:J186" si="161">(K177/D177)</f>
        <v>8.5106382978723402E-2</v>
      </c>
      <c r="K177" s="100">
        <v>20000</v>
      </c>
      <c r="L177" s="87" t="s">
        <v>116</v>
      </c>
      <c r="M177" s="87" t="s">
        <v>117</v>
      </c>
    </row>
    <row r="178" spans="2:21" ht="15.75" x14ac:dyDescent="0.25">
      <c r="B178" s="98" t="s">
        <v>118</v>
      </c>
      <c r="C178" s="99" t="s">
        <v>115</v>
      </c>
      <c r="D178" s="74">
        <f>'Control Sheet'!$P$42</f>
        <v>70000</v>
      </c>
      <c r="E178" s="75" t="str">
        <f t="shared" ref="E178:E186" si="162">$E$177</f>
        <v>Annually</v>
      </c>
      <c r="F178" s="99">
        <v>5</v>
      </c>
      <c r="G178" s="99">
        <f t="shared" ref="G178:G186" si="163">VLOOKUP(E178,$L$178:$M$181,2,FALSE)</f>
        <v>1</v>
      </c>
      <c r="H178" s="99">
        <f t="shared" ref="H178:H186" si="164">G178*F178</f>
        <v>5</v>
      </c>
      <c r="I178" s="75">
        <f t="shared" ref="I178:I186" si="165">(1-J178)/H178</f>
        <v>0.2</v>
      </c>
      <c r="J178" s="75">
        <f t="shared" si="161"/>
        <v>0</v>
      </c>
      <c r="K178" s="100">
        <v>0</v>
      </c>
      <c r="L178" s="88" t="s">
        <v>119</v>
      </c>
      <c r="M178" s="88">
        <v>12</v>
      </c>
    </row>
    <row r="179" spans="2:21" ht="15.75" x14ac:dyDescent="0.25">
      <c r="B179" s="98" t="s">
        <v>120</v>
      </c>
      <c r="C179" s="99" t="s">
        <v>115</v>
      </c>
      <c r="D179" s="74">
        <f>'Control Sheet'!$P$45</f>
        <v>80000</v>
      </c>
      <c r="E179" s="75" t="str">
        <f t="shared" si="162"/>
        <v>Annually</v>
      </c>
      <c r="F179" s="99">
        <v>5</v>
      </c>
      <c r="G179" s="99">
        <f t="shared" si="163"/>
        <v>1</v>
      </c>
      <c r="H179" s="99">
        <f t="shared" si="164"/>
        <v>5</v>
      </c>
      <c r="I179" s="75">
        <f t="shared" si="165"/>
        <v>0.18</v>
      </c>
      <c r="J179" s="75">
        <f t="shared" si="161"/>
        <v>0.1</v>
      </c>
      <c r="K179" s="100">
        <v>8000</v>
      </c>
      <c r="L179" s="88" t="s">
        <v>121</v>
      </c>
      <c r="M179" s="88">
        <v>4</v>
      </c>
    </row>
    <row r="180" spans="2:21" ht="15.75" x14ac:dyDescent="0.25">
      <c r="B180" s="98" t="s">
        <v>122</v>
      </c>
      <c r="C180" s="99" t="s">
        <v>115</v>
      </c>
      <c r="D180" s="74">
        <f>'Control Sheet'!$P$48</f>
        <v>35000</v>
      </c>
      <c r="E180" s="75" t="str">
        <f t="shared" si="162"/>
        <v>Annually</v>
      </c>
      <c r="F180" s="99">
        <v>6</v>
      </c>
      <c r="G180" s="99">
        <f t="shared" si="163"/>
        <v>1</v>
      </c>
      <c r="H180" s="99">
        <f t="shared" si="164"/>
        <v>6</v>
      </c>
      <c r="I180" s="75">
        <f t="shared" si="165"/>
        <v>7.1428571428571438E-2</v>
      </c>
      <c r="J180" s="75">
        <f t="shared" si="161"/>
        <v>0.5714285714285714</v>
      </c>
      <c r="K180" s="100">
        <v>20000</v>
      </c>
      <c r="L180" s="88" t="s">
        <v>123</v>
      </c>
      <c r="M180" s="88">
        <v>2</v>
      </c>
    </row>
    <row r="181" spans="2:21" ht="15.75" x14ac:dyDescent="0.25">
      <c r="B181" s="98" t="s">
        <v>124</v>
      </c>
      <c r="C181" s="99" t="s">
        <v>125</v>
      </c>
      <c r="D181" s="74">
        <f>'Control Sheet'!$P$51</f>
        <v>500000</v>
      </c>
      <c r="E181" s="75" t="str">
        <f t="shared" si="162"/>
        <v>Annually</v>
      </c>
      <c r="F181" s="99">
        <v>5</v>
      </c>
      <c r="G181" s="99">
        <f t="shared" si="163"/>
        <v>1</v>
      </c>
      <c r="H181" s="99">
        <f t="shared" si="164"/>
        <v>5</v>
      </c>
      <c r="I181" s="75">
        <f t="shared" si="165"/>
        <v>0.186</v>
      </c>
      <c r="J181" s="75">
        <f t="shared" si="161"/>
        <v>7.0000000000000007E-2</v>
      </c>
      <c r="K181" s="100">
        <v>35000</v>
      </c>
      <c r="L181" s="88" t="s">
        <v>233</v>
      </c>
      <c r="M181" s="88">
        <v>1</v>
      </c>
    </row>
    <row r="182" spans="2:21" ht="15.75" x14ac:dyDescent="0.25">
      <c r="B182" s="98" t="s">
        <v>126</v>
      </c>
      <c r="C182" s="99" t="s">
        <v>125</v>
      </c>
      <c r="D182" s="74">
        <f>'Control Sheet'!$P$54</f>
        <v>350000</v>
      </c>
      <c r="E182" s="75" t="str">
        <f t="shared" si="162"/>
        <v>Annually</v>
      </c>
      <c r="F182" s="99">
        <v>5</v>
      </c>
      <c r="G182" s="99">
        <f t="shared" si="163"/>
        <v>1</v>
      </c>
      <c r="H182" s="99">
        <f t="shared" si="164"/>
        <v>5</v>
      </c>
      <c r="I182" s="75">
        <f t="shared" si="165"/>
        <v>0.17142857142857143</v>
      </c>
      <c r="J182" s="75">
        <f t="shared" si="161"/>
        <v>0.14285714285714285</v>
      </c>
      <c r="K182" s="100">
        <v>50000</v>
      </c>
    </row>
    <row r="183" spans="2:21" ht="15.75" x14ac:dyDescent="0.25">
      <c r="B183" s="98" t="s">
        <v>127</v>
      </c>
      <c r="C183" s="99" t="s">
        <v>115</v>
      </c>
      <c r="D183" s="74">
        <f>'Control Sheet'!$P$57</f>
        <v>700000</v>
      </c>
      <c r="E183" s="75" t="str">
        <f t="shared" si="162"/>
        <v>Annually</v>
      </c>
      <c r="F183" s="99">
        <v>6</v>
      </c>
      <c r="G183" s="99">
        <f t="shared" si="163"/>
        <v>1</v>
      </c>
      <c r="H183" s="99">
        <f t="shared" si="164"/>
        <v>6</v>
      </c>
      <c r="I183" s="75">
        <f t="shared" si="165"/>
        <v>0.15357142857142858</v>
      </c>
      <c r="J183" s="75">
        <f t="shared" si="161"/>
        <v>7.857142857142857E-2</v>
      </c>
      <c r="K183" s="100">
        <v>55000</v>
      </c>
    </row>
    <row r="184" spans="2:21" ht="15.75" x14ac:dyDescent="0.25">
      <c r="B184" s="98" t="s">
        <v>128</v>
      </c>
      <c r="C184" s="99" t="s">
        <v>115</v>
      </c>
      <c r="D184" s="74">
        <f>'Control Sheet'!$P$60</f>
        <v>215000</v>
      </c>
      <c r="E184" s="75" t="str">
        <f t="shared" si="162"/>
        <v>Annually</v>
      </c>
      <c r="F184" s="99">
        <v>6</v>
      </c>
      <c r="G184" s="99">
        <f t="shared" si="163"/>
        <v>1</v>
      </c>
      <c r="H184" s="99">
        <f t="shared" si="164"/>
        <v>6</v>
      </c>
      <c r="I184" s="75">
        <f t="shared" si="165"/>
        <v>0.15503875968992248</v>
      </c>
      <c r="J184" s="75">
        <f t="shared" si="161"/>
        <v>6.9767441860465115E-2</v>
      </c>
      <c r="K184" s="100">
        <v>15000</v>
      </c>
    </row>
    <row r="185" spans="2:21" ht="15.75" x14ac:dyDescent="0.25">
      <c r="B185" s="98" t="s">
        <v>129</v>
      </c>
      <c r="C185" s="99" t="s">
        <v>115</v>
      </c>
      <c r="D185" s="74">
        <f>'Control Sheet'!$P$63</f>
        <v>60000</v>
      </c>
      <c r="E185" s="75" t="str">
        <f t="shared" si="162"/>
        <v>Annually</v>
      </c>
      <c r="F185" s="99">
        <v>5</v>
      </c>
      <c r="G185" s="99">
        <f t="shared" si="163"/>
        <v>1</v>
      </c>
      <c r="H185" s="99">
        <f t="shared" si="164"/>
        <v>5</v>
      </c>
      <c r="I185" s="75">
        <f t="shared" si="165"/>
        <v>0.2</v>
      </c>
      <c r="J185" s="75">
        <f t="shared" si="161"/>
        <v>0</v>
      </c>
      <c r="K185" s="100">
        <v>0</v>
      </c>
    </row>
    <row r="186" spans="2:21" ht="16.5" thickBot="1" x14ac:dyDescent="0.3">
      <c r="B186" s="101" t="s">
        <v>130</v>
      </c>
      <c r="C186" s="102" t="s">
        <v>115</v>
      </c>
      <c r="D186" s="103">
        <f>'Control Sheet'!$P$66</f>
        <v>390000</v>
      </c>
      <c r="E186" s="102" t="str">
        <f t="shared" si="162"/>
        <v>Annually</v>
      </c>
      <c r="F186" s="102">
        <v>6</v>
      </c>
      <c r="G186" s="102">
        <f t="shared" si="163"/>
        <v>1</v>
      </c>
      <c r="H186" s="102">
        <f t="shared" si="164"/>
        <v>6</v>
      </c>
      <c r="I186" s="104">
        <f t="shared" si="165"/>
        <v>0.1517094017094017</v>
      </c>
      <c r="J186" s="104">
        <f t="shared" si="161"/>
        <v>8.9743589743589744E-2</v>
      </c>
      <c r="K186" s="105">
        <v>35000</v>
      </c>
    </row>
    <row r="187" spans="2:21" x14ac:dyDescent="0.25">
      <c r="D187" s="8">
        <f>SUM(D177:D186)</f>
        <v>2635000</v>
      </c>
    </row>
    <row r="188" spans="2:21" ht="16.5" thickBot="1" x14ac:dyDescent="0.3">
      <c r="C188" s="11" t="s">
        <v>131</v>
      </c>
      <c r="D188" t="s">
        <v>132</v>
      </c>
      <c r="E188" s="11">
        <v>1</v>
      </c>
      <c r="F188">
        <v>2</v>
      </c>
      <c r="G188" s="11">
        <v>3</v>
      </c>
    </row>
    <row r="189" spans="2:21" ht="15.75" customHeight="1" x14ac:dyDescent="0.25">
      <c r="B189" s="383"/>
      <c r="C189" s="384"/>
      <c r="D189" s="384"/>
      <c r="E189" s="384"/>
      <c r="F189" s="384"/>
      <c r="G189" s="384"/>
      <c r="H189" s="384"/>
      <c r="I189" s="384"/>
      <c r="J189" s="384"/>
      <c r="K189" s="384"/>
      <c r="L189" s="384"/>
      <c r="M189" s="384"/>
      <c r="N189" s="384"/>
      <c r="O189" s="384"/>
      <c r="P189" s="384"/>
      <c r="Q189" s="384"/>
      <c r="R189" s="384"/>
      <c r="S189" s="384"/>
      <c r="T189" s="384"/>
      <c r="U189" s="385"/>
    </row>
    <row r="190" spans="2:21" x14ac:dyDescent="0.25">
      <c r="B190" s="386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87"/>
      <c r="P190" s="387"/>
      <c r="Q190" s="387"/>
      <c r="R190" s="387"/>
      <c r="S190" s="387"/>
      <c r="T190" s="387"/>
      <c r="U190" s="388"/>
    </row>
    <row r="191" spans="2:21" ht="15.75" thickBot="1" x14ac:dyDescent="0.3">
      <c r="B191" s="389"/>
      <c r="C191" s="390"/>
      <c r="D191" s="390"/>
      <c r="E191" s="390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1"/>
    </row>
    <row r="192" spans="2:21" ht="15.75" x14ac:dyDescent="0.25">
      <c r="B192" s="73" t="s">
        <v>114</v>
      </c>
      <c r="C192" s="49" t="s">
        <v>133</v>
      </c>
      <c r="D192" s="23"/>
      <c r="E192" s="23">
        <f>'Control Sheet'!$H$39</f>
        <v>1</v>
      </c>
      <c r="F192" s="23">
        <f>'Control Sheet'!$H$39</f>
        <v>1</v>
      </c>
      <c r="G192" s="23">
        <f>'Control Sheet'!$H$39</f>
        <v>1</v>
      </c>
      <c r="H192" s="23">
        <f>'Control Sheet'!$H$39</f>
        <v>1</v>
      </c>
      <c r="I192" s="23">
        <f>'Control Sheet'!$H$39</f>
        <v>1</v>
      </c>
      <c r="J192" s="23">
        <f>'Control Sheet'!$H$39</f>
        <v>1</v>
      </c>
      <c r="K192" s="23">
        <f>'Control Sheet'!$H$39</f>
        <v>1</v>
      </c>
      <c r="L192" s="23">
        <f>'Control Sheet'!$H$39</f>
        <v>1</v>
      </c>
      <c r="M192" s="23">
        <f>'Control Sheet'!$H$39</f>
        <v>1</v>
      </c>
      <c r="N192" s="23">
        <f>'Control Sheet'!$H$39</f>
        <v>1</v>
      </c>
      <c r="O192" s="23">
        <f>'Control Sheet'!$H$39</f>
        <v>1</v>
      </c>
      <c r="P192" s="23">
        <f>'Control Sheet'!$H$39</f>
        <v>1</v>
      </c>
      <c r="Q192" s="23">
        <f>'Control Sheet'!$H$39</f>
        <v>1</v>
      </c>
      <c r="R192" s="23">
        <f>'Control Sheet'!$H$39</f>
        <v>1</v>
      </c>
      <c r="S192" s="23">
        <f>'Control Sheet'!$H$39</f>
        <v>1</v>
      </c>
      <c r="T192" s="23">
        <f>'Control Sheet'!$H$39</f>
        <v>1</v>
      </c>
      <c r="U192" s="23">
        <f>'Control Sheet'!$H$39</f>
        <v>1</v>
      </c>
    </row>
    <row r="193" spans="2:77" ht="15.75" x14ac:dyDescent="0.25">
      <c r="B193" s="73" t="s">
        <v>118</v>
      </c>
      <c r="C193" s="49" t="s">
        <v>134</v>
      </c>
      <c r="D193" s="23"/>
      <c r="E193" s="23">
        <f>'Control Sheet'!$H$42</f>
        <v>1</v>
      </c>
      <c r="F193" s="23">
        <f>'Control Sheet'!$H$42</f>
        <v>1</v>
      </c>
      <c r="G193" s="23">
        <f>'Control Sheet'!$H$42</f>
        <v>1</v>
      </c>
      <c r="H193" s="23">
        <f>'Control Sheet'!$H$42</f>
        <v>1</v>
      </c>
      <c r="I193" s="23">
        <f>'Control Sheet'!$H$42</f>
        <v>1</v>
      </c>
      <c r="J193" s="23">
        <f>'Control Sheet'!$H$42</f>
        <v>1</v>
      </c>
      <c r="K193" s="23">
        <f>'Control Sheet'!$H$42</f>
        <v>1</v>
      </c>
      <c r="L193" s="23">
        <f>'Control Sheet'!$H$42</f>
        <v>1</v>
      </c>
      <c r="M193" s="23">
        <f>'Control Sheet'!$H$42</f>
        <v>1</v>
      </c>
      <c r="N193" s="23">
        <f>'Control Sheet'!$H$42</f>
        <v>1</v>
      </c>
      <c r="O193" s="23">
        <f>'Control Sheet'!$H$42</f>
        <v>1</v>
      </c>
      <c r="P193" s="23">
        <f>'Control Sheet'!$H$42</f>
        <v>1</v>
      </c>
      <c r="Q193" s="23">
        <f>'Control Sheet'!$H$42</f>
        <v>1</v>
      </c>
      <c r="R193" s="23">
        <f>'Control Sheet'!$H$42</f>
        <v>1</v>
      </c>
      <c r="S193" s="23">
        <f>'Control Sheet'!$H$42</f>
        <v>1</v>
      </c>
      <c r="T193" s="23">
        <f>'Control Sheet'!$H$42</f>
        <v>1</v>
      </c>
      <c r="U193" s="77"/>
    </row>
    <row r="194" spans="2:77" ht="15.75" x14ac:dyDescent="0.25">
      <c r="B194" s="73" t="s">
        <v>120</v>
      </c>
      <c r="C194" s="49" t="s">
        <v>133</v>
      </c>
      <c r="D194" s="23"/>
      <c r="E194" s="23">
        <f>'Control Sheet'!$H$45</f>
        <v>3</v>
      </c>
      <c r="F194" s="23">
        <f>'Control Sheet'!$H$45</f>
        <v>3</v>
      </c>
      <c r="G194" s="23">
        <f>'Control Sheet'!$H$45</f>
        <v>3</v>
      </c>
      <c r="H194" s="23">
        <f>'Control Sheet'!$H$45</f>
        <v>3</v>
      </c>
      <c r="I194" s="23">
        <f>'Control Sheet'!$H$45</f>
        <v>3</v>
      </c>
      <c r="J194" s="23">
        <f>'Control Sheet'!$H$45</f>
        <v>3</v>
      </c>
      <c r="K194" s="23">
        <f>'Control Sheet'!$H$45</f>
        <v>3</v>
      </c>
      <c r="L194" s="23">
        <f>'Control Sheet'!$H$45</f>
        <v>3</v>
      </c>
      <c r="M194" s="23">
        <f>'Control Sheet'!$H$45</f>
        <v>3</v>
      </c>
      <c r="N194" s="23">
        <f>'Control Sheet'!$H$45</f>
        <v>3</v>
      </c>
      <c r="O194" s="23">
        <f>'Control Sheet'!$H$45</f>
        <v>3</v>
      </c>
      <c r="P194" s="23">
        <f>'Control Sheet'!$H$45</f>
        <v>3</v>
      </c>
      <c r="Q194" s="23">
        <f>'Control Sheet'!$H$45</f>
        <v>3</v>
      </c>
      <c r="R194" s="23">
        <f>'Control Sheet'!$H$45</f>
        <v>3</v>
      </c>
      <c r="S194" s="23">
        <f>'Control Sheet'!$H$45</f>
        <v>3</v>
      </c>
      <c r="T194" s="23">
        <f>'Control Sheet'!$H$45</f>
        <v>3</v>
      </c>
      <c r="U194" s="77"/>
    </row>
    <row r="195" spans="2:77" ht="15.75" x14ac:dyDescent="0.25">
      <c r="B195" s="73" t="s">
        <v>122</v>
      </c>
      <c r="C195" s="49" t="s">
        <v>133</v>
      </c>
      <c r="D195" s="23"/>
      <c r="E195" s="23">
        <f>'Control Sheet'!$H$48</f>
        <v>1</v>
      </c>
      <c r="F195" s="23">
        <f>'Control Sheet'!$H$48</f>
        <v>1</v>
      </c>
      <c r="G195" s="23">
        <f>'Control Sheet'!$H$48</f>
        <v>1</v>
      </c>
      <c r="H195" s="23">
        <f>'Control Sheet'!$H$48</f>
        <v>1</v>
      </c>
      <c r="I195" s="23">
        <f>'Control Sheet'!$H$48</f>
        <v>1</v>
      </c>
      <c r="J195" s="23">
        <f>'Control Sheet'!$H$48</f>
        <v>1</v>
      </c>
      <c r="K195" s="23">
        <f>'Control Sheet'!$H$48</f>
        <v>1</v>
      </c>
      <c r="L195" s="23">
        <f>'Control Sheet'!$H$48</f>
        <v>1</v>
      </c>
      <c r="M195" s="23">
        <f>'Control Sheet'!$H$48</f>
        <v>1</v>
      </c>
      <c r="N195" s="23">
        <f>'Control Sheet'!$H$48</f>
        <v>1</v>
      </c>
      <c r="O195" s="23">
        <f>'Control Sheet'!$H$48</f>
        <v>1</v>
      </c>
      <c r="P195" s="23">
        <f>'Control Sheet'!$H$48</f>
        <v>1</v>
      </c>
      <c r="Q195" s="23">
        <f>'Control Sheet'!$H$48</f>
        <v>1</v>
      </c>
      <c r="R195" s="23">
        <f>'Control Sheet'!$H$48</f>
        <v>1</v>
      </c>
      <c r="S195" s="23">
        <f>'Control Sheet'!$H$48</f>
        <v>1</v>
      </c>
      <c r="T195" s="23">
        <f>'Control Sheet'!$H$48</f>
        <v>1</v>
      </c>
      <c r="U195" s="77"/>
    </row>
    <row r="196" spans="2:77" ht="15.75" x14ac:dyDescent="0.25">
      <c r="B196" s="73" t="s">
        <v>124</v>
      </c>
      <c r="C196" s="49" t="s">
        <v>133</v>
      </c>
      <c r="D196" s="23"/>
      <c r="E196" s="23">
        <f>'Control Sheet'!$H$51</f>
        <v>5</v>
      </c>
      <c r="F196" s="23">
        <f>'Control Sheet'!$H$51</f>
        <v>5</v>
      </c>
      <c r="G196" s="23">
        <f>'Control Sheet'!$H$51</f>
        <v>5</v>
      </c>
      <c r="H196" s="23">
        <f>'Control Sheet'!$H$51</f>
        <v>5</v>
      </c>
      <c r="I196" s="23">
        <f>'Control Sheet'!$H$51</f>
        <v>5</v>
      </c>
      <c r="J196" s="23">
        <f>'Control Sheet'!$H$51</f>
        <v>5</v>
      </c>
      <c r="K196" s="23">
        <f>'Control Sheet'!$H$51</f>
        <v>5</v>
      </c>
      <c r="L196" s="23">
        <f>'Control Sheet'!$H$51</f>
        <v>5</v>
      </c>
      <c r="M196" s="23">
        <f>'Control Sheet'!$H$51</f>
        <v>5</v>
      </c>
      <c r="N196" s="23">
        <f>'Control Sheet'!$H$51</f>
        <v>5</v>
      </c>
      <c r="O196" s="23">
        <f>'Control Sheet'!$H$51</f>
        <v>5</v>
      </c>
      <c r="P196" s="23">
        <f>'Control Sheet'!$H$51</f>
        <v>5</v>
      </c>
      <c r="Q196" s="23">
        <f>'Control Sheet'!$H$51</f>
        <v>5</v>
      </c>
      <c r="R196" s="23">
        <f>'Control Sheet'!$H$51</f>
        <v>5</v>
      </c>
      <c r="S196" s="23">
        <f>'Control Sheet'!$H$51</f>
        <v>5</v>
      </c>
      <c r="T196" s="23">
        <f>'Control Sheet'!$H$51</f>
        <v>5</v>
      </c>
      <c r="U196" s="77"/>
    </row>
    <row r="197" spans="2:77" ht="15.75" x14ac:dyDescent="0.25">
      <c r="B197" s="73" t="s">
        <v>126</v>
      </c>
      <c r="C197" s="49" t="s">
        <v>133</v>
      </c>
      <c r="D197" s="23"/>
      <c r="E197" s="23">
        <f>'Control Sheet'!$H$54</f>
        <v>5</v>
      </c>
      <c r="F197" s="23">
        <v>5</v>
      </c>
      <c r="G197" s="23">
        <v>5</v>
      </c>
      <c r="H197" s="23">
        <v>5</v>
      </c>
      <c r="I197" s="23">
        <v>5</v>
      </c>
      <c r="J197" s="23">
        <v>5</v>
      </c>
      <c r="K197" s="23">
        <v>5</v>
      </c>
      <c r="L197" s="23">
        <v>5</v>
      </c>
      <c r="M197" s="23">
        <v>5</v>
      </c>
      <c r="N197" s="23">
        <v>5</v>
      </c>
      <c r="O197" s="23">
        <v>5</v>
      </c>
      <c r="P197" s="23">
        <v>5</v>
      </c>
      <c r="Q197" s="23">
        <v>5</v>
      </c>
      <c r="R197" s="23">
        <v>5</v>
      </c>
      <c r="S197" s="23">
        <v>5</v>
      </c>
      <c r="T197" s="23">
        <v>5</v>
      </c>
      <c r="U197" s="77"/>
    </row>
    <row r="198" spans="2:77" ht="15.75" x14ac:dyDescent="0.25">
      <c r="B198" s="73" t="s">
        <v>127</v>
      </c>
      <c r="C198" s="49" t="s">
        <v>133</v>
      </c>
      <c r="D198" s="23"/>
      <c r="E198" s="23">
        <f>'Control Sheet'!$H$57</f>
        <v>3</v>
      </c>
      <c r="F198" s="23">
        <f>'Control Sheet'!$H$57</f>
        <v>3</v>
      </c>
      <c r="G198" s="23">
        <f>'Control Sheet'!$H$57</f>
        <v>3</v>
      </c>
      <c r="H198" s="23">
        <f>'Control Sheet'!$H$57</f>
        <v>3</v>
      </c>
      <c r="I198" s="23">
        <f>'Control Sheet'!$H$57</f>
        <v>3</v>
      </c>
      <c r="J198" s="23">
        <f>'Control Sheet'!$H$57</f>
        <v>3</v>
      </c>
      <c r="K198" s="23">
        <f>'Control Sheet'!$H$57</f>
        <v>3</v>
      </c>
      <c r="L198" s="23">
        <f>'Control Sheet'!$H$57</f>
        <v>3</v>
      </c>
      <c r="M198" s="23">
        <f>'Control Sheet'!$H$57</f>
        <v>3</v>
      </c>
      <c r="N198" s="23">
        <f>'Control Sheet'!$H$57</f>
        <v>3</v>
      </c>
      <c r="O198" s="23">
        <f>'Control Sheet'!$H$57</f>
        <v>3</v>
      </c>
      <c r="P198" s="23">
        <f>'Control Sheet'!$H$57</f>
        <v>3</v>
      </c>
      <c r="Q198" s="23">
        <f>'Control Sheet'!$H$57</f>
        <v>3</v>
      </c>
      <c r="R198" s="23">
        <f>'Control Sheet'!$H$57</f>
        <v>3</v>
      </c>
      <c r="S198" s="23">
        <f>'Control Sheet'!$H$57</f>
        <v>3</v>
      </c>
      <c r="T198" s="23">
        <f>'Control Sheet'!$H$57</f>
        <v>3</v>
      </c>
      <c r="U198" s="77"/>
    </row>
    <row r="199" spans="2:77" ht="15.75" x14ac:dyDescent="0.25">
      <c r="B199" s="73" t="s">
        <v>128</v>
      </c>
      <c r="C199" s="49" t="s">
        <v>133</v>
      </c>
      <c r="D199" s="23"/>
      <c r="E199" s="23">
        <f>'Control Sheet'!$H$60</f>
        <v>7</v>
      </c>
      <c r="F199" s="23">
        <f>'Control Sheet'!$H$60</f>
        <v>7</v>
      </c>
      <c r="G199" s="23">
        <f>'Control Sheet'!$H$60</f>
        <v>7</v>
      </c>
      <c r="H199" s="23">
        <f>'Control Sheet'!$H$60</f>
        <v>7</v>
      </c>
      <c r="I199" s="23">
        <f>'Control Sheet'!$H$60</f>
        <v>7</v>
      </c>
      <c r="J199" s="23">
        <f>'Control Sheet'!$H$60</f>
        <v>7</v>
      </c>
      <c r="K199" s="23">
        <f>'Control Sheet'!$H$60</f>
        <v>7</v>
      </c>
      <c r="L199" s="23">
        <f>'Control Sheet'!$H$60</f>
        <v>7</v>
      </c>
      <c r="M199" s="23">
        <f>'Control Sheet'!$H$60</f>
        <v>7</v>
      </c>
      <c r="N199" s="23">
        <f>'Control Sheet'!$H$60</f>
        <v>7</v>
      </c>
      <c r="O199" s="23">
        <f>'Control Sheet'!$H$60</f>
        <v>7</v>
      </c>
      <c r="P199" s="23">
        <f>'Control Sheet'!$H$60</f>
        <v>7</v>
      </c>
      <c r="Q199" s="23">
        <f>'Control Sheet'!$H$60</f>
        <v>7</v>
      </c>
      <c r="R199" s="23">
        <f>'Control Sheet'!$H$60</f>
        <v>7</v>
      </c>
      <c r="S199" s="23">
        <f>'Control Sheet'!$H$60</f>
        <v>7</v>
      </c>
      <c r="T199" s="23">
        <f>'Control Sheet'!$H$60</f>
        <v>7</v>
      </c>
      <c r="U199" s="77"/>
    </row>
    <row r="200" spans="2:77" ht="15.75" x14ac:dyDescent="0.25">
      <c r="B200" s="73" t="s">
        <v>129</v>
      </c>
      <c r="C200" s="49" t="s">
        <v>133</v>
      </c>
      <c r="D200" s="23"/>
      <c r="E200" s="23">
        <f>'Control Sheet'!$H$63</f>
        <v>10</v>
      </c>
      <c r="F200" s="23">
        <f>'Control Sheet'!$H$63</f>
        <v>10</v>
      </c>
      <c r="G200" s="23">
        <f>'Control Sheet'!$H$63</f>
        <v>10</v>
      </c>
      <c r="H200" s="23">
        <f>'Control Sheet'!$H$63</f>
        <v>10</v>
      </c>
      <c r="I200" s="23">
        <f>'Control Sheet'!$H$63</f>
        <v>10</v>
      </c>
      <c r="J200" s="23">
        <f>'Control Sheet'!$H$63</f>
        <v>10</v>
      </c>
      <c r="K200" s="23">
        <f>'Control Sheet'!$H$63</f>
        <v>10</v>
      </c>
      <c r="L200" s="23">
        <f>'Control Sheet'!$H$63</f>
        <v>10</v>
      </c>
      <c r="M200" s="23">
        <f>'Control Sheet'!$H$63</f>
        <v>10</v>
      </c>
      <c r="N200" s="23">
        <f>'Control Sheet'!$H$63</f>
        <v>10</v>
      </c>
      <c r="O200" s="23">
        <f>'Control Sheet'!$H$63</f>
        <v>10</v>
      </c>
      <c r="P200" s="23">
        <f>'Control Sheet'!$H$63</f>
        <v>10</v>
      </c>
      <c r="Q200" s="23">
        <f>'Control Sheet'!$H$63</f>
        <v>10</v>
      </c>
      <c r="R200" s="23">
        <f>'Control Sheet'!$H$63</f>
        <v>10</v>
      </c>
      <c r="S200" s="23">
        <f>'Control Sheet'!$H$63</f>
        <v>10</v>
      </c>
      <c r="T200" s="23">
        <f>'Control Sheet'!$H$63</f>
        <v>10</v>
      </c>
      <c r="U200" s="77"/>
    </row>
    <row r="201" spans="2:77" ht="16.5" thickBot="1" x14ac:dyDescent="0.3">
      <c r="B201" s="76" t="s">
        <v>130</v>
      </c>
      <c r="C201" s="78" t="s">
        <v>133</v>
      </c>
      <c r="D201" s="79"/>
      <c r="E201" s="79">
        <f>'Control Sheet'!$H$66</f>
        <v>1</v>
      </c>
      <c r="F201" s="79">
        <f>'Control Sheet'!$H$66</f>
        <v>1</v>
      </c>
      <c r="G201" s="79">
        <f>'Control Sheet'!$H$66</f>
        <v>1</v>
      </c>
      <c r="H201" s="79">
        <f>'Control Sheet'!$H$66</f>
        <v>1</v>
      </c>
      <c r="I201" s="79">
        <f>'Control Sheet'!$H$66</f>
        <v>1</v>
      </c>
      <c r="J201" s="79">
        <f>'Control Sheet'!$H$66</f>
        <v>1</v>
      </c>
      <c r="K201" s="79">
        <f>'Control Sheet'!$H$66</f>
        <v>1</v>
      </c>
      <c r="L201" s="79">
        <f>'Control Sheet'!$H$66</f>
        <v>1</v>
      </c>
      <c r="M201" s="79">
        <f>'Control Sheet'!$H$66</f>
        <v>1</v>
      </c>
      <c r="N201" s="79">
        <f>'Control Sheet'!$H$66</f>
        <v>1</v>
      </c>
      <c r="O201" s="79">
        <f>'Control Sheet'!$H$66</f>
        <v>1</v>
      </c>
      <c r="P201" s="79">
        <f>'Control Sheet'!$H$66</f>
        <v>1</v>
      </c>
      <c r="Q201" s="79">
        <f>'Control Sheet'!$H$66</f>
        <v>1</v>
      </c>
      <c r="R201" s="79">
        <f>'Control Sheet'!$H$66</f>
        <v>1</v>
      </c>
      <c r="S201" s="79">
        <f>'Control Sheet'!$H$66</f>
        <v>1</v>
      </c>
      <c r="T201" s="79">
        <f>'Control Sheet'!$H$66</f>
        <v>1</v>
      </c>
      <c r="U201" s="80"/>
    </row>
    <row r="203" spans="2:77" hidden="1" x14ac:dyDescent="0.25"/>
    <row r="204" spans="2:77" ht="15.75" hidden="1" thickBot="1" x14ac:dyDescent="0.3"/>
    <row r="205" spans="2:77" ht="15" hidden="1" customHeight="1" x14ac:dyDescent="0.25">
      <c r="B205" s="392" t="s">
        <v>135</v>
      </c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3"/>
      <c r="P205" s="393"/>
      <c r="Q205" s="393"/>
      <c r="R205" s="393"/>
      <c r="S205" s="393"/>
      <c r="T205" s="393"/>
    </row>
    <row r="206" spans="2:77" ht="15" hidden="1" customHeight="1" x14ac:dyDescent="0.25">
      <c r="B206" s="394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</row>
    <row r="207" spans="2:77" ht="15.75" hidden="1" customHeight="1" thickBot="1" x14ac:dyDescent="0.3">
      <c r="B207" s="396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397"/>
      <c r="P207" s="397"/>
      <c r="Q207" s="397"/>
      <c r="R207" s="397"/>
      <c r="S207" s="397"/>
      <c r="T207" s="397"/>
    </row>
    <row r="208" spans="2:77" hidden="1" x14ac:dyDescent="0.25">
      <c r="B208" t="s">
        <v>136</v>
      </c>
      <c r="E208">
        <v>1</v>
      </c>
      <c r="Q208">
        <v>2</v>
      </c>
      <c r="AC208">
        <v>3</v>
      </c>
      <c r="AO208">
        <v>4</v>
      </c>
      <c r="BA208">
        <v>5</v>
      </c>
      <c r="BM208">
        <v>6</v>
      </c>
      <c r="BY208">
        <v>7</v>
      </c>
    </row>
    <row r="209" spans="2:88" ht="15.75" hidden="1" x14ac:dyDescent="0.25">
      <c r="B209" s="27" t="s">
        <v>114</v>
      </c>
      <c r="C209" s="24"/>
      <c r="D209" s="24"/>
      <c r="E209" s="4">
        <v>1</v>
      </c>
      <c r="F209" s="4">
        <v>2</v>
      </c>
      <c r="G209" s="4">
        <v>3</v>
      </c>
      <c r="H209" s="4">
        <v>4</v>
      </c>
      <c r="I209" s="4">
        <v>5</v>
      </c>
      <c r="J209" s="4">
        <v>6</v>
      </c>
      <c r="K209" s="6">
        <v>7</v>
      </c>
      <c r="L209" s="4">
        <v>8</v>
      </c>
      <c r="M209" s="4">
        <v>9</v>
      </c>
      <c r="N209" s="4">
        <v>10</v>
      </c>
      <c r="O209" s="4">
        <v>11</v>
      </c>
      <c r="P209" s="4">
        <v>12</v>
      </c>
      <c r="Q209" s="6">
        <v>1</v>
      </c>
      <c r="R209" s="6">
        <v>2</v>
      </c>
      <c r="S209" s="6">
        <v>3</v>
      </c>
      <c r="T209" s="6">
        <v>4</v>
      </c>
      <c r="U209" s="6">
        <v>5</v>
      </c>
      <c r="V209" s="6">
        <v>6</v>
      </c>
      <c r="W209" s="6">
        <v>7</v>
      </c>
      <c r="X209" s="6">
        <v>8</v>
      </c>
      <c r="Y209" s="6">
        <v>9</v>
      </c>
      <c r="Z209" s="6">
        <v>10</v>
      </c>
      <c r="AA209" s="6">
        <v>11</v>
      </c>
      <c r="AB209" s="6">
        <v>12</v>
      </c>
      <c r="AC209" s="6">
        <v>1</v>
      </c>
      <c r="AD209" s="6">
        <v>2</v>
      </c>
      <c r="AE209" s="6">
        <v>3</v>
      </c>
      <c r="AF209" s="6">
        <v>4</v>
      </c>
      <c r="AG209" s="6">
        <v>5</v>
      </c>
      <c r="AH209" s="6">
        <v>6</v>
      </c>
      <c r="AI209" s="6">
        <v>7</v>
      </c>
      <c r="AJ209" s="6">
        <v>8</v>
      </c>
      <c r="AK209" s="6">
        <v>9</v>
      </c>
      <c r="AL209" s="6">
        <v>10</v>
      </c>
      <c r="AM209" s="6">
        <v>11</v>
      </c>
      <c r="AN209" s="6">
        <v>12</v>
      </c>
      <c r="AO209" s="6">
        <v>1</v>
      </c>
      <c r="AP209" s="6">
        <v>2</v>
      </c>
      <c r="AQ209" s="6">
        <v>3</v>
      </c>
      <c r="AR209" s="6">
        <v>4</v>
      </c>
      <c r="AS209" s="6">
        <v>5</v>
      </c>
      <c r="AT209" s="6">
        <v>6</v>
      </c>
      <c r="AU209" s="6">
        <v>7</v>
      </c>
      <c r="AV209" s="6">
        <v>8</v>
      </c>
      <c r="AW209" s="6">
        <v>9</v>
      </c>
      <c r="AX209" s="6">
        <v>10</v>
      </c>
      <c r="AY209" s="6">
        <v>11</v>
      </c>
      <c r="AZ209" s="6">
        <v>12</v>
      </c>
      <c r="BA209" s="6">
        <v>1</v>
      </c>
      <c r="BB209" s="6">
        <v>2</v>
      </c>
      <c r="BC209" s="6">
        <v>3</v>
      </c>
      <c r="BD209" s="6">
        <v>4</v>
      </c>
      <c r="BE209" s="6">
        <v>5</v>
      </c>
      <c r="BF209" s="6">
        <v>6</v>
      </c>
      <c r="BG209" s="6">
        <v>7</v>
      </c>
      <c r="BH209" s="6">
        <v>8</v>
      </c>
      <c r="BI209" s="6">
        <v>9</v>
      </c>
      <c r="BJ209" s="6">
        <v>10</v>
      </c>
      <c r="BK209" s="6">
        <v>11</v>
      </c>
      <c r="BL209" s="6">
        <v>12</v>
      </c>
      <c r="BM209" s="6">
        <v>1</v>
      </c>
      <c r="BN209" s="6">
        <v>2</v>
      </c>
      <c r="BO209" s="6">
        <v>3</v>
      </c>
      <c r="BP209" s="6">
        <v>4</v>
      </c>
      <c r="BQ209" s="6">
        <v>5</v>
      </c>
      <c r="BR209" s="6">
        <v>6</v>
      </c>
      <c r="BS209" s="6">
        <v>7</v>
      </c>
      <c r="BT209" s="6">
        <v>8</v>
      </c>
      <c r="BU209" s="6">
        <v>9</v>
      </c>
      <c r="BV209" s="6">
        <v>10</v>
      </c>
      <c r="BW209" s="6">
        <v>11</v>
      </c>
      <c r="BX209" s="6">
        <v>12</v>
      </c>
      <c r="BY209" s="6">
        <v>1</v>
      </c>
      <c r="BZ209" s="6">
        <v>2</v>
      </c>
      <c r="CA209" s="6">
        <v>3</v>
      </c>
      <c r="CB209" s="6">
        <v>4</v>
      </c>
      <c r="CC209" s="6">
        <v>5</v>
      </c>
      <c r="CD209" s="6">
        <v>6</v>
      </c>
      <c r="CE209" s="6">
        <v>7</v>
      </c>
      <c r="CF209" s="6">
        <v>8</v>
      </c>
      <c r="CG209" s="6">
        <v>9</v>
      </c>
      <c r="CH209" s="6">
        <v>10</v>
      </c>
      <c r="CI209" s="6">
        <v>11</v>
      </c>
      <c r="CJ209" s="6">
        <v>12</v>
      </c>
    </row>
    <row r="210" spans="2:88" hidden="1" x14ac:dyDescent="0.25">
      <c r="B210" t="s">
        <v>137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</row>
    <row r="211" spans="2:88" hidden="1" x14ac:dyDescent="0.25">
      <c r="B211" t="s">
        <v>138</v>
      </c>
      <c r="E211" s="8">
        <f>$E$192*$D$177</f>
        <v>235000</v>
      </c>
      <c r="F211" s="8">
        <f>E213</f>
        <v>199166.66666666666</v>
      </c>
      <c r="G211" s="8">
        <f t="shared" ref="G211:BR211" si="166">F213</f>
        <v>163333.33333333331</v>
      </c>
      <c r="H211" s="8">
        <f t="shared" si="166"/>
        <v>127499.99999999997</v>
      </c>
      <c r="I211" s="8">
        <f t="shared" si="166"/>
        <v>91666.666666666628</v>
      </c>
      <c r="J211" s="8">
        <f t="shared" si="166"/>
        <v>55833.333333333292</v>
      </c>
      <c r="K211" s="8">
        <f t="shared" si="166"/>
        <v>19999.999999999956</v>
      </c>
      <c r="L211" s="8">
        <f t="shared" si="166"/>
        <v>19999.999999999956</v>
      </c>
      <c r="M211" s="8">
        <f t="shared" si="166"/>
        <v>19999.999999999956</v>
      </c>
      <c r="N211" s="8">
        <f t="shared" si="166"/>
        <v>19999.999999999956</v>
      </c>
      <c r="O211" s="8">
        <f t="shared" si="166"/>
        <v>19999.999999999956</v>
      </c>
      <c r="P211" s="8">
        <f t="shared" si="166"/>
        <v>19999.999999999956</v>
      </c>
      <c r="Q211" s="8">
        <f t="shared" si="166"/>
        <v>19999.999999999956</v>
      </c>
      <c r="R211" s="8">
        <f t="shared" si="166"/>
        <v>19999.999999999956</v>
      </c>
      <c r="S211" s="8">
        <f t="shared" si="166"/>
        <v>19999.999999999956</v>
      </c>
      <c r="T211" s="8">
        <f t="shared" si="166"/>
        <v>19999.999999999956</v>
      </c>
      <c r="U211" s="8">
        <f t="shared" si="166"/>
        <v>19999.999999999956</v>
      </c>
      <c r="V211" s="8">
        <f t="shared" si="166"/>
        <v>19999.999999999956</v>
      </c>
      <c r="W211" s="8">
        <f t="shared" si="166"/>
        <v>19999.999999999956</v>
      </c>
      <c r="X211" s="8">
        <f t="shared" si="166"/>
        <v>19999.999999999956</v>
      </c>
      <c r="Y211" s="8">
        <f t="shared" si="166"/>
        <v>19999.999999999956</v>
      </c>
      <c r="Z211" s="8">
        <f t="shared" si="166"/>
        <v>19999.999999999956</v>
      </c>
      <c r="AA211" s="8">
        <f t="shared" si="166"/>
        <v>19999.999999999956</v>
      </c>
      <c r="AB211" s="8">
        <f t="shared" si="166"/>
        <v>19999.999999999956</v>
      </c>
      <c r="AC211" s="8">
        <f t="shared" si="166"/>
        <v>19999.999999999956</v>
      </c>
      <c r="AD211" s="8">
        <f t="shared" si="166"/>
        <v>19999.999999999956</v>
      </c>
      <c r="AE211" s="8">
        <f t="shared" si="166"/>
        <v>19999.999999999956</v>
      </c>
      <c r="AF211" s="8">
        <f t="shared" si="166"/>
        <v>19999.999999999956</v>
      </c>
      <c r="AG211" s="8">
        <f t="shared" si="166"/>
        <v>19999.999999999956</v>
      </c>
      <c r="AH211" s="8">
        <f t="shared" si="166"/>
        <v>19999.999999999956</v>
      </c>
      <c r="AI211" s="8">
        <f t="shared" si="166"/>
        <v>19999.999999999956</v>
      </c>
      <c r="AJ211" s="8">
        <f t="shared" si="166"/>
        <v>19999.999999999956</v>
      </c>
      <c r="AK211" s="8">
        <f t="shared" si="166"/>
        <v>19999.999999999956</v>
      </c>
      <c r="AL211" s="8">
        <f t="shared" si="166"/>
        <v>19999.999999999956</v>
      </c>
      <c r="AM211" s="8">
        <f t="shared" si="166"/>
        <v>19999.999999999956</v>
      </c>
      <c r="AN211" s="8">
        <f t="shared" si="166"/>
        <v>19999.999999999956</v>
      </c>
      <c r="AO211" s="8">
        <f t="shared" si="166"/>
        <v>19999.999999999956</v>
      </c>
      <c r="AP211" s="8">
        <f t="shared" si="166"/>
        <v>19999.999999999956</v>
      </c>
      <c r="AQ211" s="8">
        <f t="shared" si="166"/>
        <v>19999.999999999956</v>
      </c>
      <c r="AR211" s="8">
        <f t="shared" si="166"/>
        <v>19999.999999999956</v>
      </c>
      <c r="AS211" s="8">
        <f t="shared" si="166"/>
        <v>19999.999999999956</v>
      </c>
      <c r="AT211" s="8">
        <f t="shared" si="166"/>
        <v>19999.999999999956</v>
      </c>
      <c r="AU211" s="8">
        <f t="shared" si="166"/>
        <v>19999.999999999956</v>
      </c>
      <c r="AV211" s="8">
        <f t="shared" si="166"/>
        <v>19999.999999999956</v>
      </c>
      <c r="AW211" s="8">
        <f t="shared" si="166"/>
        <v>19999.999999999956</v>
      </c>
      <c r="AX211" s="8">
        <f t="shared" si="166"/>
        <v>19999.999999999956</v>
      </c>
      <c r="AY211" s="8">
        <f t="shared" si="166"/>
        <v>19999.999999999956</v>
      </c>
      <c r="AZ211" s="8">
        <f t="shared" si="166"/>
        <v>19999.999999999956</v>
      </c>
      <c r="BA211" s="8">
        <f t="shared" si="166"/>
        <v>19999.999999999956</v>
      </c>
      <c r="BB211" s="8">
        <f t="shared" si="166"/>
        <v>19999.999999999956</v>
      </c>
      <c r="BC211" s="8">
        <f t="shared" si="166"/>
        <v>19999.999999999956</v>
      </c>
      <c r="BD211" s="8">
        <f t="shared" si="166"/>
        <v>19999.999999999956</v>
      </c>
      <c r="BE211" s="8">
        <f t="shared" si="166"/>
        <v>19999.999999999956</v>
      </c>
      <c r="BF211" s="8">
        <f t="shared" si="166"/>
        <v>19999.999999999956</v>
      </c>
      <c r="BG211" s="8">
        <f t="shared" si="166"/>
        <v>19999.999999999956</v>
      </c>
      <c r="BH211" s="8">
        <f t="shared" si="166"/>
        <v>19999.999999999956</v>
      </c>
      <c r="BI211" s="8">
        <f t="shared" si="166"/>
        <v>19999.999999999956</v>
      </c>
      <c r="BJ211" s="8">
        <f t="shared" si="166"/>
        <v>19999.999999999956</v>
      </c>
      <c r="BK211" s="8">
        <f t="shared" si="166"/>
        <v>19999.999999999956</v>
      </c>
      <c r="BL211" s="8">
        <f t="shared" si="166"/>
        <v>19999.999999999956</v>
      </c>
      <c r="BM211" s="8">
        <f t="shared" si="166"/>
        <v>19999.999999999956</v>
      </c>
      <c r="BN211" s="8">
        <f t="shared" si="166"/>
        <v>19999.999999999956</v>
      </c>
      <c r="BO211" s="8">
        <f t="shared" si="166"/>
        <v>19999.999999999956</v>
      </c>
      <c r="BP211" s="8">
        <f t="shared" si="166"/>
        <v>19999.999999999956</v>
      </c>
      <c r="BQ211" s="8">
        <f t="shared" si="166"/>
        <v>19999.999999999956</v>
      </c>
      <c r="BR211" s="8">
        <f t="shared" si="166"/>
        <v>19999.999999999956</v>
      </c>
      <c r="BS211" s="8">
        <f t="shared" ref="BS211:CJ211" si="167">BR213</f>
        <v>19999.999999999956</v>
      </c>
      <c r="BT211" s="8">
        <f t="shared" si="167"/>
        <v>19999.999999999956</v>
      </c>
      <c r="BU211" s="8">
        <f t="shared" si="167"/>
        <v>19999.999999999956</v>
      </c>
      <c r="BV211" s="8">
        <f t="shared" si="167"/>
        <v>19999.999999999956</v>
      </c>
      <c r="BW211" s="8">
        <f t="shared" si="167"/>
        <v>19999.999999999956</v>
      </c>
      <c r="BX211" s="8">
        <f t="shared" si="167"/>
        <v>19999.999999999956</v>
      </c>
      <c r="BY211" s="8">
        <f t="shared" si="167"/>
        <v>19999.999999999956</v>
      </c>
      <c r="BZ211" s="8">
        <f t="shared" si="167"/>
        <v>19999.999999999956</v>
      </c>
      <c r="CA211" s="8">
        <f t="shared" si="167"/>
        <v>19999.999999999956</v>
      </c>
      <c r="CB211" s="8">
        <f t="shared" si="167"/>
        <v>19999.999999999956</v>
      </c>
      <c r="CC211" s="8">
        <f t="shared" si="167"/>
        <v>19999.999999999956</v>
      </c>
      <c r="CD211" s="8">
        <f t="shared" si="167"/>
        <v>19999.999999999956</v>
      </c>
      <c r="CE211" s="8">
        <f t="shared" si="167"/>
        <v>19999.999999999956</v>
      </c>
      <c r="CF211" s="8">
        <f t="shared" si="167"/>
        <v>19999.999999999956</v>
      </c>
      <c r="CG211" s="8">
        <f t="shared" si="167"/>
        <v>19999.999999999956</v>
      </c>
      <c r="CH211" s="8">
        <f t="shared" si="167"/>
        <v>19999.999999999956</v>
      </c>
      <c r="CI211" s="8">
        <f t="shared" si="167"/>
        <v>19999.999999999956</v>
      </c>
      <c r="CJ211" s="8">
        <f t="shared" si="167"/>
        <v>19999.999999999956</v>
      </c>
    </row>
    <row r="212" spans="2:88" hidden="1" x14ac:dyDescent="0.25">
      <c r="B212" t="s">
        <v>139</v>
      </c>
      <c r="C212" t="s">
        <v>140</v>
      </c>
      <c r="D212" t="s">
        <v>30</v>
      </c>
      <c r="E212" s="8">
        <f>IF(E211&gt;$K$177,$E$211*$I$177,0)</f>
        <v>35833.333333333336</v>
      </c>
      <c r="F212" s="8">
        <f t="shared" ref="F212:P212" si="168">IF(F211&gt;$K$177,$E$211*$I$177,0)</f>
        <v>35833.333333333336</v>
      </c>
      <c r="G212" s="8">
        <f t="shared" si="168"/>
        <v>35833.333333333336</v>
      </c>
      <c r="H212" s="8">
        <f t="shared" si="168"/>
        <v>35833.333333333336</v>
      </c>
      <c r="I212" s="8">
        <f t="shared" si="168"/>
        <v>35833.333333333336</v>
      </c>
      <c r="J212" s="8">
        <f t="shared" si="168"/>
        <v>35833.333333333336</v>
      </c>
      <c r="K212" s="8">
        <f t="shared" si="168"/>
        <v>0</v>
      </c>
      <c r="L212" s="8">
        <f t="shared" si="168"/>
        <v>0</v>
      </c>
      <c r="M212" s="8">
        <f t="shared" si="168"/>
        <v>0</v>
      </c>
      <c r="N212" s="8">
        <f t="shared" si="168"/>
        <v>0</v>
      </c>
      <c r="O212" s="8">
        <f t="shared" si="168"/>
        <v>0</v>
      </c>
      <c r="P212" s="8">
        <f t="shared" si="168"/>
        <v>0</v>
      </c>
      <c r="Q212" s="8">
        <f t="shared" ref="Q212" si="169">IF(Q211&gt;$K$177,$E$211*$I$177,0)</f>
        <v>0</v>
      </c>
      <c r="R212" s="8">
        <f t="shared" ref="R212" si="170">IF(R211&gt;$K$177,$E$211*$I$177,0)</f>
        <v>0</v>
      </c>
      <c r="S212" s="8">
        <f t="shared" ref="S212" si="171">IF(S211&gt;$K$177,$E$211*$I$177,0)</f>
        <v>0</v>
      </c>
      <c r="T212" s="8">
        <f t="shared" ref="T212" si="172">IF(T211&gt;$K$177,$E$211*$I$177,0)</f>
        <v>0</v>
      </c>
      <c r="U212" s="8">
        <f t="shared" ref="U212" si="173">IF(U211&gt;$K$177,$E$211*$I$177,0)</f>
        <v>0</v>
      </c>
      <c r="V212" s="8">
        <f t="shared" ref="V212" si="174">IF(V211&gt;$K$177,$E$211*$I$177,0)</f>
        <v>0</v>
      </c>
      <c r="W212" s="8">
        <f t="shared" ref="W212" si="175">IF(W211&gt;$K$177,$E$211*$I$177,0)</f>
        <v>0</v>
      </c>
      <c r="X212" s="8">
        <f t="shared" ref="X212" si="176">IF(X211&gt;$K$177,$E$211*$I$177,0)</f>
        <v>0</v>
      </c>
      <c r="Y212" s="8">
        <f t="shared" ref="Y212" si="177">IF(Y211&gt;$K$177,$E$211*$I$177,0)</f>
        <v>0</v>
      </c>
      <c r="Z212" s="8">
        <f t="shared" ref="Z212" si="178">IF(Z211&gt;$K$177,$E$211*$I$177,0)</f>
        <v>0</v>
      </c>
      <c r="AA212" s="8">
        <f t="shared" ref="AA212" si="179">IF(AA211&gt;$K$177,$E$211*$I$177,0)</f>
        <v>0</v>
      </c>
      <c r="AB212" s="8">
        <f t="shared" ref="AB212" si="180">IF(AB211&gt;$K$177,$E$211*$I$177,0)</f>
        <v>0</v>
      </c>
      <c r="AC212" s="8">
        <f t="shared" ref="AC212" si="181">IF(AC211&gt;$K$177,$E$211*$I$177,0)</f>
        <v>0</v>
      </c>
      <c r="AD212" s="8">
        <f t="shared" ref="AD212" si="182">IF(AD211&gt;$K$177,$E$211*$I$177,0)</f>
        <v>0</v>
      </c>
      <c r="AE212" s="8">
        <f t="shared" ref="AE212" si="183">IF(AE211&gt;$K$177,$E$211*$I$177,0)</f>
        <v>0</v>
      </c>
      <c r="AF212" s="8">
        <f t="shared" ref="AF212" si="184">IF(AF211&gt;$K$177,$E$211*$I$177,0)</f>
        <v>0</v>
      </c>
      <c r="AG212" s="8">
        <f t="shared" ref="AG212" si="185">IF(AG211&gt;$K$177,$E$211*$I$177,0)</f>
        <v>0</v>
      </c>
      <c r="AH212" s="8">
        <f t="shared" ref="AH212" si="186">IF(AH211&gt;$K$177,$E$211*$I$177,0)</f>
        <v>0</v>
      </c>
      <c r="AI212" s="8">
        <f t="shared" ref="AI212" si="187">IF(AI211&gt;$K$177,$E$211*$I$177,0)</f>
        <v>0</v>
      </c>
      <c r="AJ212" s="8">
        <f t="shared" ref="AJ212" si="188">IF(AJ211&gt;$K$177,$E$211*$I$177,0)</f>
        <v>0</v>
      </c>
      <c r="AK212" s="8">
        <f t="shared" ref="AK212" si="189">IF(AK211&gt;$K$177,$E$211*$I$177,0)</f>
        <v>0</v>
      </c>
      <c r="AL212" s="8">
        <f t="shared" ref="AL212" si="190">IF(AL211&gt;$K$177,$E$211*$I$177,0)</f>
        <v>0</v>
      </c>
      <c r="AM212" s="8">
        <f t="shared" ref="AM212" si="191">IF(AM211&gt;$K$177,$E$211*$I$177,0)</f>
        <v>0</v>
      </c>
      <c r="AN212" s="8">
        <f t="shared" ref="AN212" si="192">IF(AN211&gt;$K$177,$E$211*$I$177,0)</f>
        <v>0</v>
      </c>
      <c r="AO212" s="8">
        <f t="shared" ref="AO212" si="193">IF(AO211&gt;$K$177,$E$211*$I$177,0)</f>
        <v>0</v>
      </c>
      <c r="AP212" s="8">
        <f t="shared" ref="AP212" si="194">IF(AP211&gt;$K$177,$E$211*$I$177,0)</f>
        <v>0</v>
      </c>
      <c r="AQ212" s="8">
        <f t="shared" ref="AQ212" si="195">IF(AQ211&gt;$K$177,$E$211*$I$177,0)</f>
        <v>0</v>
      </c>
      <c r="AR212" s="8">
        <f t="shared" ref="AR212" si="196">IF(AR211&gt;$K$177,$E$211*$I$177,0)</f>
        <v>0</v>
      </c>
      <c r="AS212" s="8">
        <f t="shared" ref="AS212" si="197">IF(AS211&gt;$K$177,$E$211*$I$177,0)</f>
        <v>0</v>
      </c>
      <c r="AT212" s="8">
        <f t="shared" ref="AT212" si="198">IF(AT211&gt;$K$177,$E$211*$I$177,0)</f>
        <v>0</v>
      </c>
      <c r="AU212" s="8">
        <f t="shared" ref="AU212" si="199">IF(AU211&gt;$K$177,$E$211*$I$177,0)</f>
        <v>0</v>
      </c>
      <c r="AV212" s="8">
        <f t="shared" ref="AV212" si="200">IF(AV211&gt;$K$177,$E$211*$I$177,0)</f>
        <v>0</v>
      </c>
      <c r="AW212" s="8">
        <f t="shared" ref="AW212" si="201">IF(AW211&gt;$K$177,$E$211*$I$177,0)</f>
        <v>0</v>
      </c>
      <c r="AX212" s="8">
        <f t="shared" ref="AX212" si="202">IF(AX211&gt;$K$177,$E$211*$I$177,0)</f>
        <v>0</v>
      </c>
      <c r="AY212" s="8">
        <f t="shared" ref="AY212" si="203">IF(AY211&gt;$K$177,$E$211*$I$177,0)</f>
        <v>0</v>
      </c>
      <c r="AZ212" s="8">
        <f t="shared" ref="AZ212" si="204">IF(AZ211&gt;$K$177,$E$211*$I$177,0)</f>
        <v>0</v>
      </c>
      <c r="BA212" s="8">
        <f t="shared" ref="BA212" si="205">IF(BA211&gt;$K$177,$E$211*$I$177,0)</f>
        <v>0</v>
      </c>
      <c r="BB212" s="8">
        <f t="shared" ref="BB212" si="206">IF(BB211&gt;$K$177,$E$211*$I$177,0)</f>
        <v>0</v>
      </c>
      <c r="BC212" s="8">
        <f t="shared" ref="BC212" si="207">IF(BC211&gt;$K$177,$E$211*$I$177,0)</f>
        <v>0</v>
      </c>
      <c r="BD212" s="8">
        <f t="shared" ref="BD212" si="208">IF(BD211&gt;$K$177,$E$211*$I$177,0)</f>
        <v>0</v>
      </c>
      <c r="BE212" s="8">
        <f t="shared" ref="BE212" si="209">IF(BE211&gt;$K$177,$E$211*$I$177,0)</f>
        <v>0</v>
      </c>
      <c r="BF212" s="8">
        <f t="shared" ref="BF212" si="210">IF(BF211&gt;$K$177,$E$211*$I$177,0)</f>
        <v>0</v>
      </c>
      <c r="BG212" s="8">
        <f t="shared" ref="BG212" si="211">IF(BG211&gt;$K$177,$E$211*$I$177,0)</f>
        <v>0</v>
      </c>
      <c r="BH212" s="8">
        <f t="shared" ref="BH212" si="212">IF(BH211&gt;$K$177,$E$211*$I$177,0)</f>
        <v>0</v>
      </c>
      <c r="BI212" s="8">
        <f t="shared" ref="BI212" si="213">IF(BI211&gt;$K$177,$E$211*$I$177,0)</f>
        <v>0</v>
      </c>
      <c r="BJ212" s="8">
        <f t="shared" ref="BJ212" si="214">IF(BJ211&gt;$K$177,$E$211*$I$177,0)</f>
        <v>0</v>
      </c>
      <c r="BK212" s="8">
        <f t="shared" ref="BK212" si="215">IF(BK211&gt;$K$177,$E$211*$I$177,0)</f>
        <v>0</v>
      </c>
      <c r="BL212" s="8">
        <f t="shared" ref="BL212" si="216">IF(BL211&gt;$K$177,$E$211*$I$177,0)</f>
        <v>0</v>
      </c>
      <c r="BM212" s="8">
        <f t="shared" ref="BM212" si="217">IF(BM211&gt;$K$177,$E$211*$I$177,0)</f>
        <v>0</v>
      </c>
      <c r="BN212" s="8">
        <f t="shared" ref="BN212" si="218">IF(BN211&gt;$K$177,$E$211*$I$177,0)</f>
        <v>0</v>
      </c>
      <c r="BO212" s="8">
        <f t="shared" ref="BO212" si="219">IF(BO211&gt;$K$177,$E$211*$I$177,0)</f>
        <v>0</v>
      </c>
      <c r="BP212" s="8">
        <f t="shared" ref="BP212" si="220">IF(BP211&gt;$K$177,$E$211*$I$177,0)</f>
        <v>0</v>
      </c>
      <c r="BQ212" s="8">
        <f t="shared" ref="BQ212" si="221">IF(BQ211&gt;$K$177,$E$211*$I$177,0)</f>
        <v>0</v>
      </c>
      <c r="BR212" s="8">
        <f t="shared" ref="BR212" si="222">IF(BR211&gt;$K$177,$E$211*$I$177,0)</f>
        <v>0</v>
      </c>
      <c r="BS212" s="8">
        <f t="shared" ref="BS212" si="223">IF(BS211&gt;$K$177,$E$211*$I$177,0)</f>
        <v>0</v>
      </c>
      <c r="BT212" s="8">
        <f t="shared" ref="BT212" si="224">IF(BT211&gt;$K$177,$E$211*$I$177,0)</f>
        <v>0</v>
      </c>
      <c r="BU212" s="8">
        <f t="shared" ref="BU212" si="225">IF(BU211&gt;$K$177,$E$211*$I$177,0)</f>
        <v>0</v>
      </c>
      <c r="BV212" s="8">
        <f t="shared" ref="BV212" si="226">IF(BV211&gt;$K$177,$E$211*$I$177,0)</f>
        <v>0</v>
      </c>
      <c r="BW212" s="8">
        <f t="shared" ref="BW212" si="227">IF(BW211&gt;$K$177,$E$211*$I$177,0)</f>
        <v>0</v>
      </c>
      <c r="BX212" s="8">
        <f t="shared" ref="BX212" si="228">IF(BX211&gt;$K$177,$E$211*$I$177,0)</f>
        <v>0</v>
      </c>
      <c r="BY212" s="8">
        <f t="shared" ref="BY212" si="229">IF(BY211&gt;$K$177,$E$211*$I$177,0)</f>
        <v>0</v>
      </c>
      <c r="BZ212" s="8">
        <f t="shared" ref="BZ212" si="230">IF(BZ211&gt;$K$177,$E$211*$I$177,0)</f>
        <v>0</v>
      </c>
      <c r="CA212" s="8">
        <f t="shared" ref="CA212" si="231">IF(CA211&gt;$K$177,$E$211*$I$177,0)</f>
        <v>0</v>
      </c>
      <c r="CB212" s="8">
        <f t="shared" ref="CB212" si="232">IF(CB211&gt;$K$177,$E$211*$I$177,0)</f>
        <v>0</v>
      </c>
      <c r="CC212" s="8">
        <f t="shared" ref="CC212" si="233">IF(CC211&gt;$K$177,$E$211*$I$177,0)</f>
        <v>0</v>
      </c>
      <c r="CD212" s="8">
        <f t="shared" ref="CD212" si="234">IF(CD211&gt;$K$177,$E$211*$I$177,0)</f>
        <v>0</v>
      </c>
      <c r="CE212" s="8">
        <f t="shared" ref="CE212" si="235">IF(CE211&gt;$K$177,$E$211*$I$177,0)</f>
        <v>0</v>
      </c>
      <c r="CF212" s="8">
        <f t="shared" ref="CF212" si="236">IF(CF211&gt;$K$177,$E$211*$I$177,0)</f>
        <v>0</v>
      </c>
      <c r="CG212" s="8">
        <f t="shared" ref="CG212" si="237">IF(CG211&gt;$K$177,$E$211*$I$177,0)</f>
        <v>0</v>
      </c>
      <c r="CH212" s="8">
        <f t="shared" ref="CH212" si="238">IF(CH211&gt;$K$177,$E$211*$I$177,0)</f>
        <v>0</v>
      </c>
      <c r="CI212" s="8">
        <f t="shared" ref="CI212" si="239">IF(CI211&gt;$K$177,$E$211*$I$177,0)</f>
        <v>0</v>
      </c>
      <c r="CJ212" s="8">
        <f t="shared" ref="CJ212" si="240">IF(CJ211&gt;$K$177,$E$211*$I$177,0)</f>
        <v>0</v>
      </c>
    </row>
    <row r="213" spans="2:88" hidden="1" x14ac:dyDescent="0.25">
      <c r="B213" t="s">
        <v>141</v>
      </c>
      <c r="E213" s="8">
        <f>E211-E212</f>
        <v>199166.66666666666</v>
      </c>
      <c r="F213" s="8">
        <f t="shared" ref="F213:P213" si="241">F211-F212</f>
        <v>163333.33333333331</v>
      </c>
      <c r="G213" s="8">
        <f t="shared" si="241"/>
        <v>127499.99999999997</v>
      </c>
      <c r="H213" s="8">
        <f t="shared" si="241"/>
        <v>91666.666666666628</v>
      </c>
      <c r="I213" s="8">
        <f t="shared" si="241"/>
        <v>55833.333333333292</v>
      </c>
      <c r="J213" s="8">
        <f t="shared" si="241"/>
        <v>19999.999999999956</v>
      </c>
      <c r="K213" s="8">
        <f t="shared" si="241"/>
        <v>19999.999999999956</v>
      </c>
      <c r="L213" s="8">
        <f t="shared" si="241"/>
        <v>19999.999999999956</v>
      </c>
      <c r="M213" s="8">
        <f t="shared" si="241"/>
        <v>19999.999999999956</v>
      </c>
      <c r="N213" s="8">
        <f t="shared" si="241"/>
        <v>19999.999999999956</v>
      </c>
      <c r="O213" s="8">
        <f t="shared" si="241"/>
        <v>19999.999999999956</v>
      </c>
      <c r="P213" s="8">
        <f t="shared" si="241"/>
        <v>19999.999999999956</v>
      </c>
      <c r="Q213" s="8">
        <f t="shared" ref="Q213" si="242">Q211-Q212</f>
        <v>19999.999999999956</v>
      </c>
      <c r="R213" s="8">
        <f t="shared" ref="R213" si="243">R211-R212</f>
        <v>19999.999999999956</v>
      </c>
      <c r="S213" s="8">
        <f t="shared" ref="S213" si="244">S211-S212</f>
        <v>19999.999999999956</v>
      </c>
      <c r="T213" s="8">
        <f t="shared" ref="T213" si="245">T211-T212</f>
        <v>19999.999999999956</v>
      </c>
      <c r="U213" s="8">
        <f t="shared" ref="U213" si="246">U211-U212</f>
        <v>19999.999999999956</v>
      </c>
      <c r="V213" s="8">
        <f t="shared" ref="V213" si="247">V211-V212</f>
        <v>19999.999999999956</v>
      </c>
      <c r="W213" s="8">
        <f t="shared" ref="W213" si="248">W211-W212</f>
        <v>19999.999999999956</v>
      </c>
      <c r="X213" s="8">
        <f t="shared" ref="X213" si="249">X211-X212</f>
        <v>19999.999999999956</v>
      </c>
      <c r="Y213" s="8">
        <f t="shared" ref="Y213" si="250">Y211-Y212</f>
        <v>19999.999999999956</v>
      </c>
      <c r="Z213" s="8">
        <f t="shared" ref="Z213" si="251">Z211-Z212</f>
        <v>19999.999999999956</v>
      </c>
      <c r="AA213" s="8">
        <f t="shared" ref="AA213" si="252">AA211-AA212</f>
        <v>19999.999999999956</v>
      </c>
      <c r="AB213" s="8">
        <f t="shared" ref="AB213" si="253">AB211-AB212</f>
        <v>19999.999999999956</v>
      </c>
      <c r="AC213" s="8">
        <f t="shared" ref="AC213" si="254">AC211-AC212</f>
        <v>19999.999999999956</v>
      </c>
      <c r="AD213" s="8">
        <f t="shared" ref="AD213" si="255">AD211-AD212</f>
        <v>19999.999999999956</v>
      </c>
      <c r="AE213" s="8">
        <f t="shared" ref="AE213" si="256">AE211-AE212</f>
        <v>19999.999999999956</v>
      </c>
      <c r="AF213" s="8">
        <f t="shared" ref="AF213" si="257">AF211-AF212</f>
        <v>19999.999999999956</v>
      </c>
      <c r="AG213" s="8">
        <f t="shared" ref="AG213" si="258">AG211-AG212</f>
        <v>19999.999999999956</v>
      </c>
      <c r="AH213" s="8">
        <f t="shared" ref="AH213" si="259">AH211-AH212</f>
        <v>19999.999999999956</v>
      </c>
      <c r="AI213" s="8">
        <f t="shared" ref="AI213" si="260">AI211-AI212</f>
        <v>19999.999999999956</v>
      </c>
      <c r="AJ213" s="8">
        <f t="shared" ref="AJ213" si="261">AJ211-AJ212</f>
        <v>19999.999999999956</v>
      </c>
      <c r="AK213" s="8">
        <f t="shared" ref="AK213" si="262">AK211-AK212</f>
        <v>19999.999999999956</v>
      </c>
      <c r="AL213" s="8">
        <f t="shared" ref="AL213" si="263">AL211-AL212</f>
        <v>19999.999999999956</v>
      </c>
      <c r="AM213" s="8">
        <f t="shared" ref="AM213" si="264">AM211-AM212</f>
        <v>19999.999999999956</v>
      </c>
      <c r="AN213" s="8">
        <f t="shared" ref="AN213" si="265">AN211-AN212</f>
        <v>19999.999999999956</v>
      </c>
      <c r="AO213" s="8">
        <f t="shared" ref="AO213" si="266">AO211-AO212</f>
        <v>19999.999999999956</v>
      </c>
      <c r="AP213" s="8">
        <f t="shared" ref="AP213" si="267">AP211-AP212</f>
        <v>19999.999999999956</v>
      </c>
      <c r="AQ213" s="8">
        <f t="shared" ref="AQ213" si="268">AQ211-AQ212</f>
        <v>19999.999999999956</v>
      </c>
      <c r="AR213" s="8">
        <f t="shared" ref="AR213" si="269">AR211-AR212</f>
        <v>19999.999999999956</v>
      </c>
      <c r="AS213" s="8">
        <f t="shared" ref="AS213" si="270">AS211-AS212</f>
        <v>19999.999999999956</v>
      </c>
      <c r="AT213" s="8">
        <f t="shared" ref="AT213" si="271">AT211-AT212</f>
        <v>19999.999999999956</v>
      </c>
      <c r="AU213" s="8">
        <f t="shared" ref="AU213" si="272">AU211-AU212</f>
        <v>19999.999999999956</v>
      </c>
      <c r="AV213" s="8">
        <f t="shared" ref="AV213" si="273">AV211-AV212</f>
        <v>19999.999999999956</v>
      </c>
      <c r="AW213" s="8">
        <f t="shared" ref="AW213" si="274">AW211-AW212</f>
        <v>19999.999999999956</v>
      </c>
      <c r="AX213" s="8">
        <f t="shared" ref="AX213" si="275">AX211-AX212</f>
        <v>19999.999999999956</v>
      </c>
      <c r="AY213" s="8">
        <f t="shared" ref="AY213" si="276">AY211-AY212</f>
        <v>19999.999999999956</v>
      </c>
      <c r="AZ213" s="8">
        <f t="shared" ref="AZ213" si="277">AZ211-AZ212</f>
        <v>19999.999999999956</v>
      </c>
      <c r="BA213" s="8">
        <f t="shared" ref="BA213" si="278">BA211-BA212</f>
        <v>19999.999999999956</v>
      </c>
      <c r="BB213" s="8">
        <f t="shared" ref="BB213" si="279">BB211-BB212</f>
        <v>19999.999999999956</v>
      </c>
      <c r="BC213" s="8">
        <f t="shared" ref="BC213" si="280">BC211-BC212</f>
        <v>19999.999999999956</v>
      </c>
      <c r="BD213" s="8">
        <f t="shared" ref="BD213" si="281">BD211-BD212</f>
        <v>19999.999999999956</v>
      </c>
      <c r="BE213" s="8">
        <f t="shared" ref="BE213" si="282">BE211-BE212</f>
        <v>19999.999999999956</v>
      </c>
      <c r="BF213" s="8">
        <f t="shared" ref="BF213" si="283">BF211-BF212</f>
        <v>19999.999999999956</v>
      </c>
      <c r="BG213" s="8">
        <f t="shared" ref="BG213" si="284">BG211-BG212</f>
        <v>19999.999999999956</v>
      </c>
      <c r="BH213" s="8">
        <f t="shared" ref="BH213" si="285">BH211-BH212</f>
        <v>19999.999999999956</v>
      </c>
      <c r="BI213" s="8">
        <f t="shared" ref="BI213" si="286">BI211-BI212</f>
        <v>19999.999999999956</v>
      </c>
      <c r="BJ213" s="8">
        <f t="shared" ref="BJ213" si="287">BJ211-BJ212</f>
        <v>19999.999999999956</v>
      </c>
      <c r="BK213" s="8">
        <f t="shared" ref="BK213" si="288">BK211-BK212</f>
        <v>19999.999999999956</v>
      </c>
      <c r="BL213" s="8">
        <f t="shared" ref="BL213" si="289">BL211-BL212</f>
        <v>19999.999999999956</v>
      </c>
      <c r="BM213" s="8">
        <f t="shared" ref="BM213" si="290">BM211-BM212</f>
        <v>19999.999999999956</v>
      </c>
      <c r="BN213" s="8">
        <f t="shared" ref="BN213" si="291">BN211-BN212</f>
        <v>19999.999999999956</v>
      </c>
      <c r="BO213" s="8">
        <f t="shared" ref="BO213" si="292">BO211-BO212</f>
        <v>19999.999999999956</v>
      </c>
      <c r="BP213" s="8">
        <f t="shared" ref="BP213" si="293">BP211-BP212</f>
        <v>19999.999999999956</v>
      </c>
      <c r="BQ213" s="8">
        <f t="shared" ref="BQ213" si="294">BQ211-BQ212</f>
        <v>19999.999999999956</v>
      </c>
      <c r="BR213" s="8">
        <f t="shared" ref="BR213" si="295">BR211-BR212</f>
        <v>19999.999999999956</v>
      </c>
      <c r="BS213" s="8">
        <f t="shared" ref="BS213" si="296">BS211-BS212</f>
        <v>19999.999999999956</v>
      </c>
      <c r="BT213" s="8">
        <f t="shared" ref="BT213" si="297">BT211-BT212</f>
        <v>19999.999999999956</v>
      </c>
      <c r="BU213" s="8">
        <f t="shared" ref="BU213" si="298">BU211-BU212</f>
        <v>19999.999999999956</v>
      </c>
      <c r="BV213" s="8">
        <f t="shared" ref="BV213" si="299">BV211-BV212</f>
        <v>19999.999999999956</v>
      </c>
      <c r="BW213" s="8">
        <f t="shared" ref="BW213" si="300">BW211-BW212</f>
        <v>19999.999999999956</v>
      </c>
      <c r="BX213" s="8">
        <f t="shared" ref="BX213" si="301">BX211-BX212</f>
        <v>19999.999999999956</v>
      </c>
      <c r="BY213" s="8">
        <f t="shared" ref="BY213" si="302">BY211-BY212</f>
        <v>19999.999999999956</v>
      </c>
      <c r="BZ213" s="8">
        <f t="shared" ref="BZ213" si="303">BZ211-BZ212</f>
        <v>19999.999999999956</v>
      </c>
      <c r="CA213" s="8">
        <f t="shared" ref="CA213" si="304">CA211-CA212</f>
        <v>19999.999999999956</v>
      </c>
      <c r="CB213" s="8">
        <f t="shared" ref="CB213" si="305">CB211-CB212</f>
        <v>19999.999999999956</v>
      </c>
      <c r="CC213" s="8">
        <f t="shared" ref="CC213" si="306">CC211-CC212</f>
        <v>19999.999999999956</v>
      </c>
      <c r="CD213" s="8">
        <f t="shared" ref="CD213" si="307">CD211-CD212</f>
        <v>19999.999999999956</v>
      </c>
      <c r="CE213" s="8">
        <f t="shared" ref="CE213" si="308">CE211-CE212</f>
        <v>19999.999999999956</v>
      </c>
      <c r="CF213" s="8">
        <f t="shared" ref="CF213" si="309">CF211-CF212</f>
        <v>19999.999999999956</v>
      </c>
      <c r="CG213" s="8">
        <f t="shared" ref="CG213" si="310">CG211-CG212</f>
        <v>19999.999999999956</v>
      </c>
      <c r="CH213" s="8">
        <f t="shared" ref="CH213" si="311">CH211-CH212</f>
        <v>19999.999999999956</v>
      </c>
      <c r="CI213" s="8">
        <f t="shared" ref="CI213" si="312">CI211-CI212</f>
        <v>19999.999999999956</v>
      </c>
      <c r="CJ213" s="8">
        <f t="shared" ref="CJ213" si="313">CJ211-CJ212</f>
        <v>19999.999999999956</v>
      </c>
    </row>
    <row r="214" spans="2:88" hidden="1" x14ac:dyDescent="0.25"/>
    <row r="215" spans="2:88" hidden="1" x14ac:dyDescent="0.25"/>
    <row r="216" spans="2:88" hidden="1" x14ac:dyDescent="0.25"/>
    <row r="217" spans="2:88" hidden="1" x14ac:dyDescent="0.25">
      <c r="B217" t="s">
        <v>136</v>
      </c>
      <c r="E217">
        <v>1</v>
      </c>
      <c r="Q217">
        <v>2</v>
      </c>
      <c r="AC217">
        <v>3</v>
      </c>
      <c r="AO217">
        <v>4</v>
      </c>
      <c r="BA217">
        <v>5</v>
      </c>
      <c r="BM217">
        <v>6</v>
      </c>
      <c r="BY217">
        <v>7</v>
      </c>
    </row>
    <row r="218" spans="2:88" ht="15.75" hidden="1" x14ac:dyDescent="0.25">
      <c r="B218" s="27" t="s">
        <v>118</v>
      </c>
      <c r="C218" s="24"/>
      <c r="D218" s="24"/>
      <c r="E218" s="4">
        <v>1</v>
      </c>
      <c r="F218" s="4">
        <v>2</v>
      </c>
      <c r="G218" s="4">
        <v>3</v>
      </c>
      <c r="H218" s="4">
        <v>4</v>
      </c>
      <c r="I218" s="4">
        <v>5</v>
      </c>
      <c r="J218" s="4">
        <v>6</v>
      </c>
      <c r="K218" s="6">
        <v>7</v>
      </c>
      <c r="L218" s="4">
        <v>8</v>
      </c>
      <c r="M218" s="4">
        <v>9</v>
      </c>
      <c r="N218" s="4">
        <v>10</v>
      </c>
      <c r="O218" s="4">
        <v>11</v>
      </c>
      <c r="P218" s="4">
        <v>12</v>
      </c>
      <c r="Q218" s="6">
        <v>1</v>
      </c>
      <c r="R218" s="6">
        <v>2</v>
      </c>
      <c r="S218" s="6">
        <v>3</v>
      </c>
      <c r="T218" s="6">
        <v>4</v>
      </c>
      <c r="U218" s="6">
        <v>5</v>
      </c>
      <c r="V218" s="6">
        <v>6</v>
      </c>
      <c r="W218" s="6">
        <v>7</v>
      </c>
      <c r="X218" s="6">
        <v>8</v>
      </c>
      <c r="Y218" s="6">
        <v>9</v>
      </c>
      <c r="Z218" s="6">
        <v>10</v>
      </c>
      <c r="AA218" s="6">
        <v>11</v>
      </c>
      <c r="AB218" s="6">
        <v>12</v>
      </c>
      <c r="AC218" s="6">
        <v>1</v>
      </c>
      <c r="AD218" s="6">
        <v>2</v>
      </c>
      <c r="AE218" s="6">
        <v>3</v>
      </c>
      <c r="AF218" s="6">
        <v>4</v>
      </c>
      <c r="AG218" s="6">
        <v>5</v>
      </c>
      <c r="AH218" s="6">
        <v>6</v>
      </c>
      <c r="AI218" s="6">
        <v>7</v>
      </c>
      <c r="AJ218" s="6">
        <v>8</v>
      </c>
      <c r="AK218" s="6">
        <v>9</v>
      </c>
      <c r="AL218" s="6">
        <v>10</v>
      </c>
      <c r="AM218" s="6">
        <v>11</v>
      </c>
      <c r="AN218" s="6">
        <v>12</v>
      </c>
      <c r="AO218" s="6">
        <v>1</v>
      </c>
      <c r="AP218" s="6">
        <v>2</v>
      </c>
      <c r="AQ218" s="6">
        <v>3</v>
      </c>
      <c r="AR218" s="6">
        <v>4</v>
      </c>
      <c r="AS218" s="6">
        <v>5</v>
      </c>
      <c r="AT218" s="6">
        <v>6</v>
      </c>
      <c r="AU218" s="6">
        <v>7</v>
      </c>
      <c r="AV218" s="6">
        <v>8</v>
      </c>
      <c r="AW218" s="6">
        <v>9</v>
      </c>
      <c r="AX218" s="6">
        <v>10</v>
      </c>
      <c r="AY218" s="6">
        <v>11</v>
      </c>
      <c r="AZ218" s="6">
        <v>12</v>
      </c>
      <c r="BA218" s="6">
        <v>1</v>
      </c>
      <c r="BB218" s="6">
        <v>2</v>
      </c>
      <c r="BC218" s="6">
        <v>3</v>
      </c>
      <c r="BD218" s="6">
        <v>4</v>
      </c>
      <c r="BE218" s="6">
        <v>5</v>
      </c>
      <c r="BF218" s="6">
        <v>6</v>
      </c>
      <c r="BG218" s="6">
        <v>7</v>
      </c>
      <c r="BH218" s="6">
        <v>8</v>
      </c>
      <c r="BI218" s="6">
        <v>9</v>
      </c>
      <c r="BJ218" s="6">
        <v>10</v>
      </c>
      <c r="BK218" s="6">
        <v>11</v>
      </c>
      <c r="BL218" s="6">
        <v>12</v>
      </c>
      <c r="BM218" s="6">
        <v>1</v>
      </c>
      <c r="BN218" s="6">
        <v>2</v>
      </c>
      <c r="BO218" s="6">
        <v>3</v>
      </c>
      <c r="BP218" s="6">
        <v>4</v>
      </c>
      <c r="BQ218" s="6">
        <v>5</v>
      </c>
      <c r="BR218" s="6">
        <v>6</v>
      </c>
      <c r="BS218" s="6">
        <v>7</v>
      </c>
      <c r="BT218" s="6">
        <v>8</v>
      </c>
      <c r="BU218" s="6">
        <v>9</v>
      </c>
      <c r="BV218" s="6">
        <v>10</v>
      </c>
      <c r="BW218" s="6">
        <v>11</v>
      </c>
      <c r="BX218" s="6">
        <v>12</v>
      </c>
      <c r="BY218" s="6">
        <v>1</v>
      </c>
      <c r="BZ218" s="6">
        <v>2</v>
      </c>
      <c r="CA218" s="6">
        <v>3</v>
      </c>
      <c r="CB218" s="6">
        <v>4</v>
      </c>
      <c r="CC218" s="6">
        <v>5</v>
      </c>
      <c r="CD218" s="6">
        <v>6</v>
      </c>
      <c r="CE218" s="6">
        <v>7</v>
      </c>
      <c r="CF218" s="6">
        <v>8</v>
      </c>
      <c r="CG218" s="6">
        <v>9</v>
      </c>
      <c r="CH218" s="6">
        <v>10</v>
      </c>
      <c r="CI218" s="6">
        <v>11</v>
      </c>
      <c r="CJ218" s="6">
        <v>12</v>
      </c>
    </row>
    <row r="219" spans="2:88" hidden="1" x14ac:dyDescent="0.25">
      <c r="B219" t="s">
        <v>137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</row>
    <row r="220" spans="2:88" hidden="1" x14ac:dyDescent="0.25">
      <c r="B220" t="s">
        <v>138</v>
      </c>
      <c r="E220" s="8">
        <f>D178</f>
        <v>70000</v>
      </c>
      <c r="F220" s="8">
        <f>E222</f>
        <v>56000</v>
      </c>
      <c r="G220" s="8">
        <f t="shared" ref="G220:BR220" si="314">F222</f>
        <v>42000</v>
      </c>
      <c r="H220" s="8">
        <f t="shared" si="314"/>
        <v>28000</v>
      </c>
      <c r="I220" s="8">
        <f t="shared" si="314"/>
        <v>14000</v>
      </c>
      <c r="J220" s="8">
        <f t="shared" si="314"/>
        <v>0</v>
      </c>
      <c r="K220" s="8">
        <f t="shared" si="314"/>
        <v>0</v>
      </c>
      <c r="L220" s="8">
        <f t="shared" si="314"/>
        <v>0</v>
      </c>
      <c r="M220" s="8">
        <f t="shared" si="314"/>
        <v>0</v>
      </c>
      <c r="N220" s="8">
        <f t="shared" si="314"/>
        <v>0</v>
      </c>
      <c r="O220" s="8">
        <f t="shared" si="314"/>
        <v>0</v>
      </c>
      <c r="P220" s="8">
        <f t="shared" si="314"/>
        <v>0</v>
      </c>
      <c r="Q220" s="8">
        <f t="shared" si="314"/>
        <v>0</v>
      </c>
      <c r="R220" s="8">
        <f t="shared" si="314"/>
        <v>0</v>
      </c>
      <c r="S220" s="8">
        <f t="shared" si="314"/>
        <v>0</v>
      </c>
      <c r="T220" s="8">
        <f t="shared" si="314"/>
        <v>0</v>
      </c>
      <c r="U220" s="8">
        <f t="shared" si="314"/>
        <v>0</v>
      </c>
      <c r="V220" s="8">
        <f t="shared" si="314"/>
        <v>0</v>
      </c>
      <c r="W220" s="8">
        <f t="shared" si="314"/>
        <v>0</v>
      </c>
      <c r="X220" s="8">
        <f t="shared" si="314"/>
        <v>0</v>
      </c>
      <c r="Y220" s="8">
        <f t="shared" si="314"/>
        <v>0</v>
      </c>
      <c r="Z220" s="8">
        <f t="shared" si="314"/>
        <v>0</v>
      </c>
      <c r="AA220" s="8">
        <f t="shared" si="314"/>
        <v>0</v>
      </c>
      <c r="AB220" s="8">
        <f t="shared" si="314"/>
        <v>0</v>
      </c>
      <c r="AC220" s="8">
        <f t="shared" si="314"/>
        <v>0</v>
      </c>
      <c r="AD220" s="8">
        <f t="shared" si="314"/>
        <v>0</v>
      </c>
      <c r="AE220" s="8">
        <f t="shared" si="314"/>
        <v>0</v>
      </c>
      <c r="AF220" s="8">
        <f t="shared" si="314"/>
        <v>0</v>
      </c>
      <c r="AG220" s="8">
        <f t="shared" si="314"/>
        <v>0</v>
      </c>
      <c r="AH220" s="8">
        <f t="shared" si="314"/>
        <v>0</v>
      </c>
      <c r="AI220" s="8">
        <f t="shared" si="314"/>
        <v>0</v>
      </c>
      <c r="AJ220" s="8">
        <f t="shared" si="314"/>
        <v>0</v>
      </c>
      <c r="AK220" s="8">
        <f t="shared" si="314"/>
        <v>0</v>
      </c>
      <c r="AL220" s="8">
        <f t="shared" si="314"/>
        <v>0</v>
      </c>
      <c r="AM220" s="8">
        <f t="shared" si="314"/>
        <v>0</v>
      </c>
      <c r="AN220" s="8">
        <f t="shared" si="314"/>
        <v>0</v>
      </c>
      <c r="AO220" s="8">
        <f t="shared" si="314"/>
        <v>0</v>
      </c>
      <c r="AP220" s="8">
        <f t="shared" si="314"/>
        <v>0</v>
      </c>
      <c r="AQ220" s="8">
        <f t="shared" si="314"/>
        <v>0</v>
      </c>
      <c r="AR220" s="8">
        <f t="shared" si="314"/>
        <v>0</v>
      </c>
      <c r="AS220" s="8">
        <f t="shared" si="314"/>
        <v>0</v>
      </c>
      <c r="AT220" s="8">
        <f t="shared" si="314"/>
        <v>0</v>
      </c>
      <c r="AU220" s="8">
        <f t="shared" si="314"/>
        <v>0</v>
      </c>
      <c r="AV220" s="8">
        <f t="shared" si="314"/>
        <v>0</v>
      </c>
      <c r="AW220" s="8">
        <f t="shared" si="314"/>
        <v>0</v>
      </c>
      <c r="AX220" s="8">
        <f t="shared" si="314"/>
        <v>0</v>
      </c>
      <c r="AY220" s="8">
        <f t="shared" si="314"/>
        <v>0</v>
      </c>
      <c r="AZ220" s="8">
        <f t="shared" si="314"/>
        <v>0</v>
      </c>
      <c r="BA220" s="8">
        <f t="shared" si="314"/>
        <v>0</v>
      </c>
      <c r="BB220" s="8">
        <f t="shared" si="314"/>
        <v>0</v>
      </c>
      <c r="BC220" s="8">
        <f t="shared" si="314"/>
        <v>0</v>
      </c>
      <c r="BD220" s="8">
        <f t="shared" si="314"/>
        <v>0</v>
      </c>
      <c r="BE220" s="8">
        <f t="shared" si="314"/>
        <v>0</v>
      </c>
      <c r="BF220" s="8">
        <f t="shared" si="314"/>
        <v>0</v>
      </c>
      <c r="BG220" s="8">
        <f t="shared" si="314"/>
        <v>0</v>
      </c>
      <c r="BH220" s="8">
        <f t="shared" si="314"/>
        <v>0</v>
      </c>
      <c r="BI220" s="8">
        <f t="shared" si="314"/>
        <v>0</v>
      </c>
      <c r="BJ220" s="8">
        <f t="shared" si="314"/>
        <v>0</v>
      </c>
      <c r="BK220" s="8">
        <f t="shared" si="314"/>
        <v>0</v>
      </c>
      <c r="BL220" s="8">
        <f t="shared" si="314"/>
        <v>0</v>
      </c>
      <c r="BM220" s="8">
        <f t="shared" si="314"/>
        <v>0</v>
      </c>
      <c r="BN220" s="8">
        <f t="shared" si="314"/>
        <v>0</v>
      </c>
      <c r="BO220" s="8">
        <f t="shared" si="314"/>
        <v>0</v>
      </c>
      <c r="BP220" s="8">
        <f t="shared" si="314"/>
        <v>0</v>
      </c>
      <c r="BQ220" s="8">
        <f t="shared" si="314"/>
        <v>0</v>
      </c>
      <c r="BR220" s="8">
        <f t="shared" si="314"/>
        <v>0</v>
      </c>
      <c r="BS220" s="8">
        <f t="shared" ref="BS220:CJ220" si="315">BR222</f>
        <v>0</v>
      </c>
      <c r="BT220" s="8">
        <f t="shared" si="315"/>
        <v>0</v>
      </c>
      <c r="BU220" s="8">
        <f t="shared" si="315"/>
        <v>0</v>
      </c>
      <c r="BV220" s="8">
        <f t="shared" si="315"/>
        <v>0</v>
      </c>
      <c r="BW220" s="8">
        <f t="shared" si="315"/>
        <v>0</v>
      </c>
      <c r="BX220" s="8">
        <f t="shared" si="315"/>
        <v>0</v>
      </c>
      <c r="BY220" s="8">
        <f t="shared" si="315"/>
        <v>0</v>
      </c>
      <c r="BZ220" s="8">
        <f t="shared" si="315"/>
        <v>0</v>
      </c>
      <c r="CA220" s="8">
        <f t="shared" si="315"/>
        <v>0</v>
      </c>
      <c r="CB220" s="8">
        <f t="shared" si="315"/>
        <v>0</v>
      </c>
      <c r="CC220" s="8">
        <f t="shared" si="315"/>
        <v>0</v>
      </c>
      <c r="CD220" s="8">
        <f t="shared" si="315"/>
        <v>0</v>
      </c>
      <c r="CE220" s="8">
        <f t="shared" si="315"/>
        <v>0</v>
      </c>
      <c r="CF220" s="8">
        <f t="shared" si="315"/>
        <v>0</v>
      </c>
      <c r="CG220" s="8">
        <f t="shared" si="315"/>
        <v>0</v>
      </c>
      <c r="CH220" s="8">
        <f t="shared" si="315"/>
        <v>0</v>
      </c>
      <c r="CI220" s="8">
        <f t="shared" si="315"/>
        <v>0</v>
      </c>
      <c r="CJ220" s="8">
        <f t="shared" si="315"/>
        <v>0</v>
      </c>
    </row>
    <row r="221" spans="2:88" hidden="1" x14ac:dyDescent="0.25">
      <c r="B221" t="s">
        <v>139</v>
      </c>
      <c r="C221" t="s">
        <v>140</v>
      </c>
      <c r="D221" t="s">
        <v>30</v>
      </c>
      <c r="E221">
        <f>IF(E220&gt;$K$178,$E$220*$I$178,0)</f>
        <v>14000</v>
      </c>
      <c r="F221">
        <f t="shared" ref="F221:BQ221" si="316">IF(F220&gt;$K$178,$E$220*$I$178,0)</f>
        <v>14000</v>
      </c>
      <c r="G221">
        <f t="shared" si="316"/>
        <v>14000</v>
      </c>
      <c r="H221">
        <f t="shared" si="316"/>
        <v>14000</v>
      </c>
      <c r="I221">
        <f t="shared" si="316"/>
        <v>14000</v>
      </c>
      <c r="J221">
        <f t="shared" si="316"/>
        <v>0</v>
      </c>
      <c r="K221">
        <f t="shared" si="316"/>
        <v>0</v>
      </c>
      <c r="L221">
        <f t="shared" si="316"/>
        <v>0</v>
      </c>
      <c r="M221">
        <f t="shared" si="316"/>
        <v>0</v>
      </c>
      <c r="N221">
        <f t="shared" si="316"/>
        <v>0</v>
      </c>
      <c r="O221">
        <f t="shared" si="316"/>
        <v>0</v>
      </c>
      <c r="P221">
        <f t="shared" si="316"/>
        <v>0</v>
      </c>
      <c r="Q221">
        <f t="shared" si="316"/>
        <v>0</v>
      </c>
      <c r="R221">
        <f t="shared" si="316"/>
        <v>0</v>
      </c>
      <c r="S221">
        <f t="shared" si="316"/>
        <v>0</v>
      </c>
      <c r="T221">
        <f t="shared" si="316"/>
        <v>0</v>
      </c>
      <c r="U221">
        <f t="shared" si="316"/>
        <v>0</v>
      </c>
      <c r="V221">
        <f t="shared" si="316"/>
        <v>0</v>
      </c>
      <c r="W221">
        <f t="shared" si="316"/>
        <v>0</v>
      </c>
      <c r="X221">
        <f t="shared" si="316"/>
        <v>0</v>
      </c>
      <c r="Y221">
        <f t="shared" si="316"/>
        <v>0</v>
      </c>
      <c r="Z221">
        <f t="shared" si="316"/>
        <v>0</v>
      </c>
      <c r="AA221">
        <f t="shared" si="316"/>
        <v>0</v>
      </c>
      <c r="AB221">
        <f t="shared" si="316"/>
        <v>0</v>
      </c>
      <c r="AC221">
        <f t="shared" si="316"/>
        <v>0</v>
      </c>
      <c r="AD221">
        <f t="shared" si="316"/>
        <v>0</v>
      </c>
      <c r="AE221">
        <f t="shared" si="316"/>
        <v>0</v>
      </c>
      <c r="AF221">
        <f t="shared" si="316"/>
        <v>0</v>
      </c>
      <c r="AG221">
        <f t="shared" si="316"/>
        <v>0</v>
      </c>
      <c r="AH221">
        <f t="shared" si="316"/>
        <v>0</v>
      </c>
      <c r="AI221">
        <f t="shared" si="316"/>
        <v>0</v>
      </c>
      <c r="AJ221">
        <f t="shared" si="316"/>
        <v>0</v>
      </c>
      <c r="AK221">
        <f t="shared" si="316"/>
        <v>0</v>
      </c>
      <c r="AL221">
        <f t="shared" si="316"/>
        <v>0</v>
      </c>
      <c r="AM221">
        <f t="shared" si="316"/>
        <v>0</v>
      </c>
      <c r="AN221">
        <f t="shared" si="316"/>
        <v>0</v>
      </c>
      <c r="AO221">
        <f t="shared" si="316"/>
        <v>0</v>
      </c>
      <c r="AP221">
        <f t="shared" si="316"/>
        <v>0</v>
      </c>
      <c r="AQ221">
        <f t="shared" si="316"/>
        <v>0</v>
      </c>
      <c r="AR221">
        <f t="shared" si="316"/>
        <v>0</v>
      </c>
      <c r="AS221">
        <f t="shared" si="316"/>
        <v>0</v>
      </c>
      <c r="AT221">
        <f t="shared" si="316"/>
        <v>0</v>
      </c>
      <c r="AU221">
        <f t="shared" si="316"/>
        <v>0</v>
      </c>
      <c r="AV221">
        <f t="shared" si="316"/>
        <v>0</v>
      </c>
      <c r="AW221">
        <f t="shared" si="316"/>
        <v>0</v>
      </c>
      <c r="AX221">
        <f t="shared" si="316"/>
        <v>0</v>
      </c>
      <c r="AY221">
        <f t="shared" si="316"/>
        <v>0</v>
      </c>
      <c r="AZ221">
        <f t="shared" si="316"/>
        <v>0</v>
      </c>
      <c r="BA221">
        <f t="shared" si="316"/>
        <v>0</v>
      </c>
      <c r="BB221">
        <f t="shared" si="316"/>
        <v>0</v>
      </c>
      <c r="BC221">
        <f t="shared" si="316"/>
        <v>0</v>
      </c>
      <c r="BD221">
        <f t="shared" si="316"/>
        <v>0</v>
      </c>
      <c r="BE221">
        <f t="shared" si="316"/>
        <v>0</v>
      </c>
      <c r="BF221">
        <f t="shared" si="316"/>
        <v>0</v>
      </c>
      <c r="BG221">
        <f t="shared" si="316"/>
        <v>0</v>
      </c>
      <c r="BH221">
        <f t="shared" si="316"/>
        <v>0</v>
      </c>
      <c r="BI221">
        <f t="shared" si="316"/>
        <v>0</v>
      </c>
      <c r="BJ221">
        <f t="shared" si="316"/>
        <v>0</v>
      </c>
      <c r="BK221">
        <f t="shared" si="316"/>
        <v>0</v>
      </c>
      <c r="BL221">
        <f t="shared" si="316"/>
        <v>0</v>
      </c>
      <c r="BM221">
        <f t="shared" si="316"/>
        <v>0</v>
      </c>
      <c r="BN221">
        <f t="shared" si="316"/>
        <v>0</v>
      </c>
      <c r="BO221">
        <f t="shared" si="316"/>
        <v>0</v>
      </c>
      <c r="BP221">
        <f t="shared" si="316"/>
        <v>0</v>
      </c>
      <c r="BQ221">
        <f t="shared" si="316"/>
        <v>0</v>
      </c>
      <c r="BR221">
        <f t="shared" ref="BR221:CJ221" si="317">IF(BR220&gt;$K$178,$E$220*$I$178,0)</f>
        <v>0</v>
      </c>
      <c r="BS221">
        <f t="shared" si="317"/>
        <v>0</v>
      </c>
      <c r="BT221">
        <f t="shared" si="317"/>
        <v>0</v>
      </c>
      <c r="BU221">
        <f t="shared" si="317"/>
        <v>0</v>
      </c>
      <c r="BV221">
        <f t="shared" si="317"/>
        <v>0</v>
      </c>
      <c r="BW221">
        <f t="shared" si="317"/>
        <v>0</v>
      </c>
      <c r="BX221">
        <f t="shared" si="317"/>
        <v>0</v>
      </c>
      <c r="BY221">
        <f t="shared" si="317"/>
        <v>0</v>
      </c>
      <c r="BZ221">
        <f t="shared" si="317"/>
        <v>0</v>
      </c>
      <c r="CA221">
        <f t="shared" si="317"/>
        <v>0</v>
      </c>
      <c r="CB221">
        <f t="shared" si="317"/>
        <v>0</v>
      </c>
      <c r="CC221">
        <f t="shared" si="317"/>
        <v>0</v>
      </c>
      <c r="CD221">
        <f t="shared" si="317"/>
        <v>0</v>
      </c>
      <c r="CE221">
        <f t="shared" si="317"/>
        <v>0</v>
      </c>
      <c r="CF221">
        <f t="shared" si="317"/>
        <v>0</v>
      </c>
      <c r="CG221">
        <f t="shared" si="317"/>
        <v>0</v>
      </c>
      <c r="CH221">
        <f t="shared" si="317"/>
        <v>0</v>
      </c>
      <c r="CI221">
        <f t="shared" si="317"/>
        <v>0</v>
      </c>
      <c r="CJ221">
        <f t="shared" si="317"/>
        <v>0</v>
      </c>
    </row>
    <row r="222" spans="2:88" hidden="1" x14ac:dyDescent="0.25">
      <c r="B222" t="s">
        <v>141</v>
      </c>
      <c r="E222" s="8">
        <f>E220-E221</f>
        <v>56000</v>
      </c>
      <c r="F222" s="8">
        <f>F220-F221</f>
        <v>42000</v>
      </c>
      <c r="G222" s="8">
        <f t="shared" ref="G222:BR222" si="318">G220-G221</f>
        <v>28000</v>
      </c>
      <c r="H222" s="8">
        <f t="shared" si="318"/>
        <v>14000</v>
      </c>
      <c r="I222" s="8">
        <f t="shared" si="318"/>
        <v>0</v>
      </c>
      <c r="J222" s="8">
        <f t="shared" si="318"/>
        <v>0</v>
      </c>
      <c r="K222" s="8">
        <f t="shared" si="318"/>
        <v>0</v>
      </c>
      <c r="L222" s="8">
        <f t="shared" si="318"/>
        <v>0</v>
      </c>
      <c r="M222" s="8">
        <f t="shared" si="318"/>
        <v>0</v>
      </c>
      <c r="N222" s="8">
        <f t="shared" si="318"/>
        <v>0</v>
      </c>
      <c r="O222" s="8">
        <f t="shared" si="318"/>
        <v>0</v>
      </c>
      <c r="P222" s="8">
        <f t="shared" si="318"/>
        <v>0</v>
      </c>
      <c r="Q222" s="8">
        <f t="shared" si="318"/>
        <v>0</v>
      </c>
      <c r="R222" s="8">
        <f t="shared" si="318"/>
        <v>0</v>
      </c>
      <c r="S222" s="8">
        <f t="shared" si="318"/>
        <v>0</v>
      </c>
      <c r="T222" s="8">
        <f t="shared" si="318"/>
        <v>0</v>
      </c>
      <c r="U222" s="8">
        <f t="shared" si="318"/>
        <v>0</v>
      </c>
      <c r="V222" s="8">
        <f t="shared" si="318"/>
        <v>0</v>
      </c>
      <c r="W222" s="8">
        <f t="shared" si="318"/>
        <v>0</v>
      </c>
      <c r="X222" s="8">
        <f t="shared" si="318"/>
        <v>0</v>
      </c>
      <c r="Y222" s="8">
        <f t="shared" si="318"/>
        <v>0</v>
      </c>
      <c r="Z222" s="8">
        <f t="shared" si="318"/>
        <v>0</v>
      </c>
      <c r="AA222" s="8">
        <f t="shared" si="318"/>
        <v>0</v>
      </c>
      <c r="AB222" s="8">
        <f t="shared" si="318"/>
        <v>0</v>
      </c>
      <c r="AC222" s="8">
        <f t="shared" si="318"/>
        <v>0</v>
      </c>
      <c r="AD222" s="8">
        <f t="shared" si="318"/>
        <v>0</v>
      </c>
      <c r="AE222" s="8">
        <f t="shared" si="318"/>
        <v>0</v>
      </c>
      <c r="AF222" s="8">
        <f t="shared" si="318"/>
        <v>0</v>
      </c>
      <c r="AG222" s="8">
        <f t="shared" si="318"/>
        <v>0</v>
      </c>
      <c r="AH222" s="8">
        <f t="shared" si="318"/>
        <v>0</v>
      </c>
      <c r="AI222" s="8">
        <f t="shared" si="318"/>
        <v>0</v>
      </c>
      <c r="AJ222" s="8">
        <f t="shared" si="318"/>
        <v>0</v>
      </c>
      <c r="AK222" s="8">
        <f t="shared" si="318"/>
        <v>0</v>
      </c>
      <c r="AL222" s="8">
        <f t="shared" si="318"/>
        <v>0</v>
      </c>
      <c r="AM222" s="8">
        <f t="shared" si="318"/>
        <v>0</v>
      </c>
      <c r="AN222" s="8">
        <f t="shared" si="318"/>
        <v>0</v>
      </c>
      <c r="AO222" s="8">
        <f t="shared" si="318"/>
        <v>0</v>
      </c>
      <c r="AP222" s="8">
        <f t="shared" si="318"/>
        <v>0</v>
      </c>
      <c r="AQ222" s="8">
        <f t="shared" si="318"/>
        <v>0</v>
      </c>
      <c r="AR222" s="8">
        <f t="shared" si="318"/>
        <v>0</v>
      </c>
      <c r="AS222" s="8">
        <f t="shared" si="318"/>
        <v>0</v>
      </c>
      <c r="AT222" s="8">
        <f t="shared" si="318"/>
        <v>0</v>
      </c>
      <c r="AU222" s="8">
        <f t="shared" si="318"/>
        <v>0</v>
      </c>
      <c r="AV222" s="8">
        <f t="shared" si="318"/>
        <v>0</v>
      </c>
      <c r="AW222" s="8">
        <f t="shared" si="318"/>
        <v>0</v>
      </c>
      <c r="AX222" s="8">
        <f t="shared" si="318"/>
        <v>0</v>
      </c>
      <c r="AY222" s="8">
        <f t="shared" si="318"/>
        <v>0</v>
      </c>
      <c r="AZ222" s="8">
        <f t="shared" si="318"/>
        <v>0</v>
      </c>
      <c r="BA222" s="8">
        <f t="shared" si="318"/>
        <v>0</v>
      </c>
      <c r="BB222" s="8">
        <f t="shared" si="318"/>
        <v>0</v>
      </c>
      <c r="BC222" s="8">
        <f t="shared" si="318"/>
        <v>0</v>
      </c>
      <c r="BD222" s="8">
        <f t="shared" si="318"/>
        <v>0</v>
      </c>
      <c r="BE222" s="8">
        <f t="shared" si="318"/>
        <v>0</v>
      </c>
      <c r="BF222" s="8">
        <f t="shared" si="318"/>
        <v>0</v>
      </c>
      <c r="BG222" s="8">
        <f t="shared" si="318"/>
        <v>0</v>
      </c>
      <c r="BH222" s="8">
        <f t="shared" si="318"/>
        <v>0</v>
      </c>
      <c r="BI222" s="8">
        <f t="shared" si="318"/>
        <v>0</v>
      </c>
      <c r="BJ222" s="8">
        <f t="shared" si="318"/>
        <v>0</v>
      </c>
      <c r="BK222" s="8">
        <f t="shared" si="318"/>
        <v>0</v>
      </c>
      <c r="BL222" s="8">
        <f t="shared" si="318"/>
        <v>0</v>
      </c>
      <c r="BM222" s="8">
        <f t="shared" si="318"/>
        <v>0</v>
      </c>
      <c r="BN222" s="8">
        <f t="shared" si="318"/>
        <v>0</v>
      </c>
      <c r="BO222" s="8">
        <f t="shared" si="318"/>
        <v>0</v>
      </c>
      <c r="BP222" s="8">
        <f t="shared" si="318"/>
        <v>0</v>
      </c>
      <c r="BQ222" s="8">
        <f t="shared" si="318"/>
        <v>0</v>
      </c>
      <c r="BR222" s="8">
        <f t="shared" si="318"/>
        <v>0</v>
      </c>
      <c r="BS222" s="8">
        <f t="shared" ref="BS222:CJ222" si="319">BS220-BS221</f>
        <v>0</v>
      </c>
      <c r="BT222" s="8">
        <f t="shared" si="319"/>
        <v>0</v>
      </c>
      <c r="BU222" s="8">
        <f t="shared" si="319"/>
        <v>0</v>
      </c>
      <c r="BV222" s="8">
        <f t="shared" si="319"/>
        <v>0</v>
      </c>
      <c r="BW222" s="8">
        <f t="shared" si="319"/>
        <v>0</v>
      </c>
      <c r="BX222" s="8">
        <f t="shared" si="319"/>
        <v>0</v>
      </c>
      <c r="BY222" s="8">
        <f t="shared" si="319"/>
        <v>0</v>
      </c>
      <c r="BZ222" s="8">
        <f t="shared" si="319"/>
        <v>0</v>
      </c>
      <c r="CA222" s="8">
        <f t="shared" si="319"/>
        <v>0</v>
      </c>
      <c r="CB222" s="8">
        <f t="shared" si="319"/>
        <v>0</v>
      </c>
      <c r="CC222" s="8">
        <f t="shared" si="319"/>
        <v>0</v>
      </c>
      <c r="CD222" s="8">
        <f t="shared" si="319"/>
        <v>0</v>
      </c>
      <c r="CE222" s="8">
        <f t="shared" si="319"/>
        <v>0</v>
      </c>
      <c r="CF222" s="8">
        <f t="shared" si="319"/>
        <v>0</v>
      </c>
      <c r="CG222" s="8">
        <f t="shared" si="319"/>
        <v>0</v>
      </c>
      <c r="CH222" s="8">
        <f t="shared" si="319"/>
        <v>0</v>
      </c>
      <c r="CI222" s="8">
        <f t="shared" si="319"/>
        <v>0</v>
      </c>
      <c r="CJ222" s="8">
        <f t="shared" si="319"/>
        <v>0</v>
      </c>
    </row>
    <row r="223" spans="2:88" hidden="1" x14ac:dyDescent="0.25"/>
    <row r="224" spans="2:88" hidden="1" x14ac:dyDescent="0.25">
      <c r="B224" t="s">
        <v>136</v>
      </c>
      <c r="E224">
        <v>1</v>
      </c>
      <c r="Q224">
        <v>2</v>
      </c>
      <c r="AC224">
        <v>3</v>
      </c>
      <c r="AO224">
        <v>4</v>
      </c>
      <c r="BA224">
        <v>5</v>
      </c>
      <c r="BM224">
        <v>6</v>
      </c>
      <c r="BY224">
        <v>7</v>
      </c>
    </row>
    <row r="225" spans="2:88" ht="15.75" hidden="1" x14ac:dyDescent="0.25">
      <c r="B225" s="27" t="s">
        <v>142</v>
      </c>
      <c r="C225" s="24"/>
      <c r="D225" s="24"/>
      <c r="E225" s="4">
        <v>1</v>
      </c>
      <c r="F225" s="4">
        <v>2</v>
      </c>
      <c r="G225" s="4">
        <v>3</v>
      </c>
      <c r="H225" s="4">
        <v>4</v>
      </c>
      <c r="I225" s="4">
        <v>5</v>
      </c>
      <c r="J225" s="4">
        <v>6</v>
      </c>
      <c r="K225" s="6">
        <v>7</v>
      </c>
      <c r="L225" s="4">
        <v>8</v>
      </c>
      <c r="M225" s="4">
        <v>9</v>
      </c>
      <c r="N225" s="4">
        <v>10</v>
      </c>
      <c r="O225" s="4">
        <v>11</v>
      </c>
      <c r="P225" s="4">
        <v>12</v>
      </c>
      <c r="Q225" s="6">
        <v>1</v>
      </c>
      <c r="R225" s="6">
        <v>2</v>
      </c>
      <c r="S225" s="6">
        <v>3</v>
      </c>
      <c r="T225" s="6">
        <v>4</v>
      </c>
      <c r="U225" s="6">
        <v>5</v>
      </c>
      <c r="V225" s="6">
        <v>6</v>
      </c>
      <c r="W225" s="6">
        <v>7</v>
      </c>
      <c r="X225" s="6">
        <v>8</v>
      </c>
      <c r="Y225" s="6">
        <v>9</v>
      </c>
      <c r="Z225" s="6">
        <v>10</v>
      </c>
      <c r="AA225" s="6">
        <v>11</v>
      </c>
      <c r="AB225" s="6">
        <v>12</v>
      </c>
      <c r="AC225" s="6">
        <v>1</v>
      </c>
      <c r="AD225" s="6">
        <v>2</v>
      </c>
      <c r="AE225" s="6">
        <v>3</v>
      </c>
      <c r="AF225" s="6">
        <v>4</v>
      </c>
      <c r="AG225" s="6">
        <v>5</v>
      </c>
      <c r="AH225" s="6">
        <v>6</v>
      </c>
      <c r="AI225" s="6">
        <v>7</v>
      </c>
      <c r="AJ225" s="6">
        <v>8</v>
      </c>
      <c r="AK225" s="6">
        <v>9</v>
      </c>
      <c r="AL225" s="6">
        <v>10</v>
      </c>
      <c r="AM225" s="6">
        <v>11</v>
      </c>
      <c r="AN225" s="6">
        <v>12</v>
      </c>
      <c r="AO225" s="6">
        <v>1</v>
      </c>
      <c r="AP225" s="6">
        <v>2</v>
      </c>
      <c r="AQ225" s="6">
        <v>3</v>
      </c>
      <c r="AR225" s="6">
        <v>4</v>
      </c>
      <c r="AS225" s="6">
        <v>5</v>
      </c>
      <c r="AT225" s="6">
        <v>6</v>
      </c>
      <c r="AU225" s="6">
        <v>7</v>
      </c>
      <c r="AV225" s="6">
        <v>8</v>
      </c>
      <c r="AW225" s="6">
        <v>9</v>
      </c>
      <c r="AX225" s="6">
        <v>10</v>
      </c>
      <c r="AY225" s="6">
        <v>11</v>
      </c>
      <c r="AZ225" s="6">
        <v>12</v>
      </c>
      <c r="BA225" s="6">
        <v>1</v>
      </c>
      <c r="BB225" s="6">
        <v>2</v>
      </c>
      <c r="BC225" s="6">
        <v>3</v>
      </c>
      <c r="BD225" s="6">
        <v>4</v>
      </c>
      <c r="BE225" s="6">
        <v>5</v>
      </c>
      <c r="BF225" s="6">
        <v>6</v>
      </c>
      <c r="BG225" s="6">
        <v>7</v>
      </c>
      <c r="BH225" s="6">
        <v>8</v>
      </c>
      <c r="BI225" s="6">
        <v>9</v>
      </c>
      <c r="BJ225" s="6">
        <v>10</v>
      </c>
      <c r="BK225" s="6">
        <v>11</v>
      </c>
      <c r="BL225" s="6">
        <v>12</v>
      </c>
      <c r="BM225" s="6">
        <v>1</v>
      </c>
      <c r="BN225" s="6">
        <v>2</v>
      </c>
      <c r="BO225" s="6">
        <v>3</v>
      </c>
      <c r="BP225" s="6">
        <v>4</v>
      </c>
      <c r="BQ225" s="6">
        <v>5</v>
      </c>
      <c r="BR225" s="6">
        <v>6</v>
      </c>
      <c r="BS225" s="6">
        <v>7</v>
      </c>
      <c r="BT225" s="6">
        <v>8</v>
      </c>
      <c r="BU225" s="6">
        <v>9</v>
      </c>
      <c r="BV225" s="6">
        <v>10</v>
      </c>
      <c r="BW225" s="6">
        <v>11</v>
      </c>
      <c r="BX225" s="6">
        <v>12</v>
      </c>
      <c r="BY225" s="6">
        <v>1</v>
      </c>
      <c r="BZ225" s="6">
        <v>2</v>
      </c>
      <c r="CA225" s="6">
        <v>3</v>
      </c>
      <c r="CB225" s="6">
        <v>4</v>
      </c>
      <c r="CC225" s="6">
        <v>5</v>
      </c>
      <c r="CD225" s="6">
        <v>6</v>
      </c>
      <c r="CE225" s="6">
        <v>7</v>
      </c>
      <c r="CF225" s="6">
        <v>8</v>
      </c>
      <c r="CG225" s="6">
        <v>9</v>
      </c>
      <c r="CH225" s="6">
        <v>10</v>
      </c>
      <c r="CI225" s="6">
        <v>11</v>
      </c>
      <c r="CJ225" s="6">
        <v>12</v>
      </c>
    </row>
    <row r="226" spans="2:88" hidden="1" x14ac:dyDescent="0.25">
      <c r="B226" t="s">
        <v>137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</row>
    <row r="227" spans="2:88" hidden="1" x14ac:dyDescent="0.25">
      <c r="B227" t="s">
        <v>138</v>
      </c>
      <c r="E227" s="8">
        <f>E194*D179</f>
        <v>240000</v>
      </c>
      <c r="F227" s="8">
        <f>E229</f>
        <v>227400</v>
      </c>
      <c r="G227" s="8">
        <f t="shared" ref="G227:BR227" si="320">F229</f>
        <v>214800</v>
      </c>
      <c r="H227" s="8">
        <f t="shared" si="320"/>
        <v>202200</v>
      </c>
      <c r="I227" s="8">
        <f t="shared" si="320"/>
        <v>189600</v>
      </c>
      <c r="J227" s="8">
        <f t="shared" si="320"/>
        <v>177000</v>
      </c>
      <c r="K227" s="8">
        <f t="shared" si="320"/>
        <v>164400</v>
      </c>
      <c r="L227" s="8">
        <f t="shared" si="320"/>
        <v>151800</v>
      </c>
      <c r="M227" s="8">
        <f t="shared" si="320"/>
        <v>139200</v>
      </c>
      <c r="N227" s="8">
        <f t="shared" si="320"/>
        <v>126600</v>
      </c>
      <c r="O227" s="8">
        <f t="shared" si="320"/>
        <v>114000</v>
      </c>
      <c r="P227" s="8">
        <f t="shared" si="320"/>
        <v>101400</v>
      </c>
      <c r="Q227" s="8">
        <f t="shared" si="320"/>
        <v>88800</v>
      </c>
      <c r="R227" s="8">
        <f t="shared" si="320"/>
        <v>76200</v>
      </c>
      <c r="S227" s="8">
        <f t="shared" si="320"/>
        <v>63600</v>
      </c>
      <c r="T227" s="8">
        <f t="shared" si="320"/>
        <v>51000</v>
      </c>
      <c r="U227" s="8">
        <f t="shared" si="320"/>
        <v>38400</v>
      </c>
      <c r="V227" s="8">
        <f t="shared" si="320"/>
        <v>25800</v>
      </c>
      <c r="W227" s="8">
        <f t="shared" si="320"/>
        <v>13200</v>
      </c>
      <c r="X227" s="8">
        <f t="shared" si="320"/>
        <v>600</v>
      </c>
      <c r="Y227" s="8">
        <f t="shared" si="320"/>
        <v>600</v>
      </c>
      <c r="Z227" s="8">
        <f t="shared" si="320"/>
        <v>600</v>
      </c>
      <c r="AA227" s="8">
        <f t="shared" si="320"/>
        <v>600</v>
      </c>
      <c r="AB227" s="8">
        <f t="shared" si="320"/>
        <v>600</v>
      </c>
      <c r="AC227" s="8">
        <f t="shared" si="320"/>
        <v>600</v>
      </c>
      <c r="AD227" s="8">
        <f t="shared" si="320"/>
        <v>600</v>
      </c>
      <c r="AE227" s="8">
        <f t="shared" si="320"/>
        <v>600</v>
      </c>
      <c r="AF227" s="8">
        <f t="shared" si="320"/>
        <v>600</v>
      </c>
      <c r="AG227" s="8">
        <f t="shared" si="320"/>
        <v>600</v>
      </c>
      <c r="AH227" s="8">
        <f t="shared" si="320"/>
        <v>600</v>
      </c>
      <c r="AI227" s="8">
        <f t="shared" si="320"/>
        <v>600</v>
      </c>
      <c r="AJ227" s="8">
        <f t="shared" si="320"/>
        <v>600</v>
      </c>
      <c r="AK227" s="8">
        <f t="shared" si="320"/>
        <v>600</v>
      </c>
      <c r="AL227" s="8">
        <f t="shared" si="320"/>
        <v>600</v>
      </c>
      <c r="AM227" s="8">
        <f t="shared" si="320"/>
        <v>600</v>
      </c>
      <c r="AN227" s="8">
        <f t="shared" si="320"/>
        <v>600</v>
      </c>
      <c r="AO227" s="8">
        <f t="shared" si="320"/>
        <v>600</v>
      </c>
      <c r="AP227" s="8">
        <f t="shared" si="320"/>
        <v>600</v>
      </c>
      <c r="AQ227" s="8">
        <f t="shared" si="320"/>
        <v>600</v>
      </c>
      <c r="AR227" s="8">
        <f t="shared" si="320"/>
        <v>600</v>
      </c>
      <c r="AS227" s="8">
        <f t="shared" si="320"/>
        <v>600</v>
      </c>
      <c r="AT227" s="8">
        <f t="shared" si="320"/>
        <v>600</v>
      </c>
      <c r="AU227" s="8">
        <f t="shared" si="320"/>
        <v>600</v>
      </c>
      <c r="AV227" s="8">
        <f t="shared" si="320"/>
        <v>600</v>
      </c>
      <c r="AW227" s="8">
        <f t="shared" si="320"/>
        <v>600</v>
      </c>
      <c r="AX227" s="8">
        <f t="shared" si="320"/>
        <v>600</v>
      </c>
      <c r="AY227" s="8">
        <f t="shared" si="320"/>
        <v>600</v>
      </c>
      <c r="AZ227" s="8">
        <f t="shared" si="320"/>
        <v>600</v>
      </c>
      <c r="BA227" s="8">
        <f t="shared" si="320"/>
        <v>600</v>
      </c>
      <c r="BB227" s="8">
        <f t="shared" si="320"/>
        <v>600</v>
      </c>
      <c r="BC227" s="8">
        <f t="shared" si="320"/>
        <v>600</v>
      </c>
      <c r="BD227" s="8">
        <f t="shared" si="320"/>
        <v>600</v>
      </c>
      <c r="BE227" s="8">
        <f t="shared" si="320"/>
        <v>600</v>
      </c>
      <c r="BF227" s="8">
        <f t="shared" si="320"/>
        <v>600</v>
      </c>
      <c r="BG227" s="8">
        <f t="shared" si="320"/>
        <v>600</v>
      </c>
      <c r="BH227" s="8">
        <f t="shared" si="320"/>
        <v>600</v>
      </c>
      <c r="BI227" s="8">
        <f t="shared" si="320"/>
        <v>600</v>
      </c>
      <c r="BJ227" s="8">
        <f t="shared" si="320"/>
        <v>600</v>
      </c>
      <c r="BK227" s="8">
        <f t="shared" si="320"/>
        <v>600</v>
      </c>
      <c r="BL227" s="8">
        <f t="shared" si="320"/>
        <v>600</v>
      </c>
      <c r="BM227" s="8">
        <f t="shared" si="320"/>
        <v>600</v>
      </c>
      <c r="BN227" s="8">
        <f t="shared" si="320"/>
        <v>600</v>
      </c>
      <c r="BO227" s="8">
        <f t="shared" si="320"/>
        <v>600</v>
      </c>
      <c r="BP227" s="8">
        <f t="shared" si="320"/>
        <v>600</v>
      </c>
      <c r="BQ227" s="8">
        <f t="shared" si="320"/>
        <v>600</v>
      </c>
      <c r="BR227" s="8">
        <f t="shared" si="320"/>
        <v>600</v>
      </c>
      <c r="BS227" s="8">
        <f t="shared" ref="BS227:CJ227" si="321">BR229</f>
        <v>600</v>
      </c>
      <c r="BT227" s="8">
        <f t="shared" si="321"/>
        <v>600</v>
      </c>
      <c r="BU227" s="8">
        <f t="shared" si="321"/>
        <v>600</v>
      </c>
      <c r="BV227" s="8">
        <f t="shared" si="321"/>
        <v>600</v>
      </c>
      <c r="BW227" s="8">
        <f t="shared" si="321"/>
        <v>600</v>
      </c>
      <c r="BX227" s="8">
        <f t="shared" si="321"/>
        <v>600</v>
      </c>
      <c r="BY227" s="8">
        <f t="shared" si="321"/>
        <v>600</v>
      </c>
      <c r="BZ227" s="8">
        <f t="shared" si="321"/>
        <v>600</v>
      </c>
      <c r="CA227" s="8">
        <f t="shared" si="321"/>
        <v>600</v>
      </c>
      <c r="CB227" s="8">
        <f t="shared" si="321"/>
        <v>600</v>
      </c>
      <c r="CC227" s="8">
        <f t="shared" si="321"/>
        <v>600</v>
      </c>
      <c r="CD227" s="8">
        <f t="shared" si="321"/>
        <v>600</v>
      </c>
      <c r="CE227" s="8">
        <f t="shared" si="321"/>
        <v>600</v>
      </c>
      <c r="CF227" s="8">
        <f t="shared" si="321"/>
        <v>600</v>
      </c>
      <c r="CG227" s="8">
        <f t="shared" si="321"/>
        <v>600</v>
      </c>
      <c r="CH227" s="8">
        <f t="shared" si="321"/>
        <v>600</v>
      </c>
      <c r="CI227" s="8">
        <f t="shared" si="321"/>
        <v>600</v>
      </c>
      <c r="CJ227" s="8">
        <f t="shared" si="321"/>
        <v>600</v>
      </c>
    </row>
    <row r="228" spans="2:88" hidden="1" x14ac:dyDescent="0.25">
      <c r="B228" t="s">
        <v>139</v>
      </c>
      <c r="C228" t="s">
        <v>140</v>
      </c>
      <c r="D228" t="s">
        <v>30</v>
      </c>
      <c r="E228" s="16">
        <f>IF(E227&gt;$K$179,$E$220*$I$179,0)</f>
        <v>12600</v>
      </c>
      <c r="F228" s="16">
        <f t="shared" ref="F228:BQ228" si="322">IF(F227&gt;$K$179,$E$220*$I$179,0)</f>
        <v>12600</v>
      </c>
      <c r="G228" s="16">
        <f t="shared" si="322"/>
        <v>12600</v>
      </c>
      <c r="H228" s="16">
        <f t="shared" si="322"/>
        <v>12600</v>
      </c>
      <c r="I228" s="16">
        <f t="shared" si="322"/>
        <v>12600</v>
      </c>
      <c r="J228" s="16">
        <f t="shared" si="322"/>
        <v>12600</v>
      </c>
      <c r="K228" s="16">
        <f t="shared" si="322"/>
        <v>12600</v>
      </c>
      <c r="L228" s="16">
        <f t="shared" si="322"/>
        <v>12600</v>
      </c>
      <c r="M228" s="16">
        <f t="shared" si="322"/>
        <v>12600</v>
      </c>
      <c r="N228" s="16">
        <f t="shared" si="322"/>
        <v>12600</v>
      </c>
      <c r="O228" s="16">
        <f t="shared" si="322"/>
        <v>12600</v>
      </c>
      <c r="P228" s="16">
        <f t="shared" si="322"/>
        <v>12600</v>
      </c>
      <c r="Q228" s="16">
        <f t="shared" si="322"/>
        <v>12600</v>
      </c>
      <c r="R228" s="16">
        <f t="shared" si="322"/>
        <v>12600</v>
      </c>
      <c r="S228" s="16">
        <f t="shared" si="322"/>
        <v>12600</v>
      </c>
      <c r="T228" s="16">
        <f t="shared" si="322"/>
        <v>12600</v>
      </c>
      <c r="U228" s="16">
        <f t="shared" si="322"/>
        <v>12600</v>
      </c>
      <c r="V228" s="16">
        <f t="shared" si="322"/>
        <v>12600</v>
      </c>
      <c r="W228" s="16">
        <f t="shared" si="322"/>
        <v>12600</v>
      </c>
      <c r="X228" s="16">
        <f t="shared" si="322"/>
        <v>0</v>
      </c>
      <c r="Y228" s="16">
        <f t="shared" si="322"/>
        <v>0</v>
      </c>
      <c r="Z228" s="16">
        <f t="shared" si="322"/>
        <v>0</v>
      </c>
      <c r="AA228" s="16">
        <f t="shared" si="322"/>
        <v>0</v>
      </c>
      <c r="AB228" s="16">
        <f t="shared" si="322"/>
        <v>0</v>
      </c>
      <c r="AC228" s="16">
        <f t="shared" si="322"/>
        <v>0</v>
      </c>
      <c r="AD228" s="16">
        <f t="shared" si="322"/>
        <v>0</v>
      </c>
      <c r="AE228" s="16">
        <f t="shared" si="322"/>
        <v>0</v>
      </c>
      <c r="AF228" s="16">
        <f t="shared" si="322"/>
        <v>0</v>
      </c>
      <c r="AG228" s="16">
        <f t="shared" si="322"/>
        <v>0</v>
      </c>
      <c r="AH228" s="16">
        <f t="shared" si="322"/>
        <v>0</v>
      </c>
      <c r="AI228" s="16">
        <f t="shared" si="322"/>
        <v>0</v>
      </c>
      <c r="AJ228" s="16">
        <f t="shared" si="322"/>
        <v>0</v>
      </c>
      <c r="AK228" s="16">
        <f t="shared" si="322"/>
        <v>0</v>
      </c>
      <c r="AL228" s="16">
        <f t="shared" si="322"/>
        <v>0</v>
      </c>
      <c r="AM228" s="16">
        <f t="shared" si="322"/>
        <v>0</v>
      </c>
      <c r="AN228" s="16">
        <f t="shared" si="322"/>
        <v>0</v>
      </c>
      <c r="AO228" s="16">
        <f t="shared" si="322"/>
        <v>0</v>
      </c>
      <c r="AP228" s="16">
        <f t="shared" si="322"/>
        <v>0</v>
      </c>
      <c r="AQ228" s="16">
        <f t="shared" si="322"/>
        <v>0</v>
      </c>
      <c r="AR228" s="16">
        <f t="shared" si="322"/>
        <v>0</v>
      </c>
      <c r="AS228" s="16">
        <f t="shared" si="322"/>
        <v>0</v>
      </c>
      <c r="AT228" s="16">
        <f t="shared" si="322"/>
        <v>0</v>
      </c>
      <c r="AU228" s="16">
        <f t="shared" si="322"/>
        <v>0</v>
      </c>
      <c r="AV228" s="16">
        <f t="shared" si="322"/>
        <v>0</v>
      </c>
      <c r="AW228" s="16">
        <f t="shared" si="322"/>
        <v>0</v>
      </c>
      <c r="AX228" s="16">
        <f t="shared" si="322"/>
        <v>0</v>
      </c>
      <c r="AY228" s="16">
        <f t="shared" si="322"/>
        <v>0</v>
      </c>
      <c r="AZ228" s="16">
        <f t="shared" si="322"/>
        <v>0</v>
      </c>
      <c r="BA228" s="16">
        <f t="shared" si="322"/>
        <v>0</v>
      </c>
      <c r="BB228" s="16">
        <f t="shared" si="322"/>
        <v>0</v>
      </c>
      <c r="BC228" s="16">
        <f t="shared" si="322"/>
        <v>0</v>
      </c>
      <c r="BD228" s="16">
        <f t="shared" si="322"/>
        <v>0</v>
      </c>
      <c r="BE228" s="16">
        <f t="shared" si="322"/>
        <v>0</v>
      </c>
      <c r="BF228" s="16">
        <f t="shared" si="322"/>
        <v>0</v>
      </c>
      <c r="BG228" s="16">
        <f t="shared" si="322"/>
        <v>0</v>
      </c>
      <c r="BH228" s="16">
        <f t="shared" si="322"/>
        <v>0</v>
      </c>
      <c r="BI228" s="16">
        <f t="shared" si="322"/>
        <v>0</v>
      </c>
      <c r="BJ228" s="16">
        <f t="shared" si="322"/>
        <v>0</v>
      </c>
      <c r="BK228" s="16">
        <f t="shared" si="322"/>
        <v>0</v>
      </c>
      <c r="BL228" s="16">
        <f t="shared" si="322"/>
        <v>0</v>
      </c>
      <c r="BM228" s="16">
        <f t="shared" si="322"/>
        <v>0</v>
      </c>
      <c r="BN228" s="16">
        <f t="shared" si="322"/>
        <v>0</v>
      </c>
      <c r="BO228" s="16">
        <f t="shared" si="322"/>
        <v>0</v>
      </c>
      <c r="BP228" s="16">
        <f t="shared" si="322"/>
        <v>0</v>
      </c>
      <c r="BQ228" s="16">
        <f t="shared" si="322"/>
        <v>0</v>
      </c>
      <c r="BR228" s="16">
        <f t="shared" ref="BR228:CJ228" si="323">IF(BR227&gt;$K$179,$E$220*$I$179,0)</f>
        <v>0</v>
      </c>
      <c r="BS228" s="16">
        <f t="shared" si="323"/>
        <v>0</v>
      </c>
      <c r="BT228" s="16">
        <f t="shared" si="323"/>
        <v>0</v>
      </c>
      <c r="BU228" s="16">
        <f t="shared" si="323"/>
        <v>0</v>
      </c>
      <c r="BV228" s="16">
        <f t="shared" si="323"/>
        <v>0</v>
      </c>
      <c r="BW228" s="16">
        <f t="shared" si="323"/>
        <v>0</v>
      </c>
      <c r="BX228" s="16">
        <f t="shared" si="323"/>
        <v>0</v>
      </c>
      <c r="BY228" s="16">
        <f t="shared" si="323"/>
        <v>0</v>
      </c>
      <c r="BZ228" s="16">
        <f t="shared" si="323"/>
        <v>0</v>
      </c>
      <c r="CA228" s="16">
        <f t="shared" si="323"/>
        <v>0</v>
      </c>
      <c r="CB228" s="16">
        <f t="shared" si="323"/>
        <v>0</v>
      </c>
      <c r="CC228" s="16">
        <f t="shared" si="323"/>
        <v>0</v>
      </c>
      <c r="CD228" s="16">
        <f t="shared" si="323"/>
        <v>0</v>
      </c>
      <c r="CE228" s="16">
        <f t="shared" si="323"/>
        <v>0</v>
      </c>
      <c r="CF228" s="16">
        <f t="shared" si="323"/>
        <v>0</v>
      </c>
      <c r="CG228" s="16">
        <f t="shared" si="323"/>
        <v>0</v>
      </c>
      <c r="CH228" s="16">
        <f t="shared" si="323"/>
        <v>0</v>
      </c>
      <c r="CI228" s="16">
        <f t="shared" si="323"/>
        <v>0</v>
      </c>
      <c r="CJ228" s="16">
        <f t="shared" si="323"/>
        <v>0</v>
      </c>
    </row>
    <row r="229" spans="2:88" hidden="1" x14ac:dyDescent="0.25">
      <c r="B229" t="s">
        <v>141</v>
      </c>
      <c r="E229" s="8">
        <f>E227-E228</f>
        <v>227400</v>
      </c>
      <c r="F229" s="8">
        <f>F227-F228</f>
        <v>214800</v>
      </c>
      <c r="G229" s="8">
        <f t="shared" ref="G229:BR229" si="324">G227-G228</f>
        <v>202200</v>
      </c>
      <c r="H229" s="8">
        <f t="shared" si="324"/>
        <v>189600</v>
      </c>
      <c r="I229" s="8">
        <f t="shared" si="324"/>
        <v>177000</v>
      </c>
      <c r="J229" s="8">
        <f t="shared" si="324"/>
        <v>164400</v>
      </c>
      <c r="K229" s="8">
        <f t="shared" si="324"/>
        <v>151800</v>
      </c>
      <c r="L229" s="8">
        <f t="shared" si="324"/>
        <v>139200</v>
      </c>
      <c r="M229" s="8">
        <f t="shared" si="324"/>
        <v>126600</v>
      </c>
      <c r="N229" s="8">
        <f t="shared" si="324"/>
        <v>114000</v>
      </c>
      <c r="O229" s="8">
        <f t="shared" si="324"/>
        <v>101400</v>
      </c>
      <c r="P229" s="8">
        <f t="shared" si="324"/>
        <v>88800</v>
      </c>
      <c r="Q229" s="8">
        <f t="shared" si="324"/>
        <v>76200</v>
      </c>
      <c r="R229" s="8">
        <f t="shared" si="324"/>
        <v>63600</v>
      </c>
      <c r="S229" s="8">
        <f t="shared" si="324"/>
        <v>51000</v>
      </c>
      <c r="T229" s="8">
        <f t="shared" si="324"/>
        <v>38400</v>
      </c>
      <c r="U229" s="8">
        <f t="shared" si="324"/>
        <v>25800</v>
      </c>
      <c r="V229" s="8">
        <f t="shared" si="324"/>
        <v>13200</v>
      </c>
      <c r="W229" s="8">
        <f t="shared" si="324"/>
        <v>600</v>
      </c>
      <c r="X229" s="8">
        <f t="shared" si="324"/>
        <v>600</v>
      </c>
      <c r="Y229" s="8">
        <f t="shared" si="324"/>
        <v>600</v>
      </c>
      <c r="Z229" s="8">
        <f t="shared" si="324"/>
        <v>600</v>
      </c>
      <c r="AA229" s="8">
        <f t="shared" si="324"/>
        <v>600</v>
      </c>
      <c r="AB229" s="8">
        <f t="shared" si="324"/>
        <v>600</v>
      </c>
      <c r="AC229" s="8">
        <f t="shared" si="324"/>
        <v>600</v>
      </c>
      <c r="AD229" s="8">
        <f t="shared" si="324"/>
        <v>600</v>
      </c>
      <c r="AE229" s="8">
        <f t="shared" si="324"/>
        <v>600</v>
      </c>
      <c r="AF229" s="8">
        <f t="shared" si="324"/>
        <v>600</v>
      </c>
      <c r="AG229" s="8">
        <f t="shared" si="324"/>
        <v>600</v>
      </c>
      <c r="AH229" s="8">
        <f t="shared" si="324"/>
        <v>600</v>
      </c>
      <c r="AI229" s="8">
        <f t="shared" si="324"/>
        <v>600</v>
      </c>
      <c r="AJ229" s="8">
        <f t="shared" si="324"/>
        <v>600</v>
      </c>
      <c r="AK229" s="8">
        <f t="shared" si="324"/>
        <v>600</v>
      </c>
      <c r="AL229" s="8">
        <f t="shared" si="324"/>
        <v>600</v>
      </c>
      <c r="AM229" s="8">
        <f t="shared" si="324"/>
        <v>600</v>
      </c>
      <c r="AN229" s="8">
        <f t="shared" si="324"/>
        <v>600</v>
      </c>
      <c r="AO229" s="8">
        <f t="shared" si="324"/>
        <v>600</v>
      </c>
      <c r="AP229" s="8">
        <f t="shared" si="324"/>
        <v>600</v>
      </c>
      <c r="AQ229" s="8">
        <f t="shared" si="324"/>
        <v>600</v>
      </c>
      <c r="AR229" s="8">
        <f t="shared" si="324"/>
        <v>600</v>
      </c>
      <c r="AS229" s="8">
        <f t="shared" si="324"/>
        <v>600</v>
      </c>
      <c r="AT229" s="8">
        <f t="shared" si="324"/>
        <v>600</v>
      </c>
      <c r="AU229" s="8">
        <f t="shared" si="324"/>
        <v>600</v>
      </c>
      <c r="AV229" s="8">
        <f t="shared" si="324"/>
        <v>600</v>
      </c>
      <c r="AW229" s="8">
        <f t="shared" si="324"/>
        <v>600</v>
      </c>
      <c r="AX229" s="8">
        <f t="shared" si="324"/>
        <v>600</v>
      </c>
      <c r="AY229" s="8">
        <f t="shared" si="324"/>
        <v>600</v>
      </c>
      <c r="AZ229" s="8">
        <f t="shared" si="324"/>
        <v>600</v>
      </c>
      <c r="BA229" s="8">
        <f t="shared" si="324"/>
        <v>600</v>
      </c>
      <c r="BB229" s="8">
        <f t="shared" si="324"/>
        <v>600</v>
      </c>
      <c r="BC229" s="8">
        <f t="shared" si="324"/>
        <v>600</v>
      </c>
      <c r="BD229" s="8">
        <f t="shared" si="324"/>
        <v>600</v>
      </c>
      <c r="BE229" s="8">
        <f t="shared" si="324"/>
        <v>600</v>
      </c>
      <c r="BF229" s="8">
        <f t="shared" si="324"/>
        <v>600</v>
      </c>
      <c r="BG229" s="8">
        <f t="shared" si="324"/>
        <v>600</v>
      </c>
      <c r="BH229" s="8">
        <f t="shared" si="324"/>
        <v>600</v>
      </c>
      <c r="BI229" s="8">
        <f t="shared" si="324"/>
        <v>600</v>
      </c>
      <c r="BJ229" s="8">
        <f t="shared" si="324"/>
        <v>600</v>
      </c>
      <c r="BK229" s="8">
        <f t="shared" si="324"/>
        <v>600</v>
      </c>
      <c r="BL229" s="8">
        <f t="shared" si="324"/>
        <v>600</v>
      </c>
      <c r="BM229" s="8">
        <f t="shared" si="324"/>
        <v>600</v>
      </c>
      <c r="BN229" s="8">
        <f t="shared" si="324"/>
        <v>600</v>
      </c>
      <c r="BO229" s="8">
        <f t="shared" si="324"/>
        <v>600</v>
      </c>
      <c r="BP229" s="8">
        <f t="shared" si="324"/>
        <v>600</v>
      </c>
      <c r="BQ229" s="8">
        <f t="shared" si="324"/>
        <v>600</v>
      </c>
      <c r="BR229" s="8">
        <f t="shared" si="324"/>
        <v>600</v>
      </c>
      <c r="BS229" s="8">
        <f t="shared" ref="BS229:CJ229" si="325">BS227-BS228</f>
        <v>600</v>
      </c>
      <c r="BT229" s="8">
        <f t="shared" si="325"/>
        <v>600</v>
      </c>
      <c r="BU229" s="8">
        <f t="shared" si="325"/>
        <v>600</v>
      </c>
      <c r="BV229" s="8">
        <f t="shared" si="325"/>
        <v>600</v>
      </c>
      <c r="BW229" s="8">
        <f t="shared" si="325"/>
        <v>600</v>
      </c>
      <c r="BX229" s="8">
        <f t="shared" si="325"/>
        <v>600</v>
      </c>
      <c r="BY229" s="8">
        <f t="shared" si="325"/>
        <v>600</v>
      </c>
      <c r="BZ229" s="8">
        <f t="shared" si="325"/>
        <v>600</v>
      </c>
      <c r="CA229" s="8">
        <f t="shared" si="325"/>
        <v>600</v>
      </c>
      <c r="CB229" s="8">
        <f t="shared" si="325"/>
        <v>600</v>
      </c>
      <c r="CC229" s="8">
        <f t="shared" si="325"/>
        <v>600</v>
      </c>
      <c r="CD229" s="8">
        <f t="shared" si="325"/>
        <v>600</v>
      </c>
      <c r="CE229" s="8">
        <f t="shared" si="325"/>
        <v>600</v>
      </c>
      <c r="CF229" s="8">
        <f t="shared" si="325"/>
        <v>600</v>
      </c>
      <c r="CG229" s="8">
        <f t="shared" si="325"/>
        <v>600</v>
      </c>
      <c r="CH229" s="8">
        <f t="shared" si="325"/>
        <v>600</v>
      </c>
      <c r="CI229" s="8">
        <f t="shared" si="325"/>
        <v>600</v>
      </c>
      <c r="CJ229" s="8">
        <f t="shared" si="325"/>
        <v>600</v>
      </c>
    </row>
    <row r="230" spans="2:88" hidden="1" x14ac:dyDescent="0.25"/>
    <row r="231" spans="2:88" hidden="1" x14ac:dyDescent="0.25">
      <c r="B231" t="s">
        <v>136</v>
      </c>
      <c r="E231">
        <v>1</v>
      </c>
      <c r="Q231">
        <v>2</v>
      </c>
      <c r="AC231">
        <v>3</v>
      </c>
      <c r="AO231">
        <v>4</v>
      </c>
      <c r="BA231">
        <v>5</v>
      </c>
      <c r="BM231">
        <v>6</v>
      </c>
      <c r="BY231">
        <v>7</v>
      </c>
    </row>
    <row r="232" spans="2:88" ht="15.75" hidden="1" x14ac:dyDescent="0.25">
      <c r="B232" s="27" t="s">
        <v>143</v>
      </c>
      <c r="C232" s="24"/>
      <c r="D232" s="24"/>
      <c r="E232" s="4">
        <v>1</v>
      </c>
      <c r="F232" s="4">
        <v>2</v>
      </c>
      <c r="G232" s="4">
        <v>3</v>
      </c>
      <c r="H232" s="4">
        <v>4</v>
      </c>
      <c r="I232" s="4">
        <v>5</v>
      </c>
      <c r="J232" s="4">
        <v>6</v>
      </c>
      <c r="K232" s="6">
        <v>7</v>
      </c>
      <c r="L232" s="4">
        <v>8</v>
      </c>
      <c r="M232" s="4">
        <v>9</v>
      </c>
      <c r="N232" s="4">
        <v>10</v>
      </c>
      <c r="O232" s="4">
        <v>11</v>
      </c>
      <c r="P232" s="4">
        <v>12</v>
      </c>
      <c r="Q232" s="6">
        <v>1</v>
      </c>
      <c r="R232" s="6">
        <v>2</v>
      </c>
      <c r="S232" s="6">
        <v>3</v>
      </c>
      <c r="T232" s="6">
        <v>4</v>
      </c>
      <c r="U232" s="6">
        <v>5</v>
      </c>
      <c r="V232" s="6">
        <v>6</v>
      </c>
      <c r="W232" s="6">
        <v>7</v>
      </c>
      <c r="X232" s="6">
        <v>8</v>
      </c>
      <c r="Y232" s="6">
        <v>9</v>
      </c>
      <c r="Z232" s="6">
        <v>10</v>
      </c>
      <c r="AA232" s="6">
        <v>11</v>
      </c>
      <c r="AB232" s="6">
        <v>12</v>
      </c>
      <c r="AC232" s="6">
        <v>1</v>
      </c>
      <c r="AD232" s="6">
        <v>2</v>
      </c>
      <c r="AE232" s="6">
        <v>3</v>
      </c>
      <c r="AF232" s="6">
        <v>4</v>
      </c>
      <c r="AG232" s="6">
        <v>5</v>
      </c>
      <c r="AH232" s="6">
        <v>6</v>
      </c>
      <c r="AI232" s="6">
        <v>7</v>
      </c>
      <c r="AJ232" s="6">
        <v>8</v>
      </c>
      <c r="AK232" s="6">
        <v>9</v>
      </c>
      <c r="AL232" s="6">
        <v>10</v>
      </c>
      <c r="AM232" s="6">
        <v>11</v>
      </c>
      <c r="AN232" s="6">
        <v>12</v>
      </c>
      <c r="AO232" s="6">
        <v>1</v>
      </c>
      <c r="AP232" s="6">
        <v>2</v>
      </c>
      <c r="AQ232" s="6">
        <v>3</v>
      </c>
      <c r="AR232" s="6">
        <v>4</v>
      </c>
      <c r="AS232" s="6">
        <v>5</v>
      </c>
      <c r="AT232" s="6">
        <v>6</v>
      </c>
      <c r="AU232" s="6">
        <v>7</v>
      </c>
      <c r="AV232" s="6">
        <v>8</v>
      </c>
      <c r="AW232" s="6">
        <v>9</v>
      </c>
      <c r="AX232" s="6">
        <v>10</v>
      </c>
      <c r="AY232" s="6">
        <v>11</v>
      </c>
      <c r="AZ232" s="6">
        <v>12</v>
      </c>
      <c r="BA232" s="6">
        <v>1</v>
      </c>
      <c r="BB232" s="6">
        <v>2</v>
      </c>
      <c r="BC232" s="6">
        <v>3</v>
      </c>
      <c r="BD232" s="6">
        <v>4</v>
      </c>
      <c r="BE232" s="6">
        <v>5</v>
      </c>
      <c r="BF232" s="6">
        <v>6</v>
      </c>
      <c r="BG232" s="6">
        <v>7</v>
      </c>
      <c r="BH232" s="6">
        <v>8</v>
      </c>
      <c r="BI232" s="6">
        <v>9</v>
      </c>
      <c r="BJ232" s="6">
        <v>10</v>
      </c>
      <c r="BK232" s="6">
        <v>11</v>
      </c>
      <c r="BL232" s="6">
        <v>12</v>
      </c>
      <c r="BM232" s="6">
        <v>1</v>
      </c>
      <c r="BN232" s="6">
        <v>2</v>
      </c>
      <c r="BO232" s="6">
        <v>3</v>
      </c>
      <c r="BP232" s="6">
        <v>4</v>
      </c>
      <c r="BQ232" s="6">
        <v>5</v>
      </c>
      <c r="BR232" s="6">
        <v>6</v>
      </c>
      <c r="BS232" s="6">
        <v>7</v>
      </c>
      <c r="BT232" s="6">
        <v>8</v>
      </c>
      <c r="BU232" s="6">
        <v>9</v>
      </c>
      <c r="BV232" s="6">
        <v>10</v>
      </c>
      <c r="BW232" s="6">
        <v>11</v>
      </c>
      <c r="BX232" s="6">
        <v>12</v>
      </c>
      <c r="BY232" s="6">
        <v>1</v>
      </c>
      <c r="BZ232" s="6">
        <v>2</v>
      </c>
      <c r="CA232" s="6">
        <v>3</v>
      </c>
      <c r="CB232" s="6">
        <v>4</v>
      </c>
      <c r="CC232" s="6">
        <v>5</v>
      </c>
      <c r="CD232" s="6">
        <v>6</v>
      </c>
      <c r="CE232" s="6">
        <v>7</v>
      </c>
      <c r="CF232" s="6">
        <v>8</v>
      </c>
      <c r="CG232" s="6">
        <v>9</v>
      </c>
      <c r="CH232" s="6">
        <v>10</v>
      </c>
      <c r="CI232" s="6">
        <v>11</v>
      </c>
      <c r="CJ232" s="6">
        <v>12</v>
      </c>
    </row>
    <row r="233" spans="2:88" hidden="1" x14ac:dyDescent="0.25">
      <c r="B233" t="s">
        <v>137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</row>
    <row r="234" spans="2:88" hidden="1" x14ac:dyDescent="0.25">
      <c r="B234" t="s">
        <v>138</v>
      </c>
      <c r="E234" s="8">
        <f>E195*D180</f>
        <v>35000</v>
      </c>
      <c r="F234" s="8">
        <f>E236</f>
        <v>32500</v>
      </c>
      <c r="G234" s="8">
        <f t="shared" ref="G234:BR234" si="326">F236</f>
        <v>30000</v>
      </c>
      <c r="H234" s="8">
        <f t="shared" si="326"/>
        <v>27500</v>
      </c>
      <c r="I234" s="8">
        <f t="shared" si="326"/>
        <v>25000</v>
      </c>
      <c r="J234" s="8">
        <f t="shared" si="326"/>
        <v>22500</v>
      </c>
      <c r="K234" s="8">
        <f t="shared" si="326"/>
        <v>20000</v>
      </c>
      <c r="L234" s="8">
        <f t="shared" si="326"/>
        <v>20000</v>
      </c>
      <c r="M234" s="8">
        <f t="shared" si="326"/>
        <v>20000</v>
      </c>
      <c r="N234" s="8">
        <f t="shared" si="326"/>
        <v>20000</v>
      </c>
      <c r="O234" s="8">
        <f t="shared" si="326"/>
        <v>20000</v>
      </c>
      <c r="P234" s="8">
        <f t="shared" si="326"/>
        <v>20000</v>
      </c>
      <c r="Q234" s="8">
        <f t="shared" si="326"/>
        <v>20000</v>
      </c>
      <c r="R234" s="8">
        <f t="shared" si="326"/>
        <v>20000</v>
      </c>
      <c r="S234" s="8">
        <f t="shared" si="326"/>
        <v>20000</v>
      </c>
      <c r="T234" s="8">
        <f t="shared" si="326"/>
        <v>20000</v>
      </c>
      <c r="U234" s="8">
        <f t="shared" si="326"/>
        <v>20000</v>
      </c>
      <c r="V234" s="8">
        <f t="shared" si="326"/>
        <v>20000</v>
      </c>
      <c r="W234" s="8">
        <f t="shared" si="326"/>
        <v>20000</v>
      </c>
      <c r="X234" s="8">
        <f t="shared" si="326"/>
        <v>20000</v>
      </c>
      <c r="Y234" s="8">
        <f t="shared" si="326"/>
        <v>20000</v>
      </c>
      <c r="Z234" s="8">
        <f t="shared" si="326"/>
        <v>20000</v>
      </c>
      <c r="AA234" s="8">
        <f t="shared" si="326"/>
        <v>20000</v>
      </c>
      <c r="AB234" s="8">
        <f t="shared" si="326"/>
        <v>20000</v>
      </c>
      <c r="AC234" s="8">
        <f t="shared" si="326"/>
        <v>20000</v>
      </c>
      <c r="AD234" s="8">
        <f t="shared" si="326"/>
        <v>20000</v>
      </c>
      <c r="AE234" s="8">
        <f t="shared" si="326"/>
        <v>20000</v>
      </c>
      <c r="AF234" s="8">
        <f t="shared" si="326"/>
        <v>20000</v>
      </c>
      <c r="AG234" s="8">
        <f t="shared" si="326"/>
        <v>20000</v>
      </c>
      <c r="AH234" s="8">
        <f t="shared" si="326"/>
        <v>20000</v>
      </c>
      <c r="AI234" s="8">
        <f t="shared" si="326"/>
        <v>20000</v>
      </c>
      <c r="AJ234" s="8">
        <f t="shared" si="326"/>
        <v>20000</v>
      </c>
      <c r="AK234" s="8">
        <f t="shared" si="326"/>
        <v>20000</v>
      </c>
      <c r="AL234" s="8">
        <f t="shared" si="326"/>
        <v>20000</v>
      </c>
      <c r="AM234" s="8">
        <f t="shared" si="326"/>
        <v>20000</v>
      </c>
      <c r="AN234" s="8">
        <f t="shared" si="326"/>
        <v>20000</v>
      </c>
      <c r="AO234" s="8">
        <f t="shared" si="326"/>
        <v>20000</v>
      </c>
      <c r="AP234" s="8">
        <f t="shared" si="326"/>
        <v>20000</v>
      </c>
      <c r="AQ234" s="8">
        <f t="shared" si="326"/>
        <v>20000</v>
      </c>
      <c r="AR234" s="8">
        <f t="shared" si="326"/>
        <v>20000</v>
      </c>
      <c r="AS234" s="8">
        <f t="shared" si="326"/>
        <v>20000</v>
      </c>
      <c r="AT234" s="8">
        <f t="shared" si="326"/>
        <v>20000</v>
      </c>
      <c r="AU234" s="8">
        <f t="shared" si="326"/>
        <v>20000</v>
      </c>
      <c r="AV234" s="8">
        <f t="shared" si="326"/>
        <v>20000</v>
      </c>
      <c r="AW234" s="8">
        <f t="shared" si="326"/>
        <v>20000</v>
      </c>
      <c r="AX234" s="8">
        <f t="shared" si="326"/>
        <v>20000</v>
      </c>
      <c r="AY234" s="8">
        <f t="shared" si="326"/>
        <v>20000</v>
      </c>
      <c r="AZ234" s="8">
        <f t="shared" si="326"/>
        <v>20000</v>
      </c>
      <c r="BA234" s="8">
        <f t="shared" si="326"/>
        <v>20000</v>
      </c>
      <c r="BB234" s="8">
        <f t="shared" si="326"/>
        <v>20000</v>
      </c>
      <c r="BC234" s="8">
        <f t="shared" si="326"/>
        <v>20000</v>
      </c>
      <c r="BD234" s="8">
        <f t="shared" si="326"/>
        <v>20000</v>
      </c>
      <c r="BE234" s="8">
        <f t="shared" si="326"/>
        <v>20000</v>
      </c>
      <c r="BF234" s="8">
        <f t="shared" si="326"/>
        <v>20000</v>
      </c>
      <c r="BG234" s="8">
        <f t="shared" si="326"/>
        <v>20000</v>
      </c>
      <c r="BH234" s="8">
        <f t="shared" si="326"/>
        <v>20000</v>
      </c>
      <c r="BI234" s="8">
        <f t="shared" si="326"/>
        <v>20000</v>
      </c>
      <c r="BJ234" s="8">
        <f t="shared" si="326"/>
        <v>20000</v>
      </c>
      <c r="BK234" s="8">
        <f t="shared" si="326"/>
        <v>20000</v>
      </c>
      <c r="BL234" s="8">
        <f t="shared" si="326"/>
        <v>20000</v>
      </c>
      <c r="BM234" s="8">
        <f t="shared" si="326"/>
        <v>20000</v>
      </c>
      <c r="BN234" s="8">
        <f t="shared" si="326"/>
        <v>20000</v>
      </c>
      <c r="BO234" s="8">
        <f t="shared" si="326"/>
        <v>20000</v>
      </c>
      <c r="BP234" s="8">
        <f t="shared" si="326"/>
        <v>20000</v>
      </c>
      <c r="BQ234" s="8">
        <f t="shared" si="326"/>
        <v>20000</v>
      </c>
      <c r="BR234" s="8">
        <f t="shared" si="326"/>
        <v>20000</v>
      </c>
      <c r="BS234" s="8">
        <f t="shared" ref="BS234:CJ234" si="327">BR236</f>
        <v>20000</v>
      </c>
      <c r="BT234" s="8">
        <f t="shared" si="327"/>
        <v>20000</v>
      </c>
      <c r="BU234" s="8">
        <f t="shared" si="327"/>
        <v>20000</v>
      </c>
      <c r="BV234" s="8">
        <f t="shared" si="327"/>
        <v>20000</v>
      </c>
      <c r="BW234" s="8">
        <f t="shared" si="327"/>
        <v>20000</v>
      </c>
      <c r="BX234" s="8">
        <f t="shared" si="327"/>
        <v>20000</v>
      </c>
      <c r="BY234" s="8">
        <f t="shared" si="327"/>
        <v>20000</v>
      </c>
      <c r="BZ234" s="8">
        <f t="shared" si="327"/>
        <v>20000</v>
      </c>
      <c r="CA234" s="8">
        <f t="shared" si="327"/>
        <v>20000</v>
      </c>
      <c r="CB234" s="8">
        <f t="shared" si="327"/>
        <v>20000</v>
      </c>
      <c r="CC234" s="8">
        <f t="shared" si="327"/>
        <v>20000</v>
      </c>
      <c r="CD234" s="8">
        <f t="shared" si="327"/>
        <v>20000</v>
      </c>
      <c r="CE234" s="8">
        <f t="shared" si="327"/>
        <v>20000</v>
      </c>
      <c r="CF234" s="8">
        <f t="shared" si="327"/>
        <v>20000</v>
      </c>
      <c r="CG234" s="8">
        <f t="shared" si="327"/>
        <v>20000</v>
      </c>
      <c r="CH234" s="8">
        <f t="shared" si="327"/>
        <v>20000</v>
      </c>
      <c r="CI234" s="8">
        <f t="shared" si="327"/>
        <v>20000</v>
      </c>
      <c r="CJ234" s="8">
        <f t="shared" si="327"/>
        <v>20000</v>
      </c>
    </row>
    <row r="235" spans="2:88" hidden="1" x14ac:dyDescent="0.25">
      <c r="B235" t="s">
        <v>139</v>
      </c>
      <c r="C235" t="s">
        <v>140</v>
      </c>
      <c r="D235" t="s">
        <v>30</v>
      </c>
      <c r="E235" s="16">
        <f>IF(E234&gt;$K$180,$E$234*$I$180,0)</f>
        <v>2500.0000000000005</v>
      </c>
      <c r="F235" s="16">
        <f t="shared" ref="F235:BQ235" si="328">IF(F234&gt;$K$180,$E$234*$I$180,0)</f>
        <v>2500.0000000000005</v>
      </c>
      <c r="G235" s="16">
        <f t="shared" si="328"/>
        <v>2500.0000000000005</v>
      </c>
      <c r="H235" s="16">
        <f t="shared" si="328"/>
        <v>2500.0000000000005</v>
      </c>
      <c r="I235" s="16">
        <f t="shared" si="328"/>
        <v>2500.0000000000005</v>
      </c>
      <c r="J235" s="16">
        <f t="shared" si="328"/>
        <v>2500.0000000000005</v>
      </c>
      <c r="K235" s="16">
        <f t="shared" si="328"/>
        <v>0</v>
      </c>
      <c r="L235" s="16">
        <f t="shared" si="328"/>
        <v>0</v>
      </c>
      <c r="M235" s="16">
        <f t="shared" si="328"/>
        <v>0</v>
      </c>
      <c r="N235" s="16">
        <f t="shared" si="328"/>
        <v>0</v>
      </c>
      <c r="O235" s="16">
        <f t="shared" si="328"/>
        <v>0</v>
      </c>
      <c r="P235" s="16">
        <f t="shared" si="328"/>
        <v>0</v>
      </c>
      <c r="Q235" s="16">
        <f t="shared" si="328"/>
        <v>0</v>
      </c>
      <c r="R235" s="16">
        <f t="shared" si="328"/>
        <v>0</v>
      </c>
      <c r="S235" s="16">
        <f t="shared" si="328"/>
        <v>0</v>
      </c>
      <c r="T235" s="16">
        <f t="shared" si="328"/>
        <v>0</v>
      </c>
      <c r="U235" s="16">
        <f t="shared" si="328"/>
        <v>0</v>
      </c>
      <c r="V235" s="16">
        <f t="shared" si="328"/>
        <v>0</v>
      </c>
      <c r="W235" s="16">
        <f t="shared" si="328"/>
        <v>0</v>
      </c>
      <c r="X235" s="16">
        <f t="shared" si="328"/>
        <v>0</v>
      </c>
      <c r="Y235" s="16">
        <f t="shared" si="328"/>
        <v>0</v>
      </c>
      <c r="Z235" s="16">
        <f t="shared" si="328"/>
        <v>0</v>
      </c>
      <c r="AA235" s="16">
        <f t="shared" si="328"/>
        <v>0</v>
      </c>
      <c r="AB235" s="16">
        <f t="shared" si="328"/>
        <v>0</v>
      </c>
      <c r="AC235" s="16">
        <f t="shared" si="328"/>
        <v>0</v>
      </c>
      <c r="AD235" s="16">
        <f t="shared" si="328"/>
        <v>0</v>
      </c>
      <c r="AE235" s="16">
        <f t="shared" si="328"/>
        <v>0</v>
      </c>
      <c r="AF235" s="16">
        <f t="shared" si="328"/>
        <v>0</v>
      </c>
      <c r="AG235" s="16">
        <f t="shared" si="328"/>
        <v>0</v>
      </c>
      <c r="AH235" s="16">
        <f t="shared" si="328"/>
        <v>0</v>
      </c>
      <c r="AI235" s="16">
        <f t="shared" si="328"/>
        <v>0</v>
      </c>
      <c r="AJ235" s="16">
        <f t="shared" si="328"/>
        <v>0</v>
      </c>
      <c r="AK235" s="16">
        <f t="shared" si="328"/>
        <v>0</v>
      </c>
      <c r="AL235" s="16">
        <f t="shared" si="328"/>
        <v>0</v>
      </c>
      <c r="AM235" s="16">
        <f t="shared" si="328"/>
        <v>0</v>
      </c>
      <c r="AN235" s="16">
        <f t="shared" si="328"/>
        <v>0</v>
      </c>
      <c r="AO235" s="16">
        <f t="shared" si="328"/>
        <v>0</v>
      </c>
      <c r="AP235" s="16">
        <f t="shared" si="328"/>
        <v>0</v>
      </c>
      <c r="AQ235" s="16">
        <f t="shared" si="328"/>
        <v>0</v>
      </c>
      <c r="AR235" s="16">
        <f t="shared" si="328"/>
        <v>0</v>
      </c>
      <c r="AS235" s="16">
        <f t="shared" si="328"/>
        <v>0</v>
      </c>
      <c r="AT235" s="16">
        <f t="shared" si="328"/>
        <v>0</v>
      </c>
      <c r="AU235" s="16">
        <f t="shared" si="328"/>
        <v>0</v>
      </c>
      <c r="AV235" s="16">
        <f t="shared" si="328"/>
        <v>0</v>
      </c>
      <c r="AW235" s="16">
        <f t="shared" si="328"/>
        <v>0</v>
      </c>
      <c r="AX235" s="16">
        <f t="shared" si="328"/>
        <v>0</v>
      </c>
      <c r="AY235" s="16">
        <f t="shared" si="328"/>
        <v>0</v>
      </c>
      <c r="AZ235" s="16">
        <f t="shared" si="328"/>
        <v>0</v>
      </c>
      <c r="BA235" s="16">
        <f t="shared" si="328"/>
        <v>0</v>
      </c>
      <c r="BB235" s="16">
        <f t="shared" si="328"/>
        <v>0</v>
      </c>
      <c r="BC235" s="16">
        <f t="shared" si="328"/>
        <v>0</v>
      </c>
      <c r="BD235" s="16">
        <f t="shared" si="328"/>
        <v>0</v>
      </c>
      <c r="BE235" s="16">
        <f t="shared" si="328"/>
        <v>0</v>
      </c>
      <c r="BF235" s="16">
        <f t="shared" si="328"/>
        <v>0</v>
      </c>
      <c r="BG235" s="16">
        <f t="shared" si="328"/>
        <v>0</v>
      </c>
      <c r="BH235" s="16">
        <f t="shared" si="328"/>
        <v>0</v>
      </c>
      <c r="BI235" s="16">
        <f t="shared" si="328"/>
        <v>0</v>
      </c>
      <c r="BJ235" s="16">
        <f t="shared" si="328"/>
        <v>0</v>
      </c>
      <c r="BK235" s="16">
        <f t="shared" si="328"/>
        <v>0</v>
      </c>
      <c r="BL235" s="16">
        <f t="shared" si="328"/>
        <v>0</v>
      </c>
      <c r="BM235" s="16">
        <f t="shared" si="328"/>
        <v>0</v>
      </c>
      <c r="BN235" s="16">
        <f t="shared" si="328"/>
        <v>0</v>
      </c>
      <c r="BO235" s="16">
        <f t="shared" si="328"/>
        <v>0</v>
      </c>
      <c r="BP235" s="16">
        <f t="shared" si="328"/>
        <v>0</v>
      </c>
      <c r="BQ235" s="16">
        <f t="shared" si="328"/>
        <v>0</v>
      </c>
      <c r="BR235" s="16">
        <f t="shared" ref="BR235:CJ235" si="329">IF(BR234&gt;$K$180,$E$234*$I$180,0)</f>
        <v>0</v>
      </c>
      <c r="BS235" s="16">
        <f t="shared" si="329"/>
        <v>0</v>
      </c>
      <c r="BT235" s="16">
        <f t="shared" si="329"/>
        <v>0</v>
      </c>
      <c r="BU235" s="16">
        <f t="shared" si="329"/>
        <v>0</v>
      </c>
      <c r="BV235" s="16">
        <f t="shared" si="329"/>
        <v>0</v>
      </c>
      <c r="BW235" s="16">
        <f t="shared" si="329"/>
        <v>0</v>
      </c>
      <c r="BX235" s="16">
        <f t="shared" si="329"/>
        <v>0</v>
      </c>
      <c r="BY235" s="16">
        <f t="shared" si="329"/>
        <v>0</v>
      </c>
      <c r="BZ235" s="16">
        <f t="shared" si="329"/>
        <v>0</v>
      </c>
      <c r="CA235" s="16">
        <f t="shared" si="329"/>
        <v>0</v>
      </c>
      <c r="CB235" s="16">
        <f t="shared" si="329"/>
        <v>0</v>
      </c>
      <c r="CC235" s="16">
        <f t="shared" si="329"/>
        <v>0</v>
      </c>
      <c r="CD235" s="16">
        <f t="shared" si="329"/>
        <v>0</v>
      </c>
      <c r="CE235" s="16">
        <f t="shared" si="329"/>
        <v>0</v>
      </c>
      <c r="CF235" s="16">
        <f t="shared" si="329"/>
        <v>0</v>
      </c>
      <c r="CG235" s="16">
        <f t="shared" si="329"/>
        <v>0</v>
      </c>
      <c r="CH235" s="16">
        <f t="shared" si="329"/>
        <v>0</v>
      </c>
      <c r="CI235" s="16">
        <f t="shared" si="329"/>
        <v>0</v>
      </c>
      <c r="CJ235" s="16">
        <f t="shared" si="329"/>
        <v>0</v>
      </c>
    </row>
    <row r="236" spans="2:88" hidden="1" x14ac:dyDescent="0.25">
      <c r="B236" t="s">
        <v>141</v>
      </c>
      <c r="E236" s="8">
        <f>E234-E235</f>
        <v>32500</v>
      </c>
      <c r="F236" s="8">
        <f>F234-F235</f>
        <v>30000</v>
      </c>
      <c r="G236" s="8">
        <f t="shared" ref="G236:BR236" si="330">G234-G235</f>
        <v>27500</v>
      </c>
      <c r="H236" s="8">
        <f t="shared" si="330"/>
        <v>25000</v>
      </c>
      <c r="I236" s="8">
        <f t="shared" si="330"/>
        <v>22500</v>
      </c>
      <c r="J236" s="8">
        <f t="shared" si="330"/>
        <v>20000</v>
      </c>
      <c r="K236" s="8">
        <f t="shared" si="330"/>
        <v>20000</v>
      </c>
      <c r="L236" s="8">
        <f t="shared" si="330"/>
        <v>20000</v>
      </c>
      <c r="M236" s="8">
        <f t="shared" si="330"/>
        <v>20000</v>
      </c>
      <c r="N236" s="8">
        <f t="shared" si="330"/>
        <v>20000</v>
      </c>
      <c r="O236" s="8">
        <f t="shared" si="330"/>
        <v>20000</v>
      </c>
      <c r="P236" s="8">
        <f t="shared" si="330"/>
        <v>20000</v>
      </c>
      <c r="Q236" s="8">
        <f t="shared" si="330"/>
        <v>20000</v>
      </c>
      <c r="R236" s="8">
        <f t="shared" si="330"/>
        <v>20000</v>
      </c>
      <c r="S236" s="8">
        <f t="shared" si="330"/>
        <v>20000</v>
      </c>
      <c r="T236" s="8">
        <f t="shared" si="330"/>
        <v>20000</v>
      </c>
      <c r="U236" s="8">
        <f t="shared" si="330"/>
        <v>20000</v>
      </c>
      <c r="V236" s="8">
        <f t="shared" si="330"/>
        <v>20000</v>
      </c>
      <c r="W236" s="8">
        <f t="shared" si="330"/>
        <v>20000</v>
      </c>
      <c r="X236" s="8">
        <f t="shared" si="330"/>
        <v>20000</v>
      </c>
      <c r="Y236" s="8">
        <f t="shared" si="330"/>
        <v>20000</v>
      </c>
      <c r="Z236" s="8">
        <f t="shared" si="330"/>
        <v>20000</v>
      </c>
      <c r="AA236" s="8">
        <f t="shared" si="330"/>
        <v>20000</v>
      </c>
      <c r="AB236" s="8">
        <f t="shared" si="330"/>
        <v>20000</v>
      </c>
      <c r="AC236" s="8">
        <f t="shared" si="330"/>
        <v>20000</v>
      </c>
      <c r="AD236" s="8">
        <f t="shared" si="330"/>
        <v>20000</v>
      </c>
      <c r="AE236" s="8">
        <f t="shared" si="330"/>
        <v>20000</v>
      </c>
      <c r="AF236" s="8">
        <f t="shared" si="330"/>
        <v>20000</v>
      </c>
      <c r="AG236" s="8">
        <f t="shared" si="330"/>
        <v>20000</v>
      </c>
      <c r="AH236" s="8">
        <f t="shared" si="330"/>
        <v>20000</v>
      </c>
      <c r="AI236" s="8">
        <f t="shared" si="330"/>
        <v>20000</v>
      </c>
      <c r="AJ236" s="8">
        <f t="shared" si="330"/>
        <v>20000</v>
      </c>
      <c r="AK236" s="8">
        <f t="shared" si="330"/>
        <v>20000</v>
      </c>
      <c r="AL236" s="8">
        <f t="shared" si="330"/>
        <v>20000</v>
      </c>
      <c r="AM236" s="8">
        <f t="shared" si="330"/>
        <v>20000</v>
      </c>
      <c r="AN236" s="8">
        <f t="shared" si="330"/>
        <v>20000</v>
      </c>
      <c r="AO236" s="8">
        <f t="shared" si="330"/>
        <v>20000</v>
      </c>
      <c r="AP236" s="8">
        <f t="shared" si="330"/>
        <v>20000</v>
      </c>
      <c r="AQ236" s="8">
        <f t="shared" si="330"/>
        <v>20000</v>
      </c>
      <c r="AR236" s="8">
        <f t="shared" si="330"/>
        <v>20000</v>
      </c>
      <c r="AS236" s="8">
        <f t="shared" si="330"/>
        <v>20000</v>
      </c>
      <c r="AT236" s="8">
        <f t="shared" si="330"/>
        <v>20000</v>
      </c>
      <c r="AU236" s="8">
        <f t="shared" si="330"/>
        <v>20000</v>
      </c>
      <c r="AV236" s="8">
        <f t="shared" si="330"/>
        <v>20000</v>
      </c>
      <c r="AW236" s="8">
        <f t="shared" si="330"/>
        <v>20000</v>
      </c>
      <c r="AX236" s="8">
        <f t="shared" si="330"/>
        <v>20000</v>
      </c>
      <c r="AY236" s="8">
        <f t="shared" si="330"/>
        <v>20000</v>
      </c>
      <c r="AZ236" s="8">
        <f t="shared" si="330"/>
        <v>20000</v>
      </c>
      <c r="BA236" s="8">
        <f t="shared" si="330"/>
        <v>20000</v>
      </c>
      <c r="BB236" s="8">
        <f t="shared" si="330"/>
        <v>20000</v>
      </c>
      <c r="BC236" s="8">
        <f t="shared" si="330"/>
        <v>20000</v>
      </c>
      <c r="BD236" s="8">
        <f t="shared" si="330"/>
        <v>20000</v>
      </c>
      <c r="BE236" s="8">
        <f t="shared" si="330"/>
        <v>20000</v>
      </c>
      <c r="BF236" s="8">
        <f t="shared" si="330"/>
        <v>20000</v>
      </c>
      <c r="BG236" s="8">
        <f t="shared" si="330"/>
        <v>20000</v>
      </c>
      <c r="BH236" s="8">
        <f t="shared" si="330"/>
        <v>20000</v>
      </c>
      <c r="BI236" s="8">
        <f t="shared" si="330"/>
        <v>20000</v>
      </c>
      <c r="BJ236" s="8">
        <f t="shared" si="330"/>
        <v>20000</v>
      </c>
      <c r="BK236" s="8">
        <f t="shared" si="330"/>
        <v>20000</v>
      </c>
      <c r="BL236" s="8">
        <f t="shared" si="330"/>
        <v>20000</v>
      </c>
      <c r="BM236" s="8">
        <f t="shared" si="330"/>
        <v>20000</v>
      </c>
      <c r="BN236" s="8">
        <f t="shared" si="330"/>
        <v>20000</v>
      </c>
      <c r="BO236" s="8">
        <f t="shared" si="330"/>
        <v>20000</v>
      </c>
      <c r="BP236" s="8">
        <f t="shared" si="330"/>
        <v>20000</v>
      </c>
      <c r="BQ236" s="8">
        <f t="shared" si="330"/>
        <v>20000</v>
      </c>
      <c r="BR236" s="8">
        <f t="shared" si="330"/>
        <v>20000</v>
      </c>
      <c r="BS236" s="8">
        <f t="shared" ref="BS236:CJ236" si="331">BS234-BS235</f>
        <v>20000</v>
      </c>
      <c r="BT236" s="8">
        <f t="shared" si="331"/>
        <v>20000</v>
      </c>
      <c r="BU236" s="8">
        <f t="shared" si="331"/>
        <v>20000</v>
      </c>
      <c r="BV236" s="8">
        <f t="shared" si="331"/>
        <v>20000</v>
      </c>
      <c r="BW236" s="8">
        <f t="shared" si="331"/>
        <v>20000</v>
      </c>
      <c r="BX236" s="8">
        <f t="shared" si="331"/>
        <v>20000</v>
      </c>
      <c r="BY236" s="8">
        <f t="shared" si="331"/>
        <v>20000</v>
      </c>
      <c r="BZ236" s="8">
        <f t="shared" si="331"/>
        <v>20000</v>
      </c>
      <c r="CA236" s="8">
        <f t="shared" si="331"/>
        <v>20000</v>
      </c>
      <c r="CB236" s="8">
        <f t="shared" si="331"/>
        <v>20000</v>
      </c>
      <c r="CC236" s="8">
        <f t="shared" si="331"/>
        <v>20000</v>
      </c>
      <c r="CD236" s="8">
        <f t="shared" si="331"/>
        <v>20000</v>
      </c>
      <c r="CE236" s="8">
        <f t="shared" si="331"/>
        <v>20000</v>
      </c>
      <c r="CF236" s="8">
        <f t="shared" si="331"/>
        <v>20000</v>
      </c>
      <c r="CG236" s="8">
        <f t="shared" si="331"/>
        <v>20000</v>
      </c>
      <c r="CH236" s="8">
        <f t="shared" si="331"/>
        <v>20000</v>
      </c>
      <c r="CI236" s="8">
        <f t="shared" si="331"/>
        <v>20000</v>
      </c>
      <c r="CJ236" s="8">
        <f t="shared" si="331"/>
        <v>20000</v>
      </c>
    </row>
    <row r="237" spans="2:88" hidden="1" x14ac:dyDescent="0.25"/>
    <row r="238" spans="2:88" hidden="1" x14ac:dyDescent="0.25">
      <c r="B238" t="s">
        <v>136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2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3</v>
      </c>
      <c r="AD238">
        <v>3</v>
      </c>
      <c r="AE238">
        <v>3</v>
      </c>
      <c r="AF238">
        <v>3</v>
      </c>
      <c r="AG238">
        <v>3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4</v>
      </c>
      <c r="AP238">
        <v>4</v>
      </c>
      <c r="AQ238">
        <v>4</v>
      </c>
      <c r="AR238">
        <v>4</v>
      </c>
      <c r="AS238">
        <v>4</v>
      </c>
      <c r="AT238">
        <v>4</v>
      </c>
      <c r="AU238">
        <v>4</v>
      </c>
      <c r="AV238">
        <v>4</v>
      </c>
      <c r="AW238">
        <v>4</v>
      </c>
      <c r="AX238">
        <v>4</v>
      </c>
      <c r="AY238">
        <v>4</v>
      </c>
      <c r="AZ238">
        <v>4</v>
      </c>
      <c r="BA238">
        <v>5</v>
      </c>
      <c r="BB238">
        <v>5</v>
      </c>
      <c r="BC238">
        <v>5</v>
      </c>
      <c r="BD238">
        <v>5</v>
      </c>
      <c r="BE238">
        <v>5</v>
      </c>
      <c r="BF238">
        <v>5</v>
      </c>
      <c r="BG238">
        <v>5</v>
      </c>
      <c r="BH238">
        <v>5</v>
      </c>
      <c r="BI238">
        <v>5</v>
      </c>
      <c r="BJ238">
        <v>5</v>
      </c>
      <c r="BK238">
        <v>5</v>
      </c>
      <c r="BL238">
        <v>5</v>
      </c>
      <c r="BM238">
        <v>6</v>
      </c>
      <c r="BN238">
        <v>6</v>
      </c>
      <c r="BO238">
        <v>6</v>
      </c>
      <c r="BP238">
        <v>6</v>
      </c>
      <c r="BQ238">
        <v>6</v>
      </c>
      <c r="BR238">
        <v>6</v>
      </c>
      <c r="BS238">
        <v>6</v>
      </c>
      <c r="BT238">
        <v>6</v>
      </c>
      <c r="BU238">
        <v>6</v>
      </c>
      <c r="BV238">
        <v>6</v>
      </c>
      <c r="BW238">
        <v>6</v>
      </c>
      <c r="BX238">
        <v>6</v>
      </c>
      <c r="BY238">
        <v>7</v>
      </c>
      <c r="BZ238">
        <v>7</v>
      </c>
      <c r="CA238">
        <v>7</v>
      </c>
      <c r="CB238">
        <v>7</v>
      </c>
      <c r="CC238">
        <v>7</v>
      </c>
      <c r="CD238">
        <v>7</v>
      </c>
      <c r="CE238">
        <v>7</v>
      </c>
      <c r="CF238">
        <v>7</v>
      </c>
      <c r="CG238">
        <v>7</v>
      </c>
      <c r="CH238">
        <v>7</v>
      </c>
      <c r="CI238">
        <v>7</v>
      </c>
      <c r="CJ238">
        <v>7</v>
      </c>
    </row>
    <row r="239" spans="2:88" ht="15.75" hidden="1" x14ac:dyDescent="0.25">
      <c r="B239" s="27" t="s">
        <v>124</v>
      </c>
      <c r="C239" s="26" t="s">
        <v>144</v>
      </c>
      <c r="D239" s="24"/>
      <c r="E239" s="4">
        <v>1</v>
      </c>
      <c r="F239" s="4">
        <v>2</v>
      </c>
      <c r="G239" s="4">
        <v>3</v>
      </c>
      <c r="H239" s="4">
        <v>4</v>
      </c>
      <c r="I239" s="4">
        <v>5</v>
      </c>
      <c r="J239" s="4">
        <v>6</v>
      </c>
      <c r="K239" s="6">
        <v>7</v>
      </c>
      <c r="L239" s="4">
        <v>8</v>
      </c>
      <c r="M239" s="4">
        <v>9</v>
      </c>
      <c r="N239" s="4">
        <v>10</v>
      </c>
      <c r="O239" s="4">
        <v>11</v>
      </c>
      <c r="P239" s="4">
        <v>12</v>
      </c>
      <c r="Q239" s="6">
        <v>1</v>
      </c>
      <c r="R239" s="6">
        <v>2</v>
      </c>
      <c r="S239" s="6">
        <v>3</v>
      </c>
      <c r="T239" s="6">
        <v>4</v>
      </c>
      <c r="U239" s="6">
        <v>5</v>
      </c>
      <c r="V239" s="6">
        <v>6</v>
      </c>
      <c r="W239" s="6">
        <v>7</v>
      </c>
      <c r="X239" s="6">
        <v>8</v>
      </c>
      <c r="Y239" s="6">
        <v>9</v>
      </c>
      <c r="Z239" s="6">
        <v>10</v>
      </c>
      <c r="AA239" s="6">
        <v>11</v>
      </c>
      <c r="AB239" s="6">
        <v>12</v>
      </c>
      <c r="AC239" s="6">
        <v>1</v>
      </c>
      <c r="AD239" s="6">
        <v>2</v>
      </c>
      <c r="AE239" s="6">
        <v>3</v>
      </c>
      <c r="AF239" s="6">
        <v>4</v>
      </c>
      <c r="AG239" s="6">
        <v>5</v>
      </c>
      <c r="AH239" s="6">
        <v>6</v>
      </c>
      <c r="AI239" s="6">
        <v>7</v>
      </c>
      <c r="AJ239" s="6">
        <v>8</v>
      </c>
      <c r="AK239" s="6">
        <v>9</v>
      </c>
      <c r="AL239" s="6">
        <v>10</v>
      </c>
      <c r="AM239" s="6">
        <v>11</v>
      </c>
      <c r="AN239" s="6">
        <v>12</v>
      </c>
      <c r="AO239" s="6">
        <v>1</v>
      </c>
      <c r="AP239" s="6">
        <v>2</v>
      </c>
      <c r="AQ239" s="6">
        <v>3</v>
      </c>
      <c r="AR239" s="6">
        <v>4</v>
      </c>
      <c r="AS239" s="6">
        <v>5</v>
      </c>
      <c r="AT239" s="6">
        <v>6</v>
      </c>
      <c r="AU239" s="6">
        <v>7</v>
      </c>
      <c r="AV239" s="6">
        <v>8</v>
      </c>
      <c r="AW239" s="6">
        <v>9</v>
      </c>
      <c r="AX239" s="6">
        <v>10</v>
      </c>
      <c r="AY239" s="6">
        <v>11</v>
      </c>
      <c r="AZ239" s="6">
        <v>12</v>
      </c>
      <c r="BA239" s="6">
        <v>1</v>
      </c>
      <c r="BB239" s="6">
        <v>2</v>
      </c>
      <c r="BC239" s="6">
        <v>3</v>
      </c>
      <c r="BD239" s="6">
        <v>4</v>
      </c>
      <c r="BE239" s="6">
        <v>5</v>
      </c>
      <c r="BF239" s="6">
        <v>6</v>
      </c>
      <c r="BG239" s="6">
        <v>7</v>
      </c>
      <c r="BH239" s="6">
        <v>8</v>
      </c>
      <c r="BI239" s="6">
        <v>9</v>
      </c>
      <c r="BJ239" s="6">
        <v>10</v>
      </c>
      <c r="BK239" s="6">
        <v>11</v>
      </c>
      <c r="BL239" s="6">
        <v>12</v>
      </c>
      <c r="BM239" s="6">
        <v>1</v>
      </c>
      <c r="BN239" s="6">
        <v>2</v>
      </c>
      <c r="BO239" s="6">
        <v>3</v>
      </c>
      <c r="BP239" s="6">
        <v>4</v>
      </c>
      <c r="BQ239" s="6">
        <v>5</v>
      </c>
      <c r="BR239" s="6">
        <v>6</v>
      </c>
      <c r="BS239" s="6">
        <v>7</v>
      </c>
      <c r="BT239" s="6">
        <v>8</v>
      </c>
      <c r="BU239" s="6">
        <v>9</v>
      </c>
      <c r="BV239" s="6">
        <v>10</v>
      </c>
      <c r="BW239" s="6">
        <v>11</v>
      </c>
      <c r="BX239" s="6">
        <v>12</v>
      </c>
      <c r="BY239" s="6">
        <v>1</v>
      </c>
      <c r="BZ239" s="6">
        <v>2</v>
      </c>
      <c r="CA239" s="6">
        <v>3</v>
      </c>
      <c r="CB239" s="6">
        <v>4</v>
      </c>
      <c r="CC239" s="6">
        <v>5</v>
      </c>
      <c r="CD239" s="6">
        <v>6</v>
      </c>
      <c r="CE239" s="6">
        <v>7</v>
      </c>
      <c r="CF239" s="6">
        <v>8</v>
      </c>
      <c r="CG239" s="6">
        <v>9</v>
      </c>
      <c r="CH239" s="6">
        <v>10</v>
      </c>
      <c r="CI239" s="6">
        <v>11</v>
      </c>
      <c r="CJ239" s="6">
        <v>12</v>
      </c>
    </row>
    <row r="240" spans="2:88" hidden="1" x14ac:dyDescent="0.25">
      <c r="B240" t="s">
        <v>137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</row>
    <row r="241" spans="2:88" hidden="1" x14ac:dyDescent="0.25">
      <c r="B241" t="s">
        <v>138</v>
      </c>
      <c r="E241" s="8">
        <f>D181*E196</f>
        <v>2500000</v>
      </c>
      <c r="F241" s="8">
        <f>E243</f>
        <v>2035000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</row>
    <row r="242" spans="2:88" hidden="1" x14ac:dyDescent="0.25">
      <c r="B242" t="s">
        <v>139</v>
      </c>
      <c r="C242" t="s">
        <v>140</v>
      </c>
      <c r="D242" t="s">
        <v>30</v>
      </c>
      <c r="E242" s="7">
        <f>IF(E241&gt;$K$181,$E$241*$I$181,0)</f>
        <v>465000</v>
      </c>
      <c r="F242" s="7">
        <f>IF(F241&gt;$K$181,$E$241*$I$181,0)</f>
        <v>465000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</row>
    <row r="243" spans="2:88" hidden="1" x14ac:dyDescent="0.25">
      <c r="B243" t="s">
        <v>141</v>
      </c>
      <c r="E243" s="8">
        <f>E241-E242</f>
        <v>2035000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</row>
    <row r="244" spans="2:88" hidden="1" x14ac:dyDescent="0.25">
      <c r="E244" t="s">
        <v>220</v>
      </c>
    </row>
    <row r="245" spans="2:88" hidden="1" x14ac:dyDescent="0.25">
      <c r="B245" t="s">
        <v>136</v>
      </c>
      <c r="E245">
        <v>1</v>
      </c>
      <c r="Q245">
        <v>2</v>
      </c>
      <c r="AC245">
        <v>3</v>
      </c>
      <c r="AO245">
        <v>4</v>
      </c>
      <c r="BA245">
        <v>5</v>
      </c>
      <c r="BM245">
        <v>6</v>
      </c>
      <c r="BY245">
        <v>7</v>
      </c>
    </row>
    <row r="246" spans="2:88" ht="15.75" hidden="1" x14ac:dyDescent="0.25">
      <c r="B246" s="27" t="s">
        <v>145</v>
      </c>
      <c r="C246" s="26" t="s">
        <v>125</v>
      </c>
      <c r="D246" s="24"/>
      <c r="E246" s="4">
        <v>1</v>
      </c>
      <c r="F246" s="4">
        <v>2</v>
      </c>
      <c r="G246" s="4">
        <v>3</v>
      </c>
      <c r="H246" s="4">
        <v>4</v>
      </c>
      <c r="I246" s="4">
        <v>5</v>
      </c>
      <c r="J246" s="4">
        <v>6</v>
      </c>
      <c r="K246" s="6">
        <v>7</v>
      </c>
      <c r="L246" s="4">
        <v>8</v>
      </c>
      <c r="M246" s="4">
        <v>9</v>
      </c>
      <c r="N246" s="4">
        <v>10</v>
      </c>
      <c r="O246" s="4">
        <v>11</v>
      </c>
      <c r="P246" s="4">
        <v>12</v>
      </c>
      <c r="Q246" s="6">
        <v>1</v>
      </c>
      <c r="R246" s="6">
        <v>2</v>
      </c>
      <c r="S246" s="6">
        <v>3</v>
      </c>
      <c r="T246" s="6">
        <v>4</v>
      </c>
      <c r="U246" s="6">
        <v>5</v>
      </c>
      <c r="V246" s="6">
        <v>6</v>
      </c>
      <c r="W246" s="6">
        <v>7</v>
      </c>
      <c r="X246" s="6">
        <v>8</v>
      </c>
      <c r="Y246" s="6">
        <v>9</v>
      </c>
      <c r="Z246" s="6">
        <v>10</v>
      </c>
      <c r="AA246" s="6">
        <v>11</v>
      </c>
      <c r="AB246" s="6">
        <v>12</v>
      </c>
      <c r="AC246" s="6">
        <v>1</v>
      </c>
      <c r="AD246" s="6">
        <v>2</v>
      </c>
      <c r="AE246" s="6">
        <v>3</v>
      </c>
      <c r="AF246" s="6">
        <v>4</v>
      </c>
      <c r="AG246" s="6">
        <v>5</v>
      </c>
      <c r="AH246" s="6">
        <v>6</v>
      </c>
      <c r="AI246" s="6">
        <v>7</v>
      </c>
      <c r="AJ246" s="6">
        <v>8</v>
      </c>
      <c r="AK246" s="6">
        <v>9</v>
      </c>
      <c r="AL246" s="6">
        <v>10</v>
      </c>
      <c r="AM246" s="6">
        <v>11</v>
      </c>
      <c r="AN246" s="6">
        <v>12</v>
      </c>
      <c r="AO246" s="6">
        <v>1</v>
      </c>
      <c r="AP246" s="6">
        <v>2</v>
      </c>
      <c r="AQ246" s="6">
        <v>3</v>
      </c>
      <c r="AR246" s="6">
        <v>4</v>
      </c>
      <c r="AS246" s="6">
        <v>5</v>
      </c>
      <c r="AT246" s="6">
        <v>6</v>
      </c>
      <c r="AU246" s="6">
        <v>7</v>
      </c>
      <c r="AV246" s="6">
        <v>8</v>
      </c>
      <c r="AW246" s="6">
        <v>9</v>
      </c>
      <c r="AX246" s="6">
        <v>10</v>
      </c>
      <c r="AY246" s="6">
        <v>11</v>
      </c>
      <c r="AZ246" s="6">
        <v>12</v>
      </c>
      <c r="BA246" s="6">
        <v>1</v>
      </c>
      <c r="BB246" s="6">
        <v>2</v>
      </c>
      <c r="BC246" s="6">
        <v>3</v>
      </c>
      <c r="BD246" s="6">
        <v>4</v>
      </c>
      <c r="BE246" s="6">
        <v>5</v>
      </c>
      <c r="BF246" s="6">
        <v>6</v>
      </c>
      <c r="BG246" s="6">
        <v>7</v>
      </c>
      <c r="BH246" s="6">
        <v>8</v>
      </c>
      <c r="BI246" s="6">
        <v>9</v>
      </c>
      <c r="BJ246" s="6">
        <v>10</v>
      </c>
      <c r="BK246" s="6">
        <v>11</v>
      </c>
      <c r="BL246" s="6">
        <v>12</v>
      </c>
      <c r="BM246" s="6">
        <v>1</v>
      </c>
      <c r="BN246" s="6">
        <v>2</v>
      </c>
      <c r="BO246" s="6">
        <v>3</v>
      </c>
      <c r="BP246" s="6">
        <v>4</v>
      </c>
      <c r="BQ246" s="6">
        <v>5</v>
      </c>
      <c r="BR246" s="6">
        <v>6</v>
      </c>
      <c r="BS246" s="6">
        <v>7</v>
      </c>
      <c r="BT246" s="6">
        <v>8</v>
      </c>
      <c r="BU246" s="6">
        <v>9</v>
      </c>
      <c r="BV246" s="6">
        <v>10</v>
      </c>
      <c r="BW246" s="6">
        <v>11</v>
      </c>
      <c r="BX246" s="6">
        <v>12</v>
      </c>
      <c r="BY246" s="6">
        <v>1</v>
      </c>
      <c r="BZ246" s="6">
        <v>2</v>
      </c>
      <c r="CA246" s="6">
        <v>3</v>
      </c>
      <c r="CB246" s="6">
        <v>4</v>
      </c>
      <c r="CC246" s="6">
        <v>5</v>
      </c>
      <c r="CD246" s="6">
        <v>6</v>
      </c>
      <c r="CE246" s="6">
        <v>7</v>
      </c>
      <c r="CF246" s="6">
        <v>8</v>
      </c>
      <c r="CG246" s="6">
        <v>9</v>
      </c>
      <c r="CH246" s="6">
        <v>10</v>
      </c>
      <c r="CI246" s="6">
        <v>11</v>
      </c>
      <c r="CJ246" s="6">
        <v>12</v>
      </c>
    </row>
    <row r="247" spans="2:88" hidden="1" x14ac:dyDescent="0.25">
      <c r="B247" t="s">
        <v>137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</row>
    <row r="248" spans="2:88" hidden="1" x14ac:dyDescent="0.25">
      <c r="B248" t="s">
        <v>138</v>
      </c>
      <c r="E248" s="8"/>
    </row>
    <row r="249" spans="2:88" hidden="1" x14ac:dyDescent="0.25">
      <c r="B249" t="s">
        <v>139</v>
      </c>
      <c r="C249" t="s">
        <v>140</v>
      </c>
      <c r="D249" t="s">
        <v>30</v>
      </c>
      <c r="E249" t="s">
        <v>220</v>
      </c>
    </row>
    <row r="250" spans="2:88" hidden="1" x14ac:dyDescent="0.25">
      <c r="B250" t="s">
        <v>141</v>
      </c>
    </row>
    <row r="251" spans="2:88" hidden="1" x14ac:dyDescent="0.25"/>
    <row r="252" spans="2:88" hidden="1" x14ac:dyDescent="0.25">
      <c r="B252" t="s">
        <v>136</v>
      </c>
      <c r="E252">
        <v>1</v>
      </c>
      <c r="Q252">
        <v>2</v>
      </c>
      <c r="AC252">
        <v>3</v>
      </c>
      <c r="AO252">
        <v>4</v>
      </c>
      <c r="BA252">
        <v>5</v>
      </c>
      <c r="BM252">
        <v>6</v>
      </c>
      <c r="BY252">
        <v>7</v>
      </c>
    </row>
    <row r="253" spans="2:88" ht="15.75" hidden="1" x14ac:dyDescent="0.25">
      <c r="B253" s="27" t="s">
        <v>146</v>
      </c>
      <c r="C253" s="24"/>
      <c r="D253" s="24"/>
      <c r="E253" s="4">
        <v>1</v>
      </c>
      <c r="F253" s="4">
        <v>2</v>
      </c>
      <c r="G253" s="4">
        <v>3</v>
      </c>
      <c r="H253" s="4">
        <v>4</v>
      </c>
      <c r="I253" s="4">
        <v>5</v>
      </c>
      <c r="J253" s="4">
        <v>6</v>
      </c>
      <c r="K253" s="6">
        <v>7</v>
      </c>
      <c r="L253" s="4">
        <v>8</v>
      </c>
      <c r="M253" s="4">
        <v>9</v>
      </c>
      <c r="N253" s="4">
        <v>10</v>
      </c>
      <c r="O253" s="4">
        <v>11</v>
      </c>
      <c r="P253" s="4">
        <v>12</v>
      </c>
      <c r="Q253" s="6">
        <v>1</v>
      </c>
      <c r="R253" s="6">
        <v>2</v>
      </c>
      <c r="S253" s="6">
        <v>3</v>
      </c>
      <c r="T253" s="6">
        <v>4</v>
      </c>
      <c r="U253" s="6">
        <v>5</v>
      </c>
      <c r="V253" s="6">
        <v>6</v>
      </c>
      <c r="W253" s="6">
        <v>7</v>
      </c>
      <c r="X253" s="6">
        <v>8</v>
      </c>
      <c r="Y253" s="6">
        <v>9</v>
      </c>
      <c r="Z253" s="6">
        <v>10</v>
      </c>
      <c r="AA253" s="6">
        <v>11</v>
      </c>
      <c r="AB253" s="6">
        <v>12</v>
      </c>
      <c r="AC253" s="6">
        <v>1</v>
      </c>
      <c r="AD253" s="6">
        <v>2</v>
      </c>
      <c r="AE253" s="6">
        <v>3</v>
      </c>
      <c r="AF253" s="6">
        <v>4</v>
      </c>
      <c r="AG253" s="6">
        <v>5</v>
      </c>
      <c r="AH253" s="6">
        <v>6</v>
      </c>
      <c r="AI253" s="6">
        <v>7</v>
      </c>
      <c r="AJ253" s="6">
        <v>8</v>
      </c>
      <c r="AK253" s="6">
        <v>9</v>
      </c>
      <c r="AL253" s="6">
        <v>10</v>
      </c>
      <c r="AM253" s="6">
        <v>11</v>
      </c>
      <c r="AN253" s="6">
        <v>12</v>
      </c>
      <c r="AO253" s="6">
        <v>1</v>
      </c>
      <c r="AP253" s="6">
        <v>2</v>
      </c>
      <c r="AQ253" s="6">
        <v>3</v>
      </c>
      <c r="AR253" s="6">
        <v>4</v>
      </c>
      <c r="AS253" s="6">
        <v>5</v>
      </c>
      <c r="AT253" s="6">
        <v>6</v>
      </c>
      <c r="AU253" s="6">
        <v>7</v>
      </c>
      <c r="AV253" s="6">
        <v>8</v>
      </c>
      <c r="AW253" s="6">
        <v>9</v>
      </c>
      <c r="AX253" s="6">
        <v>10</v>
      </c>
      <c r="AY253" s="6">
        <v>11</v>
      </c>
      <c r="AZ253" s="6">
        <v>12</v>
      </c>
      <c r="BA253" s="6">
        <v>1</v>
      </c>
      <c r="BB253" s="6">
        <v>2</v>
      </c>
      <c r="BC253" s="6">
        <v>3</v>
      </c>
      <c r="BD253" s="6">
        <v>4</v>
      </c>
      <c r="BE253" s="6">
        <v>5</v>
      </c>
      <c r="BF253" s="6">
        <v>6</v>
      </c>
      <c r="BG253" s="6">
        <v>7</v>
      </c>
      <c r="BH253" s="6">
        <v>8</v>
      </c>
      <c r="BI253" s="6">
        <v>9</v>
      </c>
      <c r="BJ253" s="6">
        <v>10</v>
      </c>
      <c r="BK253" s="6">
        <v>11</v>
      </c>
      <c r="BL253" s="6">
        <v>12</v>
      </c>
      <c r="BM253" s="6">
        <v>1</v>
      </c>
      <c r="BN253" s="6">
        <v>2</v>
      </c>
      <c r="BO253" s="6">
        <v>3</v>
      </c>
      <c r="BP253" s="6">
        <v>4</v>
      </c>
      <c r="BQ253" s="6">
        <v>5</v>
      </c>
      <c r="BR253" s="6">
        <v>6</v>
      </c>
      <c r="BS253" s="6">
        <v>7</v>
      </c>
      <c r="BT253" s="6">
        <v>8</v>
      </c>
      <c r="BU253" s="6">
        <v>9</v>
      </c>
      <c r="BV253" s="6">
        <v>10</v>
      </c>
      <c r="BW253" s="6">
        <v>11</v>
      </c>
      <c r="BX253" s="6">
        <v>12</v>
      </c>
      <c r="BY253" s="6">
        <v>1</v>
      </c>
      <c r="BZ253" s="6">
        <v>2</v>
      </c>
      <c r="CA253" s="6">
        <v>3</v>
      </c>
      <c r="CB253" s="6">
        <v>4</v>
      </c>
      <c r="CC253" s="6">
        <v>5</v>
      </c>
      <c r="CD253" s="6">
        <v>6</v>
      </c>
      <c r="CE253" s="6">
        <v>7</v>
      </c>
      <c r="CF253" s="6">
        <v>8</v>
      </c>
      <c r="CG253" s="6">
        <v>9</v>
      </c>
      <c r="CH253" s="6">
        <v>10</v>
      </c>
      <c r="CI253" s="6">
        <v>11</v>
      </c>
      <c r="CJ253" s="6">
        <v>12</v>
      </c>
    </row>
    <row r="254" spans="2:88" hidden="1" x14ac:dyDescent="0.25">
      <c r="B254" t="s">
        <v>137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</row>
    <row r="255" spans="2:88" hidden="1" x14ac:dyDescent="0.25">
      <c r="B255" t="s">
        <v>138</v>
      </c>
      <c r="E255" s="8">
        <f>E198*D183</f>
        <v>2100000</v>
      </c>
      <c r="F255" s="8">
        <f>E257</f>
        <v>1777500</v>
      </c>
      <c r="G255" s="8">
        <f t="shared" ref="G255:BR255" si="332">F257</f>
        <v>1455000</v>
      </c>
      <c r="H255" s="8">
        <f t="shared" si="332"/>
        <v>1132500</v>
      </c>
      <c r="I255" s="8">
        <f t="shared" si="332"/>
        <v>810000</v>
      </c>
      <c r="J255" s="8">
        <f t="shared" si="332"/>
        <v>487500</v>
      </c>
      <c r="K255" s="8">
        <f t="shared" si="332"/>
        <v>165000</v>
      </c>
      <c r="L255" s="8">
        <f t="shared" si="332"/>
        <v>-157500</v>
      </c>
      <c r="M255" s="8">
        <f t="shared" si="332"/>
        <v>-157500</v>
      </c>
      <c r="N255" s="8">
        <f t="shared" si="332"/>
        <v>-157500</v>
      </c>
      <c r="O255" s="8">
        <f t="shared" si="332"/>
        <v>-157500</v>
      </c>
      <c r="P255" s="8">
        <f t="shared" si="332"/>
        <v>-157500</v>
      </c>
      <c r="Q255" s="8">
        <f t="shared" si="332"/>
        <v>-157500</v>
      </c>
      <c r="R255" s="8">
        <f t="shared" si="332"/>
        <v>-157500</v>
      </c>
      <c r="S255" s="8">
        <f t="shared" si="332"/>
        <v>-157500</v>
      </c>
      <c r="T255" s="8">
        <f t="shared" si="332"/>
        <v>-157500</v>
      </c>
      <c r="U255" s="8">
        <f t="shared" si="332"/>
        <v>-157500</v>
      </c>
      <c r="V255" s="8">
        <f t="shared" si="332"/>
        <v>-157500</v>
      </c>
      <c r="W255" s="8">
        <f t="shared" si="332"/>
        <v>-157500</v>
      </c>
      <c r="X255" s="8">
        <f t="shared" si="332"/>
        <v>-157500</v>
      </c>
      <c r="Y255" s="8">
        <f t="shared" si="332"/>
        <v>-157500</v>
      </c>
      <c r="Z255" s="8">
        <f t="shared" si="332"/>
        <v>-157500</v>
      </c>
      <c r="AA255" s="8">
        <f t="shared" si="332"/>
        <v>-157500</v>
      </c>
      <c r="AB255" s="8">
        <f t="shared" si="332"/>
        <v>-157500</v>
      </c>
      <c r="AC255" s="8">
        <f t="shared" si="332"/>
        <v>-157500</v>
      </c>
      <c r="AD255" s="8">
        <f t="shared" si="332"/>
        <v>-157500</v>
      </c>
      <c r="AE255" s="8">
        <f t="shared" si="332"/>
        <v>-157500</v>
      </c>
      <c r="AF255" s="8">
        <f t="shared" si="332"/>
        <v>-157500</v>
      </c>
      <c r="AG255" s="8">
        <f t="shared" si="332"/>
        <v>-157500</v>
      </c>
      <c r="AH255" s="8">
        <f t="shared" si="332"/>
        <v>-157500</v>
      </c>
      <c r="AI255" s="8">
        <f t="shared" si="332"/>
        <v>-157500</v>
      </c>
      <c r="AJ255" s="8">
        <f t="shared" si="332"/>
        <v>-157500</v>
      </c>
      <c r="AK255" s="8">
        <f t="shared" si="332"/>
        <v>-157500</v>
      </c>
      <c r="AL255" s="8">
        <f t="shared" si="332"/>
        <v>-157500</v>
      </c>
      <c r="AM255" s="8">
        <f t="shared" si="332"/>
        <v>-157500</v>
      </c>
      <c r="AN255" s="8">
        <f t="shared" si="332"/>
        <v>-157500</v>
      </c>
      <c r="AO255" s="8">
        <f t="shared" si="332"/>
        <v>-157500</v>
      </c>
      <c r="AP255" s="8">
        <f t="shared" si="332"/>
        <v>-157500</v>
      </c>
      <c r="AQ255" s="8">
        <f t="shared" si="332"/>
        <v>-157500</v>
      </c>
      <c r="AR255" s="8">
        <f t="shared" si="332"/>
        <v>-157500</v>
      </c>
      <c r="AS255" s="8">
        <f t="shared" si="332"/>
        <v>-157500</v>
      </c>
      <c r="AT255" s="8">
        <f t="shared" si="332"/>
        <v>-157500</v>
      </c>
      <c r="AU255" s="8">
        <f t="shared" si="332"/>
        <v>-157500</v>
      </c>
      <c r="AV255" s="8">
        <f t="shared" si="332"/>
        <v>-157500</v>
      </c>
      <c r="AW255" s="8">
        <f t="shared" si="332"/>
        <v>-157500</v>
      </c>
      <c r="AX255" s="8">
        <f t="shared" si="332"/>
        <v>-157500</v>
      </c>
      <c r="AY255" s="8">
        <f t="shared" si="332"/>
        <v>-157500</v>
      </c>
      <c r="AZ255" s="8">
        <f t="shared" si="332"/>
        <v>-157500</v>
      </c>
      <c r="BA255" s="8">
        <f t="shared" si="332"/>
        <v>-157500</v>
      </c>
      <c r="BB255" s="8">
        <f t="shared" si="332"/>
        <v>-157500</v>
      </c>
      <c r="BC255" s="8">
        <f t="shared" si="332"/>
        <v>-157500</v>
      </c>
      <c r="BD255" s="8">
        <f t="shared" si="332"/>
        <v>-157500</v>
      </c>
      <c r="BE255" s="8">
        <f t="shared" si="332"/>
        <v>-157500</v>
      </c>
      <c r="BF255" s="8">
        <f t="shared" si="332"/>
        <v>-157500</v>
      </c>
      <c r="BG255" s="8">
        <f t="shared" si="332"/>
        <v>-157500</v>
      </c>
      <c r="BH255" s="8">
        <f t="shared" si="332"/>
        <v>-157500</v>
      </c>
      <c r="BI255" s="8">
        <f t="shared" si="332"/>
        <v>-157500</v>
      </c>
      <c r="BJ255" s="8">
        <f t="shared" si="332"/>
        <v>-157500</v>
      </c>
      <c r="BK255" s="8">
        <f t="shared" si="332"/>
        <v>-157500</v>
      </c>
      <c r="BL255" s="8">
        <f t="shared" si="332"/>
        <v>-157500</v>
      </c>
      <c r="BM255" s="8">
        <f t="shared" si="332"/>
        <v>-157500</v>
      </c>
      <c r="BN255" s="8">
        <f t="shared" si="332"/>
        <v>-157500</v>
      </c>
      <c r="BO255" s="8">
        <f t="shared" si="332"/>
        <v>-157500</v>
      </c>
      <c r="BP255" s="8">
        <f t="shared" si="332"/>
        <v>-157500</v>
      </c>
      <c r="BQ255" s="8">
        <f t="shared" si="332"/>
        <v>-157500</v>
      </c>
      <c r="BR255" s="8">
        <f t="shared" si="332"/>
        <v>-157500</v>
      </c>
      <c r="BS255" s="8">
        <f t="shared" ref="BS255:CJ255" si="333">BR257</f>
        <v>-157500</v>
      </c>
      <c r="BT255" s="8">
        <f t="shared" si="333"/>
        <v>-157500</v>
      </c>
      <c r="BU255" s="8">
        <f t="shared" si="333"/>
        <v>-157500</v>
      </c>
      <c r="BV255" s="8">
        <f t="shared" si="333"/>
        <v>-157500</v>
      </c>
      <c r="BW255" s="8">
        <f t="shared" si="333"/>
        <v>-157500</v>
      </c>
      <c r="BX255" s="8">
        <f t="shared" si="333"/>
        <v>-157500</v>
      </c>
      <c r="BY255" s="8">
        <f t="shared" si="333"/>
        <v>-157500</v>
      </c>
      <c r="BZ255" s="8">
        <f t="shared" si="333"/>
        <v>-157500</v>
      </c>
      <c r="CA255" s="8">
        <f t="shared" si="333"/>
        <v>-157500</v>
      </c>
      <c r="CB255" s="8">
        <f t="shared" si="333"/>
        <v>-157500</v>
      </c>
      <c r="CC255" s="8">
        <f t="shared" si="333"/>
        <v>-157500</v>
      </c>
      <c r="CD255" s="8">
        <f t="shared" si="333"/>
        <v>-157500</v>
      </c>
      <c r="CE255" s="8">
        <f t="shared" si="333"/>
        <v>-157500</v>
      </c>
      <c r="CF255" s="8">
        <f t="shared" si="333"/>
        <v>-157500</v>
      </c>
      <c r="CG255" s="8">
        <f t="shared" si="333"/>
        <v>-157500</v>
      </c>
      <c r="CH255" s="8">
        <f t="shared" si="333"/>
        <v>-157500</v>
      </c>
      <c r="CI255" s="8">
        <f t="shared" si="333"/>
        <v>-157500</v>
      </c>
      <c r="CJ255" s="8">
        <f t="shared" si="333"/>
        <v>-157500</v>
      </c>
    </row>
    <row r="256" spans="2:88" hidden="1" x14ac:dyDescent="0.25">
      <c r="B256" t="s">
        <v>139</v>
      </c>
      <c r="C256" t="s">
        <v>140</v>
      </c>
      <c r="D256" t="s">
        <v>30</v>
      </c>
      <c r="E256" s="7">
        <f>IF(E255&gt;$K$183,$E$255*$I$183,0)</f>
        <v>322500</v>
      </c>
      <c r="F256" s="7">
        <f t="shared" ref="F256:BQ256" si="334">IF(F255&gt;$K$183,$E$255*$I$183,0)</f>
        <v>322500</v>
      </c>
      <c r="G256" s="7">
        <f t="shared" si="334"/>
        <v>322500</v>
      </c>
      <c r="H256" s="7">
        <f t="shared" si="334"/>
        <v>322500</v>
      </c>
      <c r="I256" s="7">
        <f t="shared" si="334"/>
        <v>322500</v>
      </c>
      <c r="J256" s="7">
        <f t="shared" si="334"/>
        <v>322500</v>
      </c>
      <c r="K256" s="7">
        <f t="shared" si="334"/>
        <v>322500</v>
      </c>
      <c r="L256" s="7">
        <f t="shared" si="334"/>
        <v>0</v>
      </c>
      <c r="M256" s="7">
        <f t="shared" si="334"/>
        <v>0</v>
      </c>
      <c r="N256" s="7">
        <f t="shared" si="334"/>
        <v>0</v>
      </c>
      <c r="O256" s="7">
        <f t="shared" si="334"/>
        <v>0</v>
      </c>
      <c r="P256" s="7">
        <f t="shared" si="334"/>
        <v>0</v>
      </c>
      <c r="Q256" s="7">
        <f t="shared" si="334"/>
        <v>0</v>
      </c>
      <c r="R256" s="7">
        <f t="shared" si="334"/>
        <v>0</v>
      </c>
      <c r="S256" s="7">
        <f t="shared" si="334"/>
        <v>0</v>
      </c>
      <c r="T256" s="7">
        <f t="shared" si="334"/>
        <v>0</v>
      </c>
      <c r="U256" s="7">
        <f t="shared" si="334"/>
        <v>0</v>
      </c>
      <c r="V256" s="7">
        <f t="shared" si="334"/>
        <v>0</v>
      </c>
      <c r="W256" s="7">
        <f t="shared" si="334"/>
        <v>0</v>
      </c>
      <c r="X256" s="7">
        <f t="shared" si="334"/>
        <v>0</v>
      </c>
      <c r="Y256" s="7">
        <f t="shared" si="334"/>
        <v>0</v>
      </c>
      <c r="Z256" s="7">
        <f t="shared" si="334"/>
        <v>0</v>
      </c>
      <c r="AA256" s="7">
        <f t="shared" si="334"/>
        <v>0</v>
      </c>
      <c r="AB256" s="7">
        <f t="shared" si="334"/>
        <v>0</v>
      </c>
      <c r="AC256" s="7">
        <f t="shared" si="334"/>
        <v>0</v>
      </c>
      <c r="AD256" s="7">
        <f t="shared" si="334"/>
        <v>0</v>
      </c>
      <c r="AE256" s="7">
        <f t="shared" si="334"/>
        <v>0</v>
      </c>
      <c r="AF256" s="7">
        <f t="shared" si="334"/>
        <v>0</v>
      </c>
      <c r="AG256" s="7">
        <f t="shared" si="334"/>
        <v>0</v>
      </c>
      <c r="AH256" s="7">
        <f t="shared" si="334"/>
        <v>0</v>
      </c>
      <c r="AI256" s="7">
        <f t="shared" si="334"/>
        <v>0</v>
      </c>
      <c r="AJ256" s="7">
        <f t="shared" si="334"/>
        <v>0</v>
      </c>
      <c r="AK256" s="7">
        <f t="shared" si="334"/>
        <v>0</v>
      </c>
      <c r="AL256" s="7">
        <f t="shared" si="334"/>
        <v>0</v>
      </c>
      <c r="AM256" s="7">
        <f t="shared" si="334"/>
        <v>0</v>
      </c>
      <c r="AN256" s="7">
        <f t="shared" si="334"/>
        <v>0</v>
      </c>
      <c r="AO256" s="7">
        <f t="shared" si="334"/>
        <v>0</v>
      </c>
      <c r="AP256" s="7">
        <f t="shared" si="334"/>
        <v>0</v>
      </c>
      <c r="AQ256" s="7">
        <f t="shared" si="334"/>
        <v>0</v>
      </c>
      <c r="AR256" s="7">
        <f t="shared" si="334"/>
        <v>0</v>
      </c>
      <c r="AS256" s="7">
        <f t="shared" si="334"/>
        <v>0</v>
      </c>
      <c r="AT256" s="7">
        <f t="shared" si="334"/>
        <v>0</v>
      </c>
      <c r="AU256" s="7">
        <f t="shared" si="334"/>
        <v>0</v>
      </c>
      <c r="AV256" s="7">
        <f t="shared" si="334"/>
        <v>0</v>
      </c>
      <c r="AW256" s="7">
        <f t="shared" si="334"/>
        <v>0</v>
      </c>
      <c r="AX256" s="7">
        <f t="shared" si="334"/>
        <v>0</v>
      </c>
      <c r="AY256" s="7">
        <f t="shared" si="334"/>
        <v>0</v>
      </c>
      <c r="AZ256" s="7">
        <f t="shared" si="334"/>
        <v>0</v>
      </c>
      <c r="BA256" s="7">
        <f t="shared" si="334"/>
        <v>0</v>
      </c>
      <c r="BB256" s="7">
        <f t="shared" si="334"/>
        <v>0</v>
      </c>
      <c r="BC256" s="7">
        <f t="shared" si="334"/>
        <v>0</v>
      </c>
      <c r="BD256" s="7">
        <f t="shared" si="334"/>
        <v>0</v>
      </c>
      <c r="BE256" s="7">
        <f t="shared" si="334"/>
        <v>0</v>
      </c>
      <c r="BF256" s="7">
        <f t="shared" si="334"/>
        <v>0</v>
      </c>
      <c r="BG256" s="7">
        <f t="shared" si="334"/>
        <v>0</v>
      </c>
      <c r="BH256" s="7">
        <f t="shared" si="334"/>
        <v>0</v>
      </c>
      <c r="BI256" s="7">
        <f t="shared" si="334"/>
        <v>0</v>
      </c>
      <c r="BJ256" s="7">
        <f t="shared" si="334"/>
        <v>0</v>
      </c>
      <c r="BK256" s="7">
        <f t="shared" si="334"/>
        <v>0</v>
      </c>
      <c r="BL256" s="7">
        <f t="shared" si="334"/>
        <v>0</v>
      </c>
      <c r="BM256" s="7">
        <f t="shared" si="334"/>
        <v>0</v>
      </c>
      <c r="BN256" s="7">
        <f t="shared" si="334"/>
        <v>0</v>
      </c>
      <c r="BO256" s="7">
        <f t="shared" si="334"/>
        <v>0</v>
      </c>
      <c r="BP256" s="7">
        <f t="shared" si="334"/>
        <v>0</v>
      </c>
      <c r="BQ256" s="7">
        <f t="shared" si="334"/>
        <v>0</v>
      </c>
      <c r="BR256" s="7">
        <f t="shared" ref="BR256:CJ256" si="335">IF(BR255&gt;$K$183,$E$255*$I$183,0)</f>
        <v>0</v>
      </c>
      <c r="BS256" s="7">
        <f t="shared" si="335"/>
        <v>0</v>
      </c>
      <c r="BT256" s="7">
        <f t="shared" si="335"/>
        <v>0</v>
      </c>
      <c r="BU256" s="7">
        <f t="shared" si="335"/>
        <v>0</v>
      </c>
      <c r="BV256" s="7">
        <f t="shared" si="335"/>
        <v>0</v>
      </c>
      <c r="BW256" s="7">
        <f t="shared" si="335"/>
        <v>0</v>
      </c>
      <c r="BX256" s="7">
        <f t="shared" si="335"/>
        <v>0</v>
      </c>
      <c r="BY256" s="7">
        <f t="shared" si="335"/>
        <v>0</v>
      </c>
      <c r="BZ256" s="7">
        <f t="shared" si="335"/>
        <v>0</v>
      </c>
      <c r="CA256" s="7">
        <f t="shared" si="335"/>
        <v>0</v>
      </c>
      <c r="CB256" s="7">
        <f t="shared" si="335"/>
        <v>0</v>
      </c>
      <c r="CC256" s="7">
        <f t="shared" si="335"/>
        <v>0</v>
      </c>
      <c r="CD256" s="7">
        <f t="shared" si="335"/>
        <v>0</v>
      </c>
      <c r="CE256" s="7">
        <f t="shared" si="335"/>
        <v>0</v>
      </c>
      <c r="CF256" s="7">
        <f t="shared" si="335"/>
        <v>0</v>
      </c>
      <c r="CG256" s="7">
        <f t="shared" si="335"/>
        <v>0</v>
      </c>
      <c r="CH256" s="7">
        <f t="shared" si="335"/>
        <v>0</v>
      </c>
      <c r="CI256" s="7">
        <f t="shared" si="335"/>
        <v>0</v>
      </c>
      <c r="CJ256" s="7">
        <f t="shared" si="335"/>
        <v>0</v>
      </c>
    </row>
    <row r="257" spans="2:88" hidden="1" x14ac:dyDescent="0.25">
      <c r="B257" t="s">
        <v>141</v>
      </c>
      <c r="E257" s="8">
        <f>E255-E256</f>
        <v>1777500</v>
      </c>
      <c r="F257" s="8">
        <f>F255-F256</f>
        <v>1455000</v>
      </c>
      <c r="G257" s="8">
        <f t="shared" ref="G257:BR257" si="336">G255-G256</f>
        <v>1132500</v>
      </c>
      <c r="H257" s="8">
        <f t="shared" si="336"/>
        <v>810000</v>
      </c>
      <c r="I257" s="8">
        <f t="shared" si="336"/>
        <v>487500</v>
      </c>
      <c r="J257" s="8">
        <f t="shared" si="336"/>
        <v>165000</v>
      </c>
      <c r="K257" s="8">
        <f t="shared" si="336"/>
        <v>-157500</v>
      </c>
      <c r="L257" s="8">
        <f t="shared" si="336"/>
        <v>-157500</v>
      </c>
      <c r="M257" s="8">
        <f t="shared" si="336"/>
        <v>-157500</v>
      </c>
      <c r="N257" s="8">
        <f t="shared" si="336"/>
        <v>-157500</v>
      </c>
      <c r="O257" s="8">
        <f t="shared" si="336"/>
        <v>-157500</v>
      </c>
      <c r="P257" s="8">
        <f t="shared" si="336"/>
        <v>-157500</v>
      </c>
      <c r="Q257" s="8">
        <f t="shared" si="336"/>
        <v>-157500</v>
      </c>
      <c r="R257" s="8">
        <f t="shared" si="336"/>
        <v>-157500</v>
      </c>
      <c r="S257" s="8">
        <f t="shared" si="336"/>
        <v>-157500</v>
      </c>
      <c r="T257" s="8">
        <f t="shared" si="336"/>
        <v>-157500</v>
      </c>
      <c r="U257" s="8">
        <f t="shared" si="336"/>
        <v>-157500</v>
      </c>
      <c r="V257" s="8">
        <f t="shared" si="336"/>
        <v>-157500</v>
      </c>
      <c r="W257" s="8">
        <f t="shared" si="336"/>
        <v>-157500</v>
      </c>
      <c r="X257" s="8">
        <f t="shared" si="336"/>
        <v>-157500</v>
      </c>
      <c r="Y257" s="8">
        <f t="shared" si="336"/>
        <v>-157500</v>
      </c>
      <c r="Z257" s="8">
        <f t="shared" si="336"/>
        <v>-157500</v>
      </c>
      <c r="AA257" s="8">
        <f t="shared" si="336"/>
        <v>-157500</v>
      </c>
      <c r="AB257" s="8">
        <f t="shared" si="336"/>
        <v>-157500</v>
      </c>
      <c r="AC257" s="8">
        <f t="shared" si="336"/>
        <v>-157500</v>
      </c>
      <c r="AD257" s="8">
        <f t="shared" si="336"/>
        <v>-157500</v>
      </c>
      <c r="AE257" s="8">
        <f t="shared" si="336"/>
        <v>-157500</v>
      </c>
      <c r="AF257" s="8">
        <f t="shared" si="336"/>
        <v>-157500</v>
      </c>
      <c r="AG257" s="8">
        <f t="shared" si="336"/>
        <v>-157500</v>
      </c>
      <c r="AH257" s="8">
        <f t="shared" si="336"/>
        <v>-157500</v>
      </c>
      <c r="AI257" s="8">
        <f t="shared" si="336"/>
        <v>-157500</v>
      </c>
      <c r="AJ257" s="8">
        <f t="shared" si="336"/>
        <v>-157500</v>
      </c>
      <c r="AK257" s="8">
        <f t="shared" si="336"/>
        <v>-157500</v>
      </c>
      <c r="AL257" s="8">
        <f t="shared" si="336"/>
        <v>-157500</v>
      </c>
      <c r="AM257" s="8">
        <f t="shared" si="336"/>
        <v>-157500</v>
      </c>
      <c r="AN257" s="8">
        <f t="shared" si="336"/>
        <v>-157500</v>
      </c>
      <c r="AO257" s="8">
        <f t="shared" si="336"/>
        <v>-157500</v>
      </c>
      <c r="AP257" s="8">
        <f t="shared" si="336"/>
        <v>-157500</v>
      </c>
      <c r="AQ257" s="8">
        <f t="shared" si="336"/>
        <v>-157500</v>
      </c>
      <c r="AR257" s="8">
        <f t="shared" si="336"/>
        <v>-157500</v>
      </c>
      <c r="AS257" s="8">
        <f t="shared" si="336"/>
        <v>-157500</v>
      </c>
      <c r="AT257" s="8">
        <f t="shared" si="336"/>
        <v>-157500</v>
      </c>
      <c r="AU257" s="8">
        <f t="shared" si="336"/>
        <v>-157500</v>
      </c>
      <c r="AV257" s="8">
        <f t="shared" si="336"/>
        <v>-157500</v>
      </c>
      <c r="AW257" s="8">
        <f t="shared" si="336"/>
        <v>-157500</v>
      </c>
      <c r="AX257" s="8">
        <f t="shared" si="336"/>
        <v>-157500</v>
      </c>
      <c r="AY257" s="8">
        <f t="shared" si="336"/>
        <v>-157500</v>
      </c>
      <c r="AZ257" s="8">
        <f t="shared" si="336"/>
        <v>-157500</v>
      </c>
      <c r="BA257" s="8">
        <f t="shared" si="336"/>
        <v>-157500</v>
      </c>
      <c r="BB257" s="8">
        <f t="shared" si="336"/>
        <v>-157500</v>
      </c>
      <c r="BC257" s="8">
        <f t="shared" si="336"/>
        <v>-157500</v>
      </c>
      <c r="BD257" s="8">
        <f t="shared" si="336"/>
        <v>-157500</v>
      </c>
      <c r="BE257" s="8">
        <f t="shared" si="336"/>
        <v>-157500</v>
      </c>
      <c r="BF257" s="8">
        <f t="shared" si="336"/>
        <v>-157500</v>
      </c>
      <c r="BG257" s="8">
        <f t="shared" si="336"/>
        <v>-157500</v>
      </c>
      <c r="BH257" s="8">
        <f t="shared" si="336"/>
        <v>-157500</v>
      </c>
      <c r="BI257" s="8">
        <f t="shared" si="336"/>
        <v>-157500</v>
      </c>
      <c r="BJ257" s="8">
        <f t="shared" si="336"/>
        <v>-157500</v>
      </c>
      <c r="BK257" s="8">
        <f t="shared" si="336"/>
        <v>-157500</v>
      </c>
      <c r="BL257" s="8">
        <f t="shared" si="336"/>
        <v>-157500</v>
      </c>
      <c r="BM257" s="8">
        <f t="shared" si="336"/>
        <v>-157500</v>
      </c>
      <c r="BN257" s="8">
        <f t="shared" si="336"/>
        <v>-157500</v>
      </c>
      <c r="BO257" s="8">
        <f t="shared" si="336"/>
        <v>-157500</v>
      </c>
      <c r="BP257" s="8">
        <f t="shared" si="336"/>
        <v>-157500</v>
      </c>
      <c r="BQ257" s="8">
        <f t="shared" si="336"/>
        <v>-157500</v>
      </c>
      <c r="BR257" s="8">
        <f t="shared" si="336"/>
        <v>-157500</v>
      </c>
      <c r="BS257" s="8">
        <f t="shared" ref="BS257:CJ257" si="337">BS255-BS256</f>
        <v>-157500</v>
      </c>
      <c r="BT257" s="8">
        <f t="shared" si="337"/>
        <v>-157500</v>
      </c>
      <c r="BU257" s="8">
        <f t="shared" si="337"/>
        <v>-157500</v>
      </c>
      <c r="BV257" s="8">
        <f t="shared" si="337"/>
        <v>-157500</v>
      </c>
      <c r="BW257" s="8">
        <f t="shared" si="337"/>
        <v>-157500</v>
      </c>
      <c r="BX257" s="8">
        <f t="shared" si="337"/>
        <v>-157500</v>
      </c>
      <c r="BY257" s="8">
        <f t="shared" si="337"/>
        <v>-157500</v>
      </c>
      <c r="BZ257" s="8">
        <f t="shared" si="337"/>
        <v>-157500</v>
      </c>
      <c r="CA257" s="8">
        <f t="shared" si="337"/>
        <v>-157500</v>
      </c>
      <c r="CB257" s="8">
        <f t="shared" si="337"/>
        <v>-157500</v>
      </c>
      <c r="CC257" s="8">
        <f t="shared" si="337"/>
        <v>-157500</v>
      </c>
      <c r="CD257" s="8">
        <f t="shared" si="337"/>
        <v>-157500</v>
      </c>
      <c r="CE257" s="8">
        <f t="shared" si="337"/>
        <v>-157500</v>
      </c>
      <c r="CF257" s="8">
        <f t="shared" si="337"/>
        <v>-157500</v>
      </c>
      <c r="CG257" s="8">
        <f t="shared" si="337"/>
        <v>-157500</v>
      </c>
      <c r="CH257" s="8">
        <f t="shared" si="337"/>
        <v>-157500</v>
      </c>
      <c r="CI257" s="8">
        <f t="shared" si="337"/>
        <v>-157500</v>
      </c>
      <c r="CJ257" s="8">
        <f t="shared" si="337"/>
        <v>-157500</v>
      </c>
    </row>
    <row r="258" spans="2:88" hidden="1" x14ac:dyDescent="0.25"/>
    <row r="259" spans="2:88" hidden="1" x14ac:dyDescent="0.25"/>
    <row r="260" spans="2:88" hidden="1" x14ac:dyDescent="0.25">
      <c r="B260" t="s">
        <v>136</v>
      </c>
      <c r="E260">
        <v>1</v>
      </c>
      <c r="Q260">
        <v>2</v>
      </c>
      <c r="AC260">
        <v>3</v>
      </c>
      <c r="AO260">
        <v>4</v>
      </c>
      <c r="BA260">
        <v>5</v>
      </c>
      <c r="BM260">
        <v>6</v>
      </c>
      <c r="BY260">
        <v>7</v>
      </c>
    </row>
    <row r="261" spans="2:88" ht="15.75" hidden="1" x14ac:dyDescent="0.25">
      <c r="B261" s="27" t="s">
        <v>147</v>
      </c>
      <c r="C261" s="24"/>
      <c r="D261" s="24"/>
      <c r="E261" s="4">
        <v>1</v>
      </c>
      <c r="F261" s="4">
        <v>2</v>
      </c>
      <c r="G261" s="4">
        <v>3</v>
      </c>
      <c r="H261" s="4">
        <v>4</v>
      </c>
      <c r="I261" s="4">
        <v>5</v>
      </c>
      <c r="J261" s="4">
        <v>6</v>
      </c>
      <c r="K261" s="6">
        <v>7</v>
      </c>
      <c r="L261" s="4">
        <v>8</v>
      </c>
      <c r="M261" s="4">
        <v>9</v>
      </c>
      <c r="N261" s="4">
        <v>10</v>
      </c>
      <c r="O261" s="4">
        <v>11</v>
      </c>
      <c r="P261" s="4">
        <v>12</v>
      </c>
      <c r="Q261" s="6">
        <v>1</v>
      </c>
      <c r="R261" s="6">
        <v>2</v>
      </c>
      <c r="S261" s="6">
        <v>3</v>
      </c>
      <c r="T261" s="6">
        <v>4</v>
      </c>
      <c r="U261" s="6">
        <v>5</v>
      </c>
      <c r="V261" s="6">
        <v>6</v>
      </c>
      <c r="W261" s="6">
        <v>7</v>
      </c>
      <c r="X261" s="6">
        <v>8</v>
      </c>
      <c r="Y261" s="6">
        <v>9</v>
      </c>
      <c r="Z261" s="6">
        <v>10</v>
      </c>
      <c r="AA261" s="6">
        <v>11</v>
      </c>
      <c r="AB261" s="6">
        <v>12</v>
      </c>
      <c r="AC261" s="6">
        <v>1</v>
      </c>
      <c r="AD261" s="6">
        <v>2</v>
      </c>
      <c r="AE261" s="6">
        <v>3</v>
      </c>
      <c r="AF261" s="6">
        <v>4</v>
      </c>
      <c r="AG261" s="6">
        <v>5</v>
      </c>
      <c r="AH261" s="6">
        <v>6</v>
      </c>
      <c r="AI261" s="6">
        <v>7</v>
      </c>
      <c r="AJ261" s="6">
        <v>8</v>
      </c>
      <c r="AK261" s="6">
        <v>9</v>
      </c>
      <c r="AL261" s="6">
        <v>10</v>
      </c>
      <c r="AM261" s="6">
        <v>11</v>
      </c>
      <c r="AN261" s="6">
        <v>12</v>
      </c>
      <c r="AO261" s="6">
        <v>1</v>
      </c>
      <c r="AP261" s="6">
        <v>2</v>
      </c>
      <c r="AQ261" s="6">
        <v>3</v>
      </c>
      <c r="AR261" s="6">
        <v>4</v>
      </c>
      <c r="AS261" s="6">
        <v>5</v>
      </c>
      <c r="AT261" s="6">
        <v>6</v>
      </c>
      <c r="AU261" s="6">
        <v>7</v>
      </c>
      <c r="AV261" s="6">
        <v>8</v>
      </c>
      <c r="AW261" s="6">
        <v>9</v>
      </c>
      <c r="AX261" s="6">
        <v>10</v>
      </c>
      <c r="AY261" s="6">
        <v>11</v>
      </c>
      <c r="AZ261" s="6">
        <v>12</v>
      </c>
      <c r="BA261" s="6">
        <v>1</v>
      </c>
      <c r="BB261" s="6">
        <v>2</v>
      </c>
      <c r="BC261" s="6">
        <v>3</v>
      </c>
      <c r="BD261" s="6">
        <v>4</v>
      </c>
      <c r="BE261" s="6">
        <v>5</v>
      </c>
      <c r="BF261" s="6">
        <v>6</v>
      </c>
      <c r="BG261" s="6">
        <v>7</v>
      </c>
      <c r="BH261" s="6">
        <v>8</v>
      </c>
      <c r="BI261" s="6">
        <v>9</v>
      </c>
      <c r="BJ261" s="6">
        <v>10</v>
      </c>
      <c r="BK261" s="6">
        <v>11</v>
      </c>
      <c r="BL261" s="6">
        <v>12</v>
      </c>
      <c r="BM261" s="6">
        <v>1</v>
      </c>
      <c r="BN261" s="6">
        <v>2</v>
      </c>
      <c r="BO261" s="6">
        <v>3</v>
      </c>
      <c r="BP261" s="6">
        <v>4</v>
      </c>
      <c r="BQ261" s="6">
        <v>5</v>
      </c>
      <c r="BR261" s="6">
        <v>6</v>
      </c>
      <c r="BS261" s="6">
        <v>7</v>
      </c>
      <c r="BT261" s="6">
        <v>8</v>
      </c>
      <c r="BU261" s="6">
        <v>9</v>
      </c>
      <c r="BV261" s="6">
        <v>10</v>
      </c>
      <c r="BW261" s="6">
        <v>11</v>
      </c>
      <c r="BX261" s="6">
        <v>12</v>
      </c>
      <c r="BY261" s="6">
        <v>1</v>
      </c>
      <c r="BZ261" s="6">
        <v>2</v>
      </c>
      <c r="CA261" s="6">
        <v>3</v>
      </c>
      <c r="CB261" s="6">
        <v>4</v>
      </c>
      <c r="CC261" s="6">
        <v>5</v>
      </c>
      <c r="CD261" s="6">
        <v>6</v>
      </c>
      <c r="CE261" s="6">
        <v>7</v>
      </c>
      <c r="CF261" s="6">
        <v>8</v>
      </c>
      <c r="CG261" s="6">
        <v>9</v>
      </c>
      <c r="CH261" s="6">
        <v>10</v>
      </c>
      <c r="CI261" s="6">
        <v>11</v>
      </c>
      <c r="CJ261" s="6">
        <v>12</v>
      </c>
    </row>
    <row r="262" spans="2:88" hidden="1" x14ac:dyDescent="0.25">
      <c r="B262" t="s">
        <v>137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</row>
    <row r="263" spans="2:88" hidden="1" x14ac:dyDescent="0.25">
      <c r="B263" t="s">
        <v>138</v>
      </c>
      <c r="E263" s="8">
        <f>D184*E199</f>
        <v>1505000</v>
      </c>
      <c r="F263" s="8">
        <f>E265</f>
        <v>1271666.6666666667</v>
      </c>
      <c r="G263" s="8">
        <f t="shared" ref="G263:BR263" si="338">F265</f>
        <v>1038333.3333333334</v>
      </c>
      <c r="H263" s="8">
        <f t="shared" si="338"/>
        <v>805000</v>
      </c>
      <c r="I263" s="8">
        <f t="shared" si="338"/>
        <v>571666.66666666663</v>
      </c>
      <c r="J263" s="8">
        <f t="shared" si="338"/>
        <v>338333.33333333326</v>
      </c>
      <c r="K263" s="8">
        <f t="shared" si="338"/>
        <v>104999.99999999991</v>
      </c>
      <c r="L263" s="8">
        <f t="shared" si="338"/>
        <v>-128333.33333333343</v>
      </c>
      <c r="M263" s="8">
        <f t="shared" si="338"/>
        <v>-128333.33333333343</v>
      </c>
      <c r="N263" s="8">
        <f t="shared" si="338"/>
        <v>-128333.33333333343</v>
      </c>
      <c r="O263" s="8">
        <f t="shared" si="338"/>
        <v>-128333.33333333343</v>
      </c>
      <c r="P263" s="8">
        <f t="shared" si="338"/>
        <v>-128333.33333333343</v>
      </c>
      <c r="Q263" s="8">
        <f t="shared" si="338"/>
        <v>-128333.33333333343</v>
      </c>
      <c r="R263" s="8">
        <f t="shared" si="338"/>
        <v>-128333.33333333343</v>
      </c>
      <c r="S263" s="8">
        <f t="shared" si="338"/>
        <v>-128333.33333333343</v>
      </c>
      <c r="T263" s="8">
        <f t="shared" si="338"/>
        <v>-128333.33333333343</v>
      </c>
      <c r="U263" s="8">
        <f t="shared" si="338"/>
        <v>-128333.33333333343</v>
      </c>
      <c r="V263" s="8">
        <f t="shared" si="338"/>
        <v>-128333.33333333343</v>
      </c>
      <c r="W263" s="8">
        <f t="shared" si="338"/>
        <v>-128333.33333333343</v>
      </c>
      <c r="X263" s="8">
        <f t="shared" si="338"/>
        <v>-128333.33333333343</v>
      </c>
      <c r="Y263" s="8">
        <f t="shared" si="338"/>
        <v>-128333.33333333343</v>
      </c>
      <c r="Z263" s="8">
        <f t="shared" si="338"/>
        <v>-128333.33333333343</v>
      </c>
      <c r="AA263" s="8">
        <f t="shared" si="338"/>
        <v>-128333.33333333343</v>
      </c>
      <c r="AB263" s="8">
        <f t="shared" si="338"/>
        <v>-128333.33333333343</v>
      </c>
      <c r="AC263" s="8">
        <f t="shared" si="338"/>
        <v>-128333.33333333343</v>
      </c>
      <c r="AD263" s="8">
        <f t="shared" si="338"/>
        <v>-128333.33333333343</v>
      </c>
      <c r="AE263" s="8">
        <f t="shared" si="338"/>
        <v>-128333.33333333343</v>
      </c>
      <c r="AF263" s="8">
        <f t="shared" si="338"/>
        <v>-128333.33333333343</v>
      </c>
      <c r="AG263" s="8">
        <f t="shared" si="338"/>
        <v>-128333.33333333343</v>
      </c>
      <c r="AH263" s="8">
        <f t="shared" si="338"/>
        <v>-128333.33333333343</v>
      </c>
      <c r="AI263" s="8">
        <f t="shared" si="338"/>
        <v>-128333.33333333343</v>
      </c>
      <c r="AJ263" s="8">
        <f t="shared" si="338"/>
        <v>-128333.33333333343</v>
      </c>
      <c r="AK263" s="8">
        <f t="shared" si="338"/>
        <v>-128333.33333333343</v>
      </c>
      <c r="AL263" s="8">
        <f t="shared" si="338"/>
        <v>-128333.33333333343</v>
      </c>
      <c r="AM263" s="8">
        <f t="shared" si="338"/>
        <v>-128333.33333333343</v>
      </c>
      <c r="AN263" s="8">
        <f t="shared" si="338"/>
        <v>-128333.33333333343</v>
      </c>
      <c r="AO263" s="8">
        <f t="shared" si="338"/>
        <v>-128333.33333333343</v>
      </c>
      <c r="AP263" s="8">
        <f t="shared" si="338"/>
        <v>-128333.33333333343</v>
      </c>
      <c r="AQ263" s="8">
        <f t="shared" si="338"/>
        <v>-128333.33333333343</v>
      </c>
      <c r="AR263" s="8">
        <f t="shared" si="338"/>
        <v>-128333.33333333343</v>
      </c>
      <c r="AS263" s="8">
        <f t="shared" si="338"/>
        <v>-128333.33333333343</v>
      </c>
      <c r="AT263" s="8">
        <f t="shared" si="338"/>
        <v>-128333.33333333343</v>
      </c>
      <c r="AU263" s="8">
        <f t="shared" si="338"/>
        <v>-128333.33333333343</v>
      </c>
      <c r="AV263" s="8">
        <f t="shared" si="338"/>
        <v>-128333.33333333343</v>
      </c>
      <c r="AW263" s="8">
        <f t="shared" si="338"/>
        <v>-128333.33333333343</v>
      </c>
      <c r="AX263" s="8">
        <f t="shared" si="338"/>
        <v>-128333.33333333343</v>
      </c>
      <c r="AY263" s="8">
        <f t="shared" si="338"/>
        <v>-128333.33333333343</v>
      </c>
      <c r="AZ263" s="8">
        <f t="shared" si="338"/>
        <v>-128333.33333333343</v>
      </c>
      <c r="BA263" s="8">
        <f t="shared" si="338"/>
        <v>-128333.33333333343</v>
      </c>
      <c r="BB263" s="8">
        <f t="shared" si="338"/>
        <v>-128333.33333333343</v>
      </c>
      <c r="BC263" s="8">
        <f t="shared" si="338"/>
        <v>-128333.33333333343</v>
      </c>
      <c r="BD263" s="8">
        <f t="shared" si="338"/>
        <v>-128333.33333333343</v>
      </c>
      <c r="BE263" s="8">
        <f t="shared" si="338"/>
        <v>-128333.33333333343</v>
      </c>
      <c r="BF263" s="8">
        <f t="shared" si="338"/>
        <v>0</v>
      </c>
      <c r="BG263" s="8">
        <f t="shared" si="338"/>
        <v>0</v>
      </c>
      <c r="BH263" s="8">
        <f t="shared" si="338"/>
        <v>0</v>
      </c>
      <c r="BI263" s="8">
        <f t="shared" si="338"/>
        <v>0</v>
      </c>
      <c r="BJ263" s="8">
        <f t="shared" si="338"/>
        <v>0</v>
      </c>
      <c r="BK263" s="8">
        <f t="shared" si="338"/>
        <v>0</v>
      </c>
      <c r="BL263" s="8">
        <f t="shared" si="338"/>
        <v>0</v>
      </c>
      <c r="BM263" s="8">
        <f t="shared" si="338"/>
        <v>0</v>
      </c>
      <c r="BN263" s="8">
        <f t="shared" si="338"/>
        <v>0</v>
      </c>
      <c r="BO263" s="8">
        <f t="shared" si="338"/>
        <v>0</v>
      </c>
      <c r="BP263" s="8">
        <f t="shared" si="338"/>
        <v>0</v>
      </c>
      <c r="BQ263" s="8">
        <f t="shared" si="338"/>
        <v>0</v>
      </c>
      <c r="BR263" s="8">
        <f t="shared" si="338"/>
        <v>0</v>
      </c>
      <c r="BS263" s="8">
        <f t="shared" ref="BS263:CJ263" si="339">BR265</f>
        <v>0</v>
      </c>
      <c r="BT263" s="8">
        <f t="shared" si="339"/>
        <v>0</v>
      </c>
      <c r="BU263" s="8">
        <f t="shared" si="339"/>
        <v>0</v>
      </c>
      <c r="BV263" s="8">
        <f t="shared" si="339"/>
        <v>0</v>
      </c>
      <c r="BW263" s="8">
        <f t="shared" si="339"/>
        <v>0</v>
      </c>
      <c r="BX263" s="8">
        <f t="shared" si="339"/>
        <v>0</v>
      </c>
      <c r="BY263" s="8">
        <f t="shared" si="339"/>
        <v>0</v>
      </c>
      <c r="BZ263" s="8">
        <f t="shared" si="339"/>
        <v>0</v>
      </c>
      <c r="CA263" s="8">
        <f t="shared" si="339"/>
        <v>0</v>
      </c>
      <c r="CB263" s="8">
        <f t="shared" si="339"/>
        <v>0</v>
      </c>
      <c r="CC263" s="8">
        <f t="shared" si="339"/>
        <v>0</v>
      </c>
      <c r="CD263" s="8">
        <f t="shared" si="339"/>
        <v>0</v>
      </c>
      <c r="CE263" s="8">
        <f t="shared" si="339"/>
        <v>0</v>
      </c>
      <c r="CF263" s="8">
        <f t="shared" si="339"/>
        <v>0</v>
      </c>
      <c r="CG263" s="8">
        <f t="shared" si="339"/>
        <v>0</v>
      </c>
      <c r="CH263" s="8">
        <f t="shared" si="339"/>
        <v>0</v>
      </c>
      <c r="CI263" s="8">
        <f t="shared" si="339"/>
        <v>0</v>
      </c>
      <c r="CJ263" s="8">
        <f t="shared" si="339"/>
        <v>0</v>
      </c>
    </row>
    <row r="264" spans="2:88" hidden="1" x14ac:dyDescent="0.25">
      <c r="B264" t="s">
        <v>139</v>
      </c>
      <c r="C264" t="s">
        <v>140</v>
      </c>
      <c r="D264" t="s">
        <v>30</v>
      </c>
      <c r="E264" s="7">
        <f>IF(E263&gt;$K$184,$E$263*$I$184,0)</f>
        <v>233333.33333333334</v>
      </c>
      <c r="F264" s="7">
        <f t="shared" ref="F264:BQ264" si="340">IF(F263&gt;$K$184,$E$263*$I$184,0)</f>
        <v>233333.33333333334</v>
      </c>
      <c r="G264" s="7">
        <f t="shared" si="340"/>
        <v>233333.33333333334</v>
      </c>
      <c r="H264" s="7">
        <f t="shared" si="340"/>
        <v>233333.33333333334</v>
      </c>
      <c r="I264" s="7">
        <f t="shared" si="340"/>
        <v>233333.33333333334</v>
      </c>
      <c r="J264" s="7">
        <f t="shared" si="340"/>
        <v>233333.33333333334</v>
      </c>
      <c r="K264" s="7">
        <f t="shared" si="340"/>
        <v>233333.33333333334</v>
      </c>
      <c r="L264" s="7">
        <f t="shared" si="340"/>
        <v>0</v>
      </c>
      <c r="M264" s="7">
        <f t="shared" si="340"/>
        <v>0</v>
      </c>
      <c r="N264" s="7">
        <f t="shared" si="340"/>
        <v>0</v>
      </c>
      <c r="O264" s="7">
        <f t="shared" si="340"/>
        <v>0</v>
      </c>
      <c r="P264" s="7">
        <f t="shared" si="340"/>
        <v>0</v>
      </c>
      <c r="Q264" s="7">
        <f t="shared" si="340"/>
        <v>0</v>
      </c>
      <c r="R264" s="7">
        <f t="shared" si="340"/>
        <v>0</v>
      </c>
      <c r="S264" s="7">
        <f t="shared" si="340"/>
        <v>0</v>
      </c>
      <c r="T264" s="7">
        <f t="shared" si="340"/>
        <v>0</v>
      </c>
      <c r="U264" s="7">
        <f t="shared" si="340"/>
        <v>0</v>
      </c>
      <c r="V264" s="7">
        <f t="shared" si="340"/>
        <v>0</v>
      </c>
      <c r="W264" s="7">
        <f t="shared" si="340"/>
        <v>0</v>
      </c>
      <c r="X264" s="7">
        <f t="shared" si="340"/>
        <v>0</v>
      </c>
      <c r="Y264" s="7">
        <f t="shared" si="340"/>
        <v>0</v>
      </c>
      <c r="Z264" s="7">
        <f t="shared" si="340"/>
        <v>0</v>
      </c>
      <c r="AA264" s="7">
        <f t="shared" si="340"/>
        <v>0</v>
      </c>
      <c r="AB264" s="7">
        <f t="shared" si="340"/>
        <v>0</v>
      </c>
      <c r="AC264" s="7">
        <f t="shared" si="340"/>
        <v>0</v>
      </c>
      <c r="AD264" s="7">
        <f t="shared" si="340"/>
        <v>0</v>
      </c>
      <c r="AE264" s="7">
        <f t="shared" si="340"/>
        <v>0</v>
      </c>
      <c r="AF264" s="7">
        <f t="shared" si="340"/>
        <v>0</v>
      </c>
      <c r="AG264" s="7">
        <f t="shared" si="340"/>
        <v>0</v>
      </c>
      <c r="AH264" s="7">
        <f t="shared" si="340"/>
        <v>0</v>
      </c>
      <c r="AI264" s="7">
        <f t="shared" si="340"/>
        <v>0</v>
      </c>
      <c r="AJ264" s="7">
        <f t="shared" si="340"/>
        <v>0</v>
      </c>
      <c r="AK264" s="7">
        <f t="shared" si="340"/>
        <v>0</v>
      </c>
      <c r="AL264" s="7">
        <f t="shared" si="340"/>
        <v>0</v>
      </c>
      <c r="AM264" s="7">
        <f t="shared" si="340"/>
        <v>0</v>
      </c>
      <c r="AN264" s="7">
        <f t="shared" si="340"/>
        <v>0</v>
      </c>
      <c r="AO264" s="7">
        <f t="shared" si="340"/>
        <v>0</v>
      </c>
      <c r="AP264" s="7">
        <f t="shared" si="340"/>
        <v>0</v>
      </c>
      <c r="AQ264" s="7">
        <f t="shared" si="340"/>
        <v>0</v>
      </c>
      <c r="AR264" s="7">
        <f t="shared" si="340"/>
        <v>0</v>
      </c>
      <c r="AS264" s="7">
        <f t="shared" si="340"/>
        <v>0</v>
      </c>
      <c r="AT264" s="7">
        <f t="shared" si="340"/>
        <v>0</v>
      </c>
      <c r="AU264" s="7">
        <f t="shared" si="340"/>
        <v>0</v>
      </c>
      <c r="AV264" s="7">
        <f t="shared" si="340"/>
        <v>0</v>
      </c>
      <c r="AW264" s="7">
        <f t="shared" si="340"/>
        <v>0</v>
      </c>
      <c r="AX264" s="7">
        <f t="shared" si="340"/>
        <v>0</v>
      </c>
      <c r="AY264" s="7">
        <f t="shared" si="340"/>
        <v>0</v>
      </c>
      <c r="AZ264" s="7">
        <f t="shared" si="340"/>
        <v>0</v>
      </c>
      <c r="BA264" s="7">
        <f t="shared" si="340"/>
        <v>0</v>
      </c>
      <c r="BB264" s="7">
        <f t="shared" si="340"/>
        <v>0</v>
      </c>
      <c r="BC264" s="7">
        <f t="shared" si="340"/>
        <v>0</v>
      </c>
      <c r="BD264" s="7">
        <f t="shared" si="340"/>
        <v>0</v>
      </c>
      <c r="BE264" s="7">
        <f t="shared" si="340"/>
        <v>0</v>
      </c>
      <c r="BF264" s="7">
        <f t="shared" si="340"/>
        <v>0</v>
      </c>
      <c r="BG264" s="7">
        <f t="shared" si="340"/>
        <v>0</v>
      </c>
      <c r="BH264" s="7">
        <f t="shared" si="340"/>
        <v>0</v>
      </c>
      <c r="BI264" s="7">
        <f t="shared" si="340"/>
        <v>0</v>
      </c>
      <c r="BJ264" s="7">
        <f t="shared" si="340"/>
        <v>0</v>
      </c>
      <c r="BK264" s="7">
        <f t="shared" si="340"/>
        <v>0</v>
      </c>
      <c r="BL264" s="7">
        <f t="shared" si="340"/>
        <v>0</v>
      </c>
      <c r="BM264" s="7">
        <f t="shared" si="340"/>
        <v>0</v>
      </c>
      <c r="BN264" s="7">
        <f t="shared" si="340"/>
        <v>0</v>
      </c>
      <c r="BO264" s="7">
        <f t="shared" si="340"/>
        <v>0</v>
      </c>
      <c r="BP264" s="7">
        <f t="shared" si="340"/>
        <v>0</v>
      </c>
      <c r="BQ264" s="7">
        <f t="shared" si="340"/>
        <v>0</v>
      </c>
      <c r="BR264" s="7">
        <f t="shared" ref="BR264:CJ264" si="341">IF(BR263&gt;$K$184,$E$263*$I$184,0)</f>
        <v>0</v>
      </c>
      <c r="BS264" s="7">
        <f t="shared" si="341"/>
        <v>0</v>
      </c>
      <c r="BT264" s="7">
        <f t="shared" si="341"/>
        <v>0</v>
      </c>
      <c r="BU264" s="7">
        <f t="shared" si="341"/>
        <v>0</v>
      </c>
      <c r="BV264" s="7">
        <f t="shared" si="341"/>
        <v>0</v>
      </c>
      <c r="BW264" s="7">
        <f t="shared" si="341"/>
        <v>0</v>
      </c>
      <c r="BX264" s="7">
        <f t="shared" si="341"/>
        <v>0</v>
      </c>
      <c r="BY264" s="7">
        <f t="shared" si="341"/>
        <v>0</v>
      </c>
      <c r="BZ264" s="7">
        <f t="shared" si="341"/>
        <v>0</v>
      </c>
      <c r="CA264" s="7">
        <f t="shared" si="341"/>
        <v>0</v>
      </c>
      <c r="CB264" s="7">
        <f t="shared" si="341"/>
        <v>0</v>
      </c>
      <c r="CC264" s="7">
        <f t="shared" si="341"/>
        <v>0</v>
      </c>
      <c r="CD264" s="7">
        <f t="shared" si="341"/>
        <v>0</v>
      </c>
      <c r="CE264" s="7">
        <f t="shared" si="341"/>
        <v>0</v>
      </c>
      <c r="CF264" s="7">
        <f t="shared" si="341"/>
        <v>0</v>
      </c>
      <c r="CG264" s="7">
        <f t="shared" si="341"/>
        <v>0</v>
      </c>
      <c r="CH264" s="7">
        <f t="shared" si="341"/>
        <v>0</v>
      </c>
      <c r="CI264" s="7">
        <f t="shared" si="341"/>
        <v>0</v>
      </c>
      <c r="CJ264" s="7">
        <f t="shared" si="341"/>
        <v>0</v>
      </c>
    </row>
    <row r="265" spans="2:88" hidden="1" x14ac:dyDescent="0.25">
      <c r="B265" t="s">
        <v>141</v>
      </c>
      <c r="E265" s="8">
        <f>E263-E264</f>
        <v>1271666.6666666667</v>
      </c>
      <c r="F265" s="8">
        <f>F263-F264</f>
        <v>1038333.3333333334</v>
      </c>
      <c r="G265" s="8">
        <f>G263-G264</f>
        <v>805000</v>
      </c>
      <c r="H265" s="8">
        <f t="shared" ref="H265:BD265" si="342">H263-H264</f>
        <v>571666.66666666663</v>
      </c>
      <c r="I265" s="8">
        <f t="shared" si="342"/>
        <v>338333.33333333326</v>
      </c>
      <c r="J265" s="8">
        <f t="shared" si="342"/>
        <v>104999.99999999991</v>
      </c>
      <c r="K265" s="8">
        <f t="shared" si="342"/>
        <v>-128333.33333333343</v>
      </c>
      <c r="L265" s="8">
        <f t="shared" si="342"/>
        <v>-128333.33333333343</v>
      </c>
      <c r="M265" s="8">
        <f t="shared" si="342"/>
        <v>-128333.33333333343</v>
      </c>
      <c r="N265" s="8">
        <f t="shared" si="342"/>
        <v>-128333.33333333343</v>
      </c>
      <c r="O265" s="8">
        <f t="shared" si="342"/>
        <v>-128333.33333333343</v>
      </c>
      <c r="P265" s="8">
        <f t="shared" si="342"/>
        <v>-128333.33333333343</v>
      </c>
      <c r="Q265" s="8">
        <f t="shared" si="342"/>
        <v>-128333.33333333343</v>
      </c>
      <c r="R265" s="8">
        <f t="shared" si="342"/>
        <v>-128333.33333333343</v>
      </c>
      <c r="S265" s="8">
        <f t="shared" si="342"/>
        <v>-128333.33333333343</v>
      </c>
      <c r="T265" s="8">
        <f t="shared" si="342"/>
        <v>-128333.33333333343</v>
      </c>
      <c r="U265" s="8">
        <f t="shared" si="342"/>
        <v>-128333.33333333343</v>
      </c>
      <c r="V265" s="8">
        <f t="shared" si="342"/>
        <v>-128333.33333333343</v>
      </c>
      <c r="W265" s="8">
        <f t="shared" si="342"/>
        <v>-128333.33333333343</v>
      </c>
      <c r="X265" s="8">
        <f t="shared" si="342"/>
        <v>-128333.33333333343</v>
      </c>
      <c r="Y265" s="8">
        <f t="shared" si="342"/>
        <v>-128333.33333333343</v>
      </c>
      <c r="Z265" s="8">
        <f t="shared" si="342"/>
        <v>-128333.33333333343</v>
      </c>
      <c r="AA265" s="8">
        <f t="shared" si="342"/>
        <v>-128333.33333333343</v>
      </c>
      <c r="AB265" s="8">
        <f t="shared" si="342"/>
        <v>-128333.33333333343</v>
      </c>
      <c r="AC265" s="8">
        <f t="shared" si="342"/>
        <v>-128333.33333333343</v>
      </c>
      <c r="AD265" s="8">
        <f t="shared" si="342"/>
        <v>-128333.33333333343</v>
      </c>
      <c r="AE265" s="8">
        <f t="shared" si="342"/>
        <v>-128333.33333333343</v>
      </c>
      <c r="AF265" s="8">
        <f t="shared" si="342"/>
        <v>-128333.33333333343</v>
      </c>
      <c r="AG265" s="8">
        <f t="shared" si="342"/>
        <v>-128333.33333333343</v>
      </c>
      <c r="AH265" s="8">
        <f t="shared" si="342"/>
        <v>-128333.33333333343</v>
      </c>
      <c r="AI265" s="8">
        <f t="shared" si="342"/>
        <v>-128333.33333333343</v>
      </c>
      <c r="AJ265" s="8">
        <f t="shared" si="342"/>
        <v>-128333.33333333343</v>
      </c>
      <c r="AK265" s="8">
        <f t="shared" si="342"/>
        <v>-128333.33333333343</v>
      </c>
      <c r="AL265" s="8">
        <f t="shared" si="342"/>
        <v>-128333.33333333343</v>
      </c>
      <c r="AM265" s="8">
        <f t="shared" si="342"/>
        <v>-128333.33333333343</v>
      </c>
      <c r="AN265" s="8">
        <f t="shared" si="342"/>
        <v>-128333.33333333343</v>
      </c>
      <c r="AO265" s="8">
        <f t="shared" si="342"/>
        <v>-128333.33333333343</v>
      </c>
      <c r="AP265" s="8">
        <f t="shared" si="342"/>
        <v>-128333.33333333343</v>
      </c>
      <c r="AQ265" s="8">
        <f t="shared" si="342"/>
        <v>-128333.33333333343</v>
      </c>
      <c r="AR265" s="8">
        <f t="shared" si="342"/>
        <v>-128333.33333333343</v>
      </c>
      <c r="AS265" s="8">
        <f t="shared" si="342"/>
        <v>-128333.33333333343</v>
      </c>
      <c r="AT265" s="8">
        <f t="shared" si="342"/>
        <v>-128333.33333333343</v>
      </c>
      <c r="AU265" s="8">
        <f t="shared" si="342"/>
        <v>-128333.33333333343</v>
      </c>
      <c r="AV265" s="8">
        <f t="shared" si="342"/>
        <v>-128333.33333333343</v>
      </c>
      <c r="AW265" s="8">
        <f t="shared" si="342"/>
        <v>-128333.33333333343</v>
      </c>
      <c r="AX265" s="8">
        <f t="shared" si="342"/>
        <v>-128333.33333333343</v>
      </c>
      <c r="AY265" s="8">
        <f t="shared" si="342"/>
        <v>-128333.33333333343</v>
      </c>
      <c r="AZ265" s="8">
        <f t="shared" si="342"/>
        <v>-128333.33333333343</v>
      </c>
      <c r="BA265" s="8">
        <f t="shared" si="342"/>
        <v>-128333.33333333343</v>
      </c>
      <c r="BB265" s="8">
        <f t="shared" si="342"/>
        <v>-128333.33333333343</v>
      </c>
      <c r="BC265" s="8">
        <f t="shared" si="342"/>
        <v>-128333.33333333343</v>
      </c>
      <c r="BD265" s="8">
        <f t="shared" si="342"/>
        <v>-128333.33333333343</v>
      </c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</row>
    <row r="266" spans="2:88" hidden="1" x14ac:dyDescent="0.25"/>
    <row r="267" spans="2:88" hidden="1" x14ac:dyDescent="0.25">
      <c r="B267" t="s">
        <v>136</v>
      </c>
      <c r="E267">
        <v>1</v>
      </c>
      <c r="Q267">
        <v>2</v>
      </c>
      <c r="AC267">
        <v>3</v>
      </c>
      <c r="AO267">
        <v>4</v>
      </c>
      <c r="BA267">
        <v>5</v>
      </c>
      <c r="BM267">
        <v>6</v>
      </c>
      <c r="BY267">
        <v>7</v>
      </c>
    </row>
    <row r="268" spans="2:88" ht="15.75" hidden="1" x14ac:dyDescent="0.25">
      <c r="B268" s="27" t="s">
        <v>129</v>
      </c>
      <c r="C268" s="24"/>
      <c r="D268" s="24"/>
      <c r="E268" s="4">
        <v>1</v>
      </c>
      <c r="F268" s="4">
        <v>2</v>
      </c>
      <c r="G268" s="4">
        <v>3</v>
      </c>
      <c r="H268" s="4">
        <v>4</v>
      </c>
      <c r="I268" s="4">
        <v>5</v>
      </c>
      <c r="J268" s="4">
        <v>6</v>
      </c>
      <c r="K268" s="6">
        <v>7</v>
      </c>
      <c r="L268" s="4">
        <v>8</v>
      </c>
      <c r="M268" s="4">
        <v>9</v>
      </c>
      <c r="N268" s="4">
        <v>10</v>
      </c>
      <c r="O268" s="4">
        <v>11</v>
      </c>
      <c r="P268" s="4">
        <v>12</v>
      </c>
      <c r="Q268" s="6">
        <v>1</v>
      </c>
      <c r="R268" s="6">
        <v>2</v>
      </c>
      <c r="S268" s="6">
        <v>3</v>
      </c>
      <c r="T268" s="6">
        <v>4</v>
      </c>
      <c r="U268" s="6">
        <v>5</v>
      </c>
      <c r="V268" s="6">
        <v>6</v>
      </c>
      <c r="W268" s="6">
        <v>7</v>
      </c>
      <c r="X268" s="6">
        <v>8</v>
      </c>
      <c r="Y268" s="6">
        <v>9</v>
      </c>
      <c r="Z268" s="6">
        <v>10</v>
      </c>
      <c r="AA268" s="6">
        <v>11</v>
      </c>
      <c r="AB268" s="6">
        <v>12</v>
      </c>
      <c r="AC268" s="6">
        <v>1</v>
      </c>
      <c r="AD268" s="6">
        <v>2</v>
      </c>
      <c r="AE268" s="6">
        <v>3</v>
      </c>
      <c r="AF268" s="6">
        <v>4</v>
      </c>
      <c r="AG268" s="6">
        <v>5</v>
      </c>
      <c r="AH268" s="6">
        <v>6</v>
      </c>
      <c r="AI268" s="6">
        <v>7</v>
      </c>
      <c r="AJ268" s="6">
        <v>8</v>
      </c>
      <c r="AK268" s="6">
        <v>9</v>
      </c>
      <c r="AL268" s="6">
        <v>10</v>
      </c>
      <c r="AM268" s="6">
        <v>11</v>
      </c>
      <c r="AN268" s="6">
        <v>12</v>
      </c>
      <c r="AO268" s="6">
        <v>1</v>
      </c>
      <c r="AP268" s="6">
        <v>2</v>
      </c>
      <c r="AQ268" s="6">
        <v>3</v>
      </c>
      <c r="AR268" s="6">
        <v>4</v>
      </c>
      <c r="AS268" s="6">
        <v>5</v>
      </c>
      <c r="AT268" s="6">
        <v>6</v>
      </c>
      <c r="AU268" s="6">
        <v>7</v>
      </c>
      <c r="AV268" s="6">
        <v>8</v>
      </c>
      <c r="AW268" s="6">
        <v>9</v>
      </c>
      <c r="AX268" s="6">
        <v>10</v>
      </c>
      <c r="AY268" s="6">
        <v>11</v>
      </c>
      <c r="AZ268" s="6">
        <v>12</v>
      </c>
      <c r="BA268" s="6">
        <v>1</v>
      </c>
      <c r="BB268" s="6">
        <v>2</v>
      </c>
      <c r="BC268" s="6">
        <v>3</v>
      </c>
      <c r="BD268" s="6">
        <v>4</v>
      </c>
      <c r="BE268" s="6">
        <v>5</v>
      </c>
      <c r="BF268" s="6">
        <v>6</v>
      </c>
      <c r="BG268" s="6">
        <v>7</v>
      </c>
      <c r="BH268" s="6">
        <v>8</v>
      </c>
      <c r="BI268" s="6">
        <v>9</v>
      </c>
      <c r="BJ268" s="6">
        <v>10</v>
      </c>
      <c r="BK268" s="6">
        <v>11</v>
      </c>
      <c r="BL268" s="6">
        <v>12</v>
      </c>
      <c r="BM268" s="6">
        <v>1</v>
      </c>
      <c r="BN268" s="6">
        <v>2</v>
      </c>
      <c r="BO268" s="6">
        <v>3</v>
      </c>
      <c r="BP268" s="6">
        <v>4</v>
      </c>
      <c r="BQ268" s="6">
        <v>5</v>
      </c>
      <c r="BR268" s="6">
        <v>6</v>
      </c>
      <c r="BS268" s="6">
        <v>7</v>
      </c>
      <c r="BT268" s="6">
        <v>8</v>
      </c>
      <c r="BU268" s="6">
        <v>9</v>
      </c>
      <c r="BV268" s="6">
        <v>10</v>
      </c>
      <c r="BW268" s="6">
        <v>11</v>
      </c>
      <c r="BX268" s="6">
        <v>12</v>
      </c>
      <c r="BY268" s="6">
        <v>1</v>
      </c>
      <c r="BZ268" s="6">
        <v>2</v>
      </c>
      <c r="CA268" s="6">
        <v>3</v>
      </c>
      <c r="CB268" s="6">
        <v>4</v>
      </c>
      <c r="CC268" s="6">
        <v>5</v>
      </c>
      <c r="CD268" s="6">
        <v>6</v>
      </c>
      <c r="CE268" s="6">
        <v>7</v>
      </c>
      <c r="CF268" s="6">
        <v>8</v>
      </c>
      <c r="CG268" s="6">
        <v>9</v>
      </c>
      <c r="CH268" s="6">
        <v>10</v>
      </c>
      <c r="CI268" s="6">
        <v>11</v>
      </c>
      <c r="CJ268" s="6">
        <v>12</v>
      </c>
    </row>
    <row r="269" spans="2:88" hidden="1" x14ac:dyDescent="0.25">
      <c r="B269" t="s">
        <v>137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</row>
    <row r="270" spans="2:88" hidden="1" x14ac:dyDescent="0.25">
      <c r="B270" t="s">
        <v>138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</row>
    <row r="271" spans="2:88" hidden="1" x14ac:dyDescent="0.25">
      <c r="B271" t="s">
        <v>139</v>
      </c>
      <c r="C271" t="s">
        <v>140</v>
      </c>
      <c r="D271" t="s">
        <v>30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</row>
    <row r="272" spans="2:88" hidden="1" x14ac:dyDescent="0.25">
      <c r="B272" t="s">
        <v>141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</row>
    <row r="273" spans="2:88" hidden="1" x14ac:dyDescent="0.25"/>
    <row r="274" spans="2:88" hidden="1" x14ac:dyDescent="0.25"/>
    <row r="275" spans="2:88" hidden="1" x14ac:dyDescent="0.25">
      <c r="B275" t="s">
        <v>148</v>
      </c>
      <c r="E275">
        <v>1</v>
      </c>
      <c r="Q275">
        <v>2</v>
      </c>
      <c r="AC275">
        <v>3</v>
      </c>
      <c r="AO275">
        <v>4</v>
      </c>
      <c r="BA275">
        <v>5</v>
      </c>
      <c r="BM275">
        <v>6</v>
      </c>
      <c r="BY275">
        <v>7</v>
      </c>
    </row>
    <row r="276" spans="2:88" ht="15.75" hidden="1" x14ac:dyDescent="0.25">
      <c r="B276" s="26" t="s">
        <v>149</v>
      </c>
      <c r="C276" s="24"/>
      <c r="D276" s="24"/>
      <c r="E276" s="4">
        <v>1</v>
      </c>
      <c r="F276" s="4">
        <v>2</v>
      </c>
      <c r="G276" s="4">
        <v>3</v>
      </c>
      <c r="H276" s="4">
        <v>4</v>
      </c>
      <c r="I276" s="4">
        <v>5</v>
      </c>
      <c r="J276" s="4">
        <v>6</v>
      </c>
      <c r="K276" s="6">
        <v>7</v>
      </c>
      <c r="L276" s="4">
        <v>8</v>
      </c>
      <c r="M276" s="4">
        <v>9</v>
      </c>
      <c r="N276" s="4">
        <v>10</v>
      </c>
      <c r="O276" s="4">
        <v>11</v>
      </c>
      <c r="P276" s="4">
        <v>12</v>
      </c>
      <c r="Q276" s="6">
        <v>1</v>
      </c>
      <c r="R276" s="6">
        <v>2</v>
      </c>
      <c r="S276" s="6">
        <v>3</v>
      </c>
      <c r="T276" s="6">
        <v>4</v>
      </c>
      <c r="U276" s="6">
        <v>5</v>
      </c>
      <c r="V276" s="6">
        <v>6</v>
      </c>
      <c r="W276" s="6">
        <v>7</v>
      </c>
      <c r="X276" s="6">
        <v>8</v>
      </c>
      <c r="Y276" s="6">
        <v>9</v>
      </c>
      <c r="Z276" s="6">
        <v>10</v>
      </c>
      <c r="AA276" s="6">
        <v>11</v>
      </c>
      <c r="AB276" s="6">
        <v>12</v>
      </c>
      <c r="AC276" s="6">
        <v>1</v>
      </c>
      <c r="AD276" s="6">
        <v>2</v>
      </c>
      <c r="AE276" s="6">
        <v>3</v>
      </c>
      <c r="AF276" s="6">
        <v>4</v>
      </c>
      <c r="AG276" s="6">
        <v>5</v>
      </c>
      <c r="AH276" s="6">
        <v>6</v>
      </c>
      <c r="AI276" s="6">
        <v>7</v>
      </c>
      <c r="AJ276" s="6">
        <v>8</v>
      </c>
      <c r="AK276" s="6">
        <v>9</v>
      </c>
      <c r="AL276" s="6">
        <v>10</v>
      </c>
      <c r="AM276" s="6">
        <v>11</v>
      </c>
      <c r="AN276" s="6">
        <v>12</v>
      </c>
      <c r="AO276" s="6">
        <v>1</v>
      </c>
      <c r="AP276" s="6">
        <v>2</v>
      </c>
      <c r="AQ276" s="6">
        <v>3</v>
      </c>
      <c r="AR276" s="6">
        <v>4</v>
      </c>
      <c r="AS276" s="6">
        <v>5</v>
      </c>
      <c r="AT276" s="6">
        <v>6</v>
      </c>
      <c r="AU276" s="6">
        <v>7</v>
      </c>
      <c r="AV276" s="6">
        <v>8</v>
      </c>
      <c r="AW276" s="6">
        <v>9</v>
      </c>
      <c r="AX276" s="6">
        <v>10</v>
      </c>
      <c r="AY276" s="6">
        <v>11</v>
      </c>
      <c r="AZ276" s="6">
        <v>12</v>
      </c>
      <c r="BA276" s="6">
        <v>1</v>
      </c>
      <c r="BB276" s="6">
        <v>2</v>
      </c>
      <c r="BC276" s="6">
        <v>3</v>
      </c>
      <c r="BD276" s="6">
        <v>4</v>
      </c>
      <c r="BE276" s="6">
        <v>5</v>
      </c>
      <c r="BF276" s="6">
        <v>6</v>
      </c>
      <c r="BG276" s="6">
        <v>7</v>
      </c>
      <c r="BH276" s="6">
        <v>8</v>
      </c>
      <c r="BI276" s="6">
        <v>9</v>
      </c>
      <c r="BJ276" s="6">
        <v>10</v>
      </c>
      <c r="BK276" s="6">
        <v>11</v>
      </c>
      <c r="BL276" s="6">
        <v>12</v>
      </c>
      <c r="BM276" s="6">
        <v>1</v>
      </c>
      <c r="BN276" s="6">
        <v>2</v>
      </c>
      <c r="BO276" s="6">
        <v>3</v>
      </c>
      <c r="BP276" s="6">
        <v>4</v>
      </c>
      <c r="BQ276" s="6">
        <v>5</v>
      </c>
      <c r="BR276" s="6">
        <v>6</v>
      </c>
      <c r="BS276" s="6">
        <v>7</v>
      </c>
      <c r="BT276" s="6">
        <v>8</v>
      </c>
      <c r="BU276" s="6">
        <v>9</v>
      </c>
      <c r="BV276" s="6">
        <v>10</v>
      </c>
      <c r="BW276" s="6">
        <v>11</v>
      </c>
      <c r="BX276" s="6">
        <v>12</v>
      </c>
      <c r="BY276" s="6">
        <v>1</v>
      </c>
      <c r="BZ276" s="6">
        <v>2</v>
      </c>
      <c r="CA276" s="6">
        <v>3</v>
      </c>
      <c r="CB276" s="6">
        <v>4</v>
      </c>
      <c r="CC276" s="6">
        <v>5</v>
      </c>
      <c r="CD276" s="6">
        <v>6</v>
      </c>
      <c r="CE276" s="6">
        <v>7</v>
      </c>
      <c r="CF276" s="6">
        <v>8</v>
      </c>
      <c r="CG276" s="6">
        <v>9</v>
      </c>
      <c r="CH276" s="6">
        <v>10</v>
      </c>
      <c r="CI276" s="6">
        <v>11</v>
      </c>
      <c r="CJ276" s="6">
        <v>12</v>
      </c>
    </row>
    <row r="277" spans="2:88" hidden="1" x14ac:dyDescent="0.25">
      <c r="B277" t="s">
        <v>137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</row>
    <row r="278" spans="2:88" hidden="1" x14ac:dyDescent="0.25">
      <c r="B278" t="s">
        <v>138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</row>
    <row r="279" spans="2:88" hidden="1" x14ac:dyDescent="0.25">
      <c r="B279" t="s">
        <v>139</v>
      </c>
      <c r="C279" t="s">
        <v>140</v>
      </c>
      <c r="D279" t="s">
        <v>30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</row>
    <row r="280" spans="2:88" hidden="1" x14ac:dyDescent="0.25">
      <c r="B280" t="s">
        <v>141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</row>
    <row r="281" spans="2:88" ht="15.75" thickBot="1" x14ac:dyDescent="0.3"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</row>
    <row r="282" spans="2:88" ht="30" thickBot="1" x14ac:dyDescent="0.3">
      <c r="B282" s="124" t="s">
        <v>221</v>
      </c>
      <c r="C282" s="114" t="s">
        <v>222</v>
      </c>
      <c r="D282" s="114" t="s">
        <v>223</v>
      </c>
      <c r="E282" s="114" t="s">
        <v>224</v>
      </c>
      <c r="F282" s="114" t="s">
        <v>225</v>
      </c>
      <c r="G282" s="227" t="s">
        <v>226</v>
      </c>
      <c r="H282" s="114" t="s">
        <v>227</v>
      </c>
      <c r="I282" s="114" t="s">
        <v>228</v>
      </c>
      <c r="J282" s="227" t="s">
        <v>229</v>
      </c>
      <c r="K282" s="228" t="s">
        <v>230</v>
      </c>
      <c r="L282" s="8"/>
      <c r="M282" s="239" t="s">
        <v>225</v>
      </c>
      <c r="N282" s="240" t="s">
        <v>226</v>
      </c>
      <c r="O282" s="241" t="s">
        <v>231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230"/>
      <c r="AC282" s="230"/>
      <c r="AD282" s="230"/>
      <c r="AE282" s="230"/>
      <c r="AF282" s="230"/>
      <c r="AG282" s="230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</row>
    <row r="283" spans="2:88" ht="16.5" thickBot="1" x14ac:dyDescent="0.3">
      <c r="B283" s="125" t="s">
        <v>114</v>
      </c>
      <c r="C283" s="115" t="str">
        <f>'Control Sheet'!$W$39</f>
        <v>SLM</v>
      </c>
      <c r="D283" s="116">
        <f>E$192*$D$177</f>
        <v>235000</v>
      </c>
      <c r="E283" s="117">
        <f t="shared" ref="E283:E288" si="343">IF(C283="SLM",(1-J283/D283)/I283,((1-J283/D283)/I283)*1.5)</f>
        <v>7.6241134751773047E-3</v>
      </c>
      <c r="F283" s="115" t="s">
        <v>119</v>
      </c>
      <c r="G283" s="115">
        <f t="shared" ref="G283:G288" si="344">VLOOKUP(F283,$M$283:$O$286,2,0)</f>
        <v>12</v>
      </c>
      <c r="H283" s="115">
        <v>10</v>
      </c>
      <c r="I283" s="115">
        <f>G283*H283</f>
        <v>120</v>
      </c>
      <c r="J283" s="118">
        <f>K177</f>
        <v>20000</v>
      </c>
      <c r="K283" s="119">
        <f>J283/D283</f>
        <v>8.5106382978723402E-2</v>
      </c>
      <c r="L283" s="8"/>
      <c r="M283" s="238" t="s">
        <v>119</v>
      </c>
      <c r="N283" s="238">
        <v>12</v>
      </c>
      <c r="O283" s="238" t="s">
        <v>115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230"/>
      <c r="AC283" s="230"/>
      <c r="AD283" s="230"/>
      <c r="AE283" s="230"/>
      <c r="AF283" s="230"/>
      <c r="AG283" s="230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</row>
    <row r="284" spans="2:88" ht="15.75" x14ac:dyDescent="0.25">
      <c r="B284" s="125" t="s">
        <v>118</v>
      </c>
      <c r="C284" s="115" t="str">
        <f>'Control Sheet'!$W$42</f>
        <v>SLM</v>
      </c>
      <c r="D284" s="116">
        <f>E193*D178</f>
        <v>70000</v>
      </c>
      <c r="E284" s="117">
        <f t="shared" si="343"/>
        <v>8.3333333333333332E-3</v>
      </c>
      <c r="F284" s="115" t="str">
        <f>$F$283</f>
        <v>Monthly</v>
      </c>
      <c r="G284" s="115">
        <f t="shared" si="344"/>
        <v>12</v>
      </c>
      <c r="H284" s="115">
        <v>10</v>
      </c>
      <c r="I284" s="115">
        <f>G284*H284</f>
        <v>120</v>
      </c>
      <c r="J284" s="118">
        <f t="shared" ref="J284:J288" si="345">K178</f>
        <v>0</v>
      </c>
      <c r="K284" s="119">
        <f>J284/D284</f>
        <v>0</v>
      </c>
      <c r="L284" s="8"/>
      <c r="M284" s="123" t="s">
        <v>121</v>
      </c>
      <c r="N284" s="123">
        <v>4</v>
      </c>
      <c r="O284" s="123" t="s">
        <v>125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358" t="s">
        <v>347</v>
      </c>
      <c r="AC284" s="359"/>
      <c r="AD284" s="359"/>
      <c r="AE284" s="359"/>
      <c r="AF284" s="360"/>
      <c r="AG284" s="230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</row>
    <row r="285" spans="2:88" ht="15.75" x14ac:dyDescent="0.25">
      <c r="B285" s="125" t="s">
        <v>120</v>
      </c>
      <c r="C285" s="115" t="str">
        <f>'Control Sheet'!$W$45</f>
        <v>SLM</v>
      </c>
      <c r="D285" s="116">
        <f>E194*D179</f>
        <v>240000</v>
      </c>
      <c r="E285" s="117">
        <f t="shared" si="343"/>
        <v>7.3232323232323236E-3</v>
      </c>
      <c r="F285" s="115" t="str">
        <f t="shared" ref="F285:F288" si="346">$F$283</f>
        <v>Monthly</v>
      </c>
      <c r="G285" s="115">
        <f t="shared" si="344"/>
        <v>12</v>
      </c>
      <c r="H285" s="115">
        <v>11</v>
      </c>
      <c r="I285" s="115">
        <f>G285*H285</f>
        <v>132</v>
      </c>
      <c r="J285" s="118">
        <f t="shared" si="345"/>
        <v>8000</v>
      </c>
      <c r="K285" s="119">
        <f t="shared" ref="K285:K288" si="347">J285/D285</f>
        <v>3.3333333333333333E-2</v>
      </c>
      <c r="L285" s="8"/>
      <c r="M285" s="123" t="s">
        <v>232</v>
      </c>
      <c r="N285" s="123">
        <v>2</v>
      </c>
      <c r="O285" s="123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361"/>
      <c r="AC285" s="362"/>
      <c r="AD285" s="362"/>
      <c r="AE285" s="362"/>
      <c r="AF285" s="363"/>
      <c r="AG285" s="230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</row>
    <row r="286" spans="2:88" ht="16.5" thickBot="1" x14ac:dyDescent="0.3">
      <c r="B286" s="125" t="s">
        <v>122</v>
      </c>
      <c r="C286" s="115" t="str">
        <f>'Control Sheet'!$W$48</f>
        <v>SLM</v>
      </c>
      <c r="D286" s="116">
        <f>E195*D180</f>
        <v>35000</v>
      </c>
      <c r="E286" s="117">
        <f t="shared" si="343"/>
        <v>2.9761904761904765E-3</v>
      </c>
      <c r="F286" s="115" t="str">
        <f t="shared" si="346"/>
        <v>Monthly</v>
      </c>
      <c r="G286" s="115">
        <f t="shared" si="344"/>
        <v>12</v>
      </c>
      <c r="H286" s="115">
        <v>12</v>
      </c>
      <c r="I286" s="115">
        <f t="shared" ref="I286:I288" si="348">G286*H286</f>
        <v>144</v>
      </c>
      <c r="J286" s="118">
        <f t="shared" si="345"/>
        <v>20000</v>
      </c>
      <c r="K286" s="119">
        <f t="shared" si="347"/>
        <v>0.5714285714285714</v>
      </c>
      <c r="L286" s="8"/>
      <c r="M286" s="123" t="s">
        <v>233</v>
      </c>
      <c r="N286" s="123">
        <v>1</v>
      </c>
      <c r="O286" s="123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364"/>
      <c r="AC286" s="365"/>
      <c r="AD286" s="365"/>
      <c r="AE286" s="365"/>
      <c r="AF286" s="366"/>
      <c r="AG286" s="230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</row>
    <row r="287" spans="2:88" ht="15.75" x14ac:dyDescent="0.25">
      <c r="B287" s="125" t="s">
        <v>124</v>
      </c>
      <c r="C287" s="115" t="str">
        <f>'Control Sheet'!$W$51</f>
        <v>RBM</v>
      </c>
      <c r="D287" s="116">
        <f>E196*D181</f>
        <v>2500000</v>
      </c>
      <c r="E287" s="117">
        <f t="shared" si="343"/>
        <v>1.2325000000000001E-2</v>
      </c>
      <c r="F287" s="115" t="str">
        <f t="shared" si="346"/>
        <v>Monthly</v>
      </c>
      <c r="G287" s="115">
        <f t="shared" si="344"/>
        <v>12</v>
      </c>
      <c r="H287" s="115">
        <v>10</v>
      </c>
      <c r="I287" s="115">
        <f t="shared" si="348"/>
        <v>120</v>
      </c>
      <c r="J287" s="118">
        <f t="shared" si="345"/>
        <v>35000</v>
      </c>
      <c r="K287" s="119">
        <f t="shared" si="347"/>
        <v>1.4E-2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</row>
    <row r="288" spans="2:88" ht="16.5" thickBot="1" x14ac:dyDescent="0.3">
      <c r="B288" s="125" t="s">
        <v>126</v>
      </c>
      <c r="C288" s="115" t="str">
        <f>'Control Sheet'!$W$54</f>
        <v>RBM</v>
      </c>
      <c r="D288" s="121">
        <f>E197*D182</f>
        <v>1750000</v>
      </c>
      <c r="E288" s="117">
        <f t="shared" si="343"/>
        <v>1.1038961038961039E-2</v>
      </c>
      <c r="F288" s="115" t="str">
        <f t="shared" si="346"/>
        <v>Monthly</v>
      </c>
      <c r="G288" s="115">
        <f t="shared" si="344"/>
        <v>12</v>
      </c>
      <c r="H288" s="120">
        <v>11</v>
      </c>
      <c r="I288" s="120">
        <f t="shared" si="348"/>
        <v>132</v>
      </c>
      <c r="J288" s="118">
        <f t="shared" si="345"/>
        <v>50000</v>
      </c>
      <c r="K288" s="122">
        <f t="shared" si="347"/>
        <v>2.8571428571428571E-2</v>
      </c>
      <c r="L288" s="8"/>
      <c r="M288" s="8"/>
      <c r="N288" s="8"/>
      <c r="O288" s="8"/>
      <c r="P288" s="8"/>
      <c r="Q288" s="8"/>
      <c r="R288" s="8"/>
      <c r="S288" s="8">
        <v>3</v>
      </c>
      <c r="T288" s="8">
        <v>4</v>
      </c>
      <c r="U288" s="8">
        <v>5</v>
      </c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</row>
    <row r="289" spans="2:145" x14ac:dyDescent="0.25">
      <c r="D289" s="187"/>
      <c r="E289" s="8" t="s">
        <v>245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 t="s">
        <v>246</v>
      </c>
      <c r="R289" s="8" t="s">
        <v>247</v>
      </c>
      <c r="S289" s="8">
        <v>12</v>
      </c>
      <c r="T289" s="8">
        <v>12</v>
      </c>
      <c r="U289" s="8">
        <v>12</v>
      </c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</row>
    <row r="290" spans="2:145" x14ac:dyDescent="0.25">
      <c r="B290" s="43" t="str">
        <f>B283</f>
        <v>Smith Machine</v>
      </c>
      <c r="C290" s="23"/>
      <c r="D290" s="2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>
        <f>BX291/12</f>
        <v>6</v>
      </c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</row>
    <row r="291" spans="2:145" x14ac:dyDescent="0.25">
      <c r="B291" s="23" t="s">
        <v>234</v>
      </c>
      <c r="C291" s="23"/>
      <c r="D291" s="23"/>
      <c r="E291" s="16">
        <v>1</v>
      </c>
      <c r="F291" s="16">
        <v>2</v>
      </c>
      <c r="G291" s="16">
        <v>3</v>
      </c>
      <c r="H291" s="16">
        <v>4</v>
      </c>
      <c r="I291" s="16">
        <v>5</v>
      </c>
      <c r="J291" s="16">
        <v>6</v>
      </c>
      <c r="K291" s="16">
        <v>7</v>
      </c>
      <c r="L291" s="16">
        <v>8</v>
      </c>
      <c r="M291" s="16">
        <v>9</v>
      </c>
      <c r="N291" s="16">
        <v>10</v>
      </c>
      <c r="O291" s="16">
        <v>11</v>
      </c>
      <c r="P291" s="16">
        <v>12</v>
      </c>
      <c r="Q291" s="16">
        <v>13</v>
      </c>
      <c r="R291" s="16">
        <v>14</v>
      </c>
      <c r="S291" s="16">
        <v>15</v>
      </c>
      <c r="T291" s="16">
        <v>16</v>
      </c>
      <c r="U291" s="16">
        <v>17</v>
      </c>
      <c r="V291" s="16">
        <v>18</v>
      </c>
      <c r="W291" s="16">
        <v>19</v>
      </c>
      <c r="X291" s="16">
        <v>20</v>
      </c>
      <c r="Y291" s="16">
        <v>21</v>
      </c>
      <c r="Z291" s="16">
        <v>22</v>
      </c>
      <c r="AA291" s="16">
        <v>23</v>
      </c>
      <c r="AB291" s="16">
        <v>24</v>
      </c>
      <c r="AC291" s="16">
        <v>25</v>
      </c>
      <c r="AD291" s="16">
        <v>26</v>
      </c>
      <c r="AE291" s="16">
        <v>27</v>
      </c>
      <c r="AF291" s="16">
        <v>28</v>
      </c>
      <c r="AG291" s="16">
        <v>29</v>
      </c>
      <c r="AH291" s="16">
        <v>30</v>
      </c>
      <c r="AI291" s="16">
        <v>31</v>
      </c>
      <c r="AJ291" s="16">
        <v>32</v>
      </c>
      <c r="AK291" s="16">
        <v>33</v>
      </c>
      <c r="AL291" s="16">
        <v>34</v>
      </c>
      <c r="AM291" s="16">
        <v>35</v>
      </c>
      <c r="AN291" s="16">
        <v>36</v>
      </c>
      <c r="AO291" s="16">
        <v>37</v>
      </c>
      <c r="AP291" s="16">
        <v>38</v>
      </c>
      <c r="AQ291" s="16">
        <v>39</v>
      </c>
      <c r="AR291" s="16">
        <v>40</v>
      </c>
      <c r="AS291" s="16">
        <v>41</v>
      </c>
      <c r="AT291" s="16">
        <v>42</v>
      </c>
      <c r="AU291" s="16">
        <v>43</v>
      </c>
      <c r="AV291" s="16">
        <v>44</v>
      </c>
      <c r="AW291" s="16">
        <v>45</v>
      </c>
      <c r="AX291" s="16">
        <v>46</v>
      </c>
      <c r="AY291" s="16">
        <v>47</v>
      </c>
      <c r="AZ291" s="16">
        <v>48</v>
      </c>
      <c r="BA291" s="16">
        <v>49</v>
      </c>
      <c r="BB291" s="16">
        <v>50</v>
      </c>
      <c r="BC291" s="16">
        <v>51</v>
      </c>
      <c r="BD291" s="16">
        <v>52</v>
      </c>
      <c r="BE291" s="16">
        <v>53</v>
      </c>
      <c r="BF291" s="16">
        <v>54</v>
      </c>
      <c r="BG291" s="16">
        <v>55</v>
      </c>
      <c r="BH291" s="16">
        <v>56</v>
      </c>
      <c r="BI291" s="16">
        <v>57</v>
      </c>
      <c r="BJ291" s="16">
        <v>58</v>
      </c>
      <c r="BK291" s="16">
        <v>59</v>
      </c>
      <c r="BL291" s="16">
        <v>60</v>
      </c>
      <c r="BM291" s="16">
        <v>61</v>
      </c>
      <c r="BN291" s="16">
        <v>62</v>
      </c>
      <c r="BO291" s="16">
        <v>63</v>
      </c>
      <c r="BP291" s="16">
        <v>64</v>
      </c>
      <c r="BQ291" s="16">
        <v>65</v>
      </c>
      <c r="BR291" s="16">
        <v>66</v>
      </c>
      <c r="BS291" s="16">
        <v>67</v>
      </c>
      <c r="BT291" s="16">
        <v>68</v>
      </c>
      <c r="BU291" s="16">
        <v>69</v>
      </c>
      <c r="BV291" s="16">
        <v>70</v>
      </c>
      <c r="BW291" s="16">
        <v>71</v>
      </c>
      <c r="BX291" s="16">
        <v>72</v>
      </c>
      <c r="BY291" s="16">
        <v>73</v>
      </c>
      <c r="BZ291" s="16">
        <v>74</v>
      </c>
      <c r="CA291" s="16">
        <v>75</v>
      </c>
      <c r="CB291" s="16">
        <v>76</v>
      </c>
      <c r="CC291" s="16">
        <v>77</v>
      </c>
      <c r="CD291" s="16">
        <v>78</v>
      </c>
      <c r="CE291" s="16">
        <v>79</v>
      </c>
      <c r="CF291" s="16">
        <v>80</v>
      </c>
      <c r="CG291" s="16">
        <v>81</v>
      </c>
      <c r="CH291" s="16">
        <v>82</v>
      </c>
      <c r="CI291" s="16">
        <v>83</v>
      </c>
      <c r="CJ291" s="16">
        <v>84</v>
      </c>
      <c r="CK291" s="16">
        <v>85</v>
      </c>
      <c r="CL291" s="16">
        <v>86</v>
      </c>
      <c r="CM291" s="16">
        <v>87</v>
      </c>
      <c r="CN291" s="16">
        <v>88</v>
      </c>
      <c r="CO291" s="16">
        <v>89</v>
      </c>
      <c r="CP291" s="16">
        <v>90</v>
      </c>
      <c r="CQ291" s="16">
        <v>91</v>
      </c>
      <c r="CR291" s="16">
        <v>92</v>
      </c>
      <c r="CS291" s="16">
        <v>93</v>
      </c>
      <c r="CT291" s="16">
        <v>94</v>
      </c>
      <c r="CU291" s="16">
        <v>95</v>
      </c>
      <c r="CV291" s="16">
        <v>96</v>
      </c>
      <c r="CW291" s="16">
        <v>97</v>
      </c>
      <c r="CX291" s="16">
        <v>98</v>
      </c>
      <c r="CY291" s="16">
        <v>99</v>
      </c>
      <c r="CZ291" s="16">
        <v>100</v>
      </c>
      <c r="DA291" s="16">
        <v>101</v>
      </c>
      <c r="DB291" s="16">
        <v>102</v>
      </c>
      <c r="DC291" s="16">
        <v>103</v>
      </c>
      <c r="DD291" s="16">
        <v>104</v>
      </c>
      <c r="DE291" s="16">
        <v>105</v>
      </c>
      <c r="DF291" s="16">
        <v>106</v>
      </c>
      <c r="DG291" s="16">
        <v>107</v>
      </c>
      <c r="DH291" s="16">
        <v>108</v>
      </c>
      <c r="DI291" s="16">
        <v>109</v>
      </c>
      <c r="DJ291" s="16">
        <v>110</v>
      </c>
      <c r="DK291" s="16">
        <v>111</v>
      </c>
      <c r="DL291" s="16">
        <v>112</v>
      </c>
      <c r="DM291" s="16">
        <v>113</v>
      </c>
      <c r="DN291" s="16">
        <v>114</v>
      </c>
      <c r="DO291" s="16">
        <v>115</v>
      </c>
      <c r="DP291" s="16">
        <v>116</v>
      </c>
      <c r="DQ291" s="16">
        <v>117</v>
      </c>
      <c r="DR291" s="16">
        <v>118</v>
      </c>
      <c r="DS291" s="16">
        <v>119</v>
      </c>
      <c r="DT291" s="16">
        <v>120</v>
      </c>
      <c r="DU291" s="16">
        <v>121</v>
      </c>
      <c r="DV291" s="16">
        <v>122</v>
      </c>
      <c r="DW291" s="16">
        <v>123</v>
      </c>
      <c r="DX291" s="16">
        <v>124</v>
      </c>
      <c r="DY291" s="16">
        <v>125</v>
      </c>
      <c r="DZ291" s="16">
        <v>126</v>
      </c>
      <c r="EA291" s="16">
        <v>127</v>
      </c>
      <c r="EB291" s="16">
        <v>128</v>
      </c>
      <c r="EC291" s="16">
        <v>129</v>
      </c>
      <c r="ED291" s="16">
        <v>130</v>
      </c>
      <c r="EE291" s="16">
        <v>131</v>
      </c>
      <c r="EF291" s="16">
        <v>132</v>
      </c>
      <c r="EG291" s="16">
        <v>133</v>
      </c>
      <c r="EH291" s="16">
        <v>134</v>
      </c>
      <c r="EI291" s="16">
        <v>135</v>
      </c>
      <c r="EJ291" s="16">
        <v>136</v>
      </c>
      <c r="EK291" s="16">
        <v>137</v>
      </c>
      <c r="EL291" s="16">
        <v>138</v>
      </c>
      <c r="EM291" s="16">
        <v>139</v>
      </c>
      <c r="EN291" s="16">
        <v>140</v>
      </c>
      <c r="EO291" s="16">
        <v>141</v>
      </c>
    </row>
    <row r="292" spans="2:145" x14ac:dyDescent="0.25">
      <c r="B292" s="23" t="s">
        <v>235</v>
      </c>
      <c r="C292" s="23"/>
      <c r="D292" s="23"/>
      <c r="E292" s="16">
        <f>D283</f>
        <v>235000</v>
      </c>
      <c r="F292" s="16">
        <f>E294</f>
        <v>233208.33333333334</v>
      </c>
      <c r="G292" s="16">
        <f t="shared" ref="G292:BR292" si="349">F294</f>
        <v>231416.66666666669</v>
      </c>
      <c r="H292" s="16">
        <f t="shared" si="349"/>
        <v>229625.00000000003</v>
      </c>
      <c r="I292" s="16">
        <f t="shared" si="349"/>
        <v>227833.33333333337</v>
      </c>
      <c r="J292" s="16">
        <f t="shared" si="349"/>
        <v>226041.66666666672</v>
      </c>
      <c r="K292" s="16">
        <f t="shared" si="349"/>
        <v>224250.00000000006</v>
      </c>
      <c r="L292" s="16">
        <f t="shared" si="349"/>
        <v>222458.3333333334</v>
      </c>
      <c r="M292" s="16">
        <f t="shared" si="349"/>
        <v>220666.66666666674</v>
      </c>
      <c r="N292" s="16">
        <f t="shared" si="349"/>
        <v>218875.00000000009</v>
      </c>
      <c r="O292" s="16">
        <f t="shared" si="349"/>
        <v>217083.33333333343</v>
      </c>
      <c r="P292" s="16">
        <f t="shared" si="349"/>
        <v>215291.66666666677</v>
      </c>
      <c r="Q292" s="16">
        <f t="shared" si="349"/>
        <v>213500.00000000012</v>
      </c>
      <c r="R292" s="16">
        <f t="shared" si="349"/>
        <v>211708.33333333346</v>
      </c>
      <c r="S292" s="16">
        <f t="shared" si="349"/>
        <v>209916.6666666668</v>
      </c>
      <c r="T292" s="16">
        <f t="shared" si="349"/>
        <v>208125.00000000015</v>
      </c>
      <c r="U292" s="16">
        <f t="shared" si="349"/>
        <v>206333.33333333349</v>
      </c>
      <c r="V292" s="16">
        <f t="shared" si="349"/>
        <v>204541.66666666683</v>
      </c>
      <c r="W292" s="16">
        <f t="shared" si="349"/>
        <v>202750.00000000017</v>
      </c>
      <c r="X292" s="16">
        <f t="shared" si="349"/>
        <v>200958.33333333352</v>
      </c>
      <c r="Y292" s="16">
        <f t="shared" si="349"/>
        <v>199166.66666666686</v>
      </c>
      <c r="Z292" s="16">
        <f t="shared" si="349"/>
        <v>197375.0000000002</v>
      </c>
      <c r="AA292" s="16">
        <f t="shared" si="349"/>
        <v>195583.33333333355</v>
      </c>
      <c r="AB292" s="16">
        <f t="shared" si="349"/>
        <v>193791.66666666689</v>
      </c>
      <c r="AC292" s="16">
        <f t="shared" si="349"/>
        <v>192000.00000000023</v>
      </c>
      <c r="AD292" s="16">
        <f t="shared" si="349"/>
        <v>190208.33333333358</v>
      </c>
      <c r="AE292" s="16">
        <f t="shared" si="349"/>
        <v>188416.66666666692</v>
      </c>
      <c r="AF292" s="16">
        <f t="shared" si="349"/>
        <v>186625.00000000026</v>
      </c>
      <c r="AG292" s="16">
        <f t="shared" si="349"/>
        <v>184833.3333333336</v>
      </c>
      <c r="AH292" s="16">
        <f t="shared" si="349"/>
        <v>183041.66666666695</v>
      </c>
      <c r="AI292" s="16">
        <f t="shared" si="349"/>
        <v>181250.00000000029</v>
      </c>
      <c r="AJ292" s="16">
        <f t="shared" si="349"/>
        <v>179458.33333333363</v>
      </c>
      <c r="AK292" s="16">
        <f t="shared" si="349"/>
        <v>177666.66666666698</v>
      </c>
      <c r="AL292" s="16">
        <f t="shared" si="349"/>
        <v>175875.00000000032</v>
      </c>
      <c r="AM292" s="16">
        <f t="shared" si="349"/>
        <v>174083.33333333366</v>
      </c>
      <c r="AN292" s="16">
        <f t="shared" si="349"/>
        <v>172291.66666666701</v>
      </c>
      <c r="AO292" s="16">
        <f t="shared" si="349"/>
        <v>170500.00000000035</v>
      </c>
      <c r="AP292" s="16">
        <f t="shared" si="349"/>
        <v>168708.33333333369</v>
      </c>
      <c r="AQ292" s="16">
        <f t="shared" si="349"/>
        <v>166916.66666666704</v>
      </c>
      <c r="AR292" s="16">
        <f t="shared" si="349"/>
        <v>165125.00000000038</v>
      </c>
      <c r="AS292" s="16">
        <f t="shared" si="349"/>
        <v>163333.33333333372</v>
      </c>
      <c r="AT292" s="16">
        <f t="shared" si="349"/>
        <v>161541.66666666706</v>
      </c>
      <c r="AU292" s="16">
        <f t="shared" si="349"/>
        <v>159750.00000000041</v>
      </c>
      <c r="AV292" s="16">
        <f t="shared" si="349"/>
        <v>157958.33333333375</v>
      </c>
      <c r="AW292" s="16">
        <f t="shared" si="349"/>
        <v>156166.66666666709</v>
      </c>
      <c r="AX292" s="16">
        <f t="shared" si="349"/>
        <v>154375.00000000044</v>
      </c>
      <c r="AY292" s="16">
        <f t="shared" si="349"/>
        <v>152583.33333333378</v>
      </c>
      <c r="AZ292" s="16">
        <f t="shared" si="349"/>
        <v>150791.66666666712</v>
      </c>
      <c r="BA292" s="16">
        <f t="shared" si="349"/>
        <v>149000.00000000047</v>
      </c>
      <c r="BB292" s="16">
        <f t="shared" si="349"/>
        <v>147208.33333333381</v>
      </c>
      <c r="BC292" s="16">
        <f t="shared" si="349"/>
        <v>145416.66666666715</v>
      </c>
      <c r="BD292" s="16">
        <f t="shared" si="349"/>
        <v>143625.00000000049</v>
      </c>
      <c r="BE292" s="16">
        <f t="shared" si="349"/>
        <v>141833.33333333384</v>
      </c>
      <c r="BF292" s="16">
        <f t="shared" si="349"/>
        <v>140041.66666666718</v>
      </c>
      <c r="BG292" s="16">
        <f t="shared" si="349"/>
        <v>138250.00000000052</v>
      </c>
      <c r="BH292" s="16">
        <f t="shared" si="349"/>
        <v>136458.33333333387</v>
      </c>
      <c r="BI292" s="16">
        <f t="shared" si="349"/>
        <v>134666.66666666721</v>
      </c>
      <c r="BJ292" s="16">
        <f t="shared" si="349"/>
        <v>132875.00000000055</v>
      </c>
      <c r="BK292" s="16">
        <f t="shared" si="349"/>
        <v>131083.3333333339</v>
      </c>
      <c r="BL292" s="16">
        <f t="shared" si="349"/>
        <v>129291.66666666722</v>
      </c>
      <c r="BM292" s="16">
        <f t="shared" si="349"/>
        <v>127500.00000000055</v>
      </c>
      <c r="BN292" s="16">
        <f t="shared" si="349"/>
        <v>125708.33333333388</v>
      </c>
      <c r="BO292" s="16">
        <f t="shared" si="349"/>
        <v>123916.66666666721</v>
      </c>
      <c r="BP292" s="16">
        <f t="shared" si="349"/>
        <v>122125.00000000054</v>
      </c>
      <c r="BQ292" s="16">
        <f t="shared" si="349"/>
        <v>120333.33333333387</v>
      </c>
      <c r="BR292" s="16">
        <f t="shared" si="349"/>
        <v>118541.6666666672</v>
      </c>
      <c r="BS292" s="16">
        <f t="shared" ref="BS292:CZ292" si="350">BR294</f>
        <v>116750.00000000052</v>
      </c>
      <c r="BT292" s="16">
        <f t="shared" si="350"/>
        <v>114958.33333333385</v>
      </c>
      <c r="BU292" s="16">
        <f t="shared" si="350"/>
        <v>113166.66666666718</v>
      </c>
      <c r="BV292" s="16">
        <f t="shared" si="350"/>
        <v>111375.00000000051</v>
      </c>
      <c r="BW292" s="16">
        <f t="shared" si="350"/>
        <v>109583.33333333384</v>
      </c>
      <c r="BX292" s="16">
        <f t="shared" si="350"/>
        <v>107791.66666666717</v>
      </c>
      <c r="BY292" s="16">
        <f t="shared" si="350"/>
        <v>106000.00000000049</v>
      </c>
      <c r="BZ292" s="16">
        <f t="shared" si="350"/>
        <v>104208.33333333382</v>
      </c>
      <c r="CA292" s="16">
        <f t="shared" si="350"/>
        <v>102416.66666666715</v>
      </c>
      <c r="CB292" s="16">
        <f t="shared" si="350"/>
        <v>100625.00000000048</v>
      </c>
      <c r="CC292" s="16">
        <f t="shared" si="350"/>
        <v>98833.333333333809</v>
      </c>
      <c r="CD292" s="16">
        <f t="shared" si="350"/>
        <v>97041.666666667137</v>
      </c>
      <c r="CE292" s="16">
        <f t="shared" si="350"/>
        <v>95250.000000000466</v>
      </c>
      <c r="CF292" s="16">
        <f t="shared" si="350"/>
        <v>93458.333333333794</v>
      </c>
      <c r="CG292" s="16">
        <f t="shared" si="350"/>
        <v>91666.666666667123</v>
      </c>
      <c r="CH292" s="16">
        <f t="shared" si="350"/>
        <v>89875.000000000451</v>
      </c>
      <c r="CI292" s="16">
        <f t="shared" si="350"/>
        <v>88083.33333333378</v>
      </c>
      <c r="CJ292" s="16">
        <f t="shared" si="350"/>
        <v>86291.666666667108</v>
      </c>
      <c r="CK292" s="16">
        <f t="shared" si="350"/>
        <v>84500.000000000437</v>
      </c>
      <c r="CL292" s="16">
        <f t="shared" si="350"/>
        <v>82708.333333333765</v>
      </c>
      <c r="CM292" s="16">
        <f t="shared" si="350"/>
        <v>80916.666666667094</v>
      </c>
      <c r="CN292" s="16">
        <f t="shared" si="350"/>
        <v>79125.000000000422</v>
      </c>
      <c r="CO292" s="16">
        <f t="shared" si="350"/>
        <v>77333.33333333375</v>
      </c>
      <c r="CP292" s="16">
        <f t="shared" si="350"/>
        <v>75541.666666667079</v>
      </c>
      <c r="CQ292" s="16">
        <f t="shared" si="350"/>
        <v>73750.000000000407</v>
      </c>
      <c r="CR292" s="16">
        <f t="shared" si="350"/>
        <v>71958.333333333736</v>
      </c>
      <c r="CS292" s="16">
        <f t="shared" si="350"/>
        <v>70166.666666667064</v>
      </c>
      <c r="CT292" s="16">
        <f t="shared" si="350"/>
        <v>68375.000000000393</v>
      </c>
      <c r="CU292" s="16">
        <f t="shared" si="350"/>
        <v>66583.333333333721</v>
      </c>
      <c r="CV292" s="16">
        <f t="shared" si="350"/>
        <v>64791.666666667057</v>
      </c>
      <c r="CW292" s="16">
        <f t="shared" si="350"/>
        <v>63000.000000000393</v>
      </c>
      <c r="CX292" s="16">
        <f t="shared" si="350"/>
        <v>61208.333333333729</v>
      </c>
      <c r="CY292" s="16">
        <f t="shared" si="350"/>
        <v>59416.666666667064</v>
      </c>
      <c r="CZ292" s="16">
        <f t="shared" si="350"/>
        <v>57625.0000000004</v>
      </c>
      <c r="DA292" s="16">
        <f t="shared" ref="DA292" si="351">CZ294</f>
        <v>55833.333333333736</v>
      </c>
      <c r="DB292" s="16">
        <f t="shared" ref="DB292" si="352">DA294</f>
        <v>54041.666666667072</v>
      </c>
      <c r="DC292" s="16">
        <f t="shared" ref="DC292" si="353">DB294</f>
        <v>52250.000000000407</v>
      </c>
      <c r="DD292" s="16">
        <f t="shared" ref="DD292" si="354">DC294</f>
        <v>50458.333333333743</v>
      </c>
      <c r="DE292" s="16">
        <f t="shared" ref="DE292" si="355">DD294</f>
        <v>48666.666666667079</v>
      </c>
      <c r="DF292" s="16">
        <f t="shared" ref="DF292" si="356">DE294</f>
        <v>46875.000000000415</v>
      </c>
      <c r="DG292" s="16">
        <f t="shared" ref="DG292" si="357">DF294</f>
        <v>45083.33333333375</v>
      </c>
      <c r="DH292" s="16">
        <f t="shared" ref="DH292" si="358">DG294</f>
        <v>43291.666666667086</v>
      </c>
      <c r="DI292" s="16">
        <f t="shared" ref="DI292" si="359">DH294</f>
        <v>41500.000000000422</v>
      </c>
      <c r="DJ292" s="16">
        <f t="shared" ref="DJ292" si="360">DI294</f>
        <v>39708.333333333758</v>
      </c>
      <c r="DK292" s="16">
        <f t="shared" ref="DK292" si="361">DJ294</f>
        <v>37916.666666667094</v>
      </c>
      <c r="DL292" s="16">
        <f t="shared" ref="DL292" si="362">DK294</f>
        <v>36125.000000000429</v>
      </c>
      <c r="DM292" s="16">
        <f t="shared" ref="DM292" si="363">DL294</f>
        <v>34333.333333333765</v>
      </c>
      <c r="DN292" s="16">
        <f t="shared" ref="DN292" si="364">DM294</f>
        <v>32541.666666667097</v>
      </c>
      <c r="DO292" s="16">
        <f t="shared" ref="DO292" si="365">DN294</f>
        <v>30750.000000000429</v>
      </c>
      <c r="DP292" s="16">
        <f t="shared" ref="DP292" si="366">DO294</f>
        <v>28958.333333333761</v>
      </c>
      <c r="DQ292" s="16">
        <f t="shared" ref="DQ292" si="367">DP294</f>
        <v>27166.666666667094</v>
      </c>
      <c r="DR292" s="16">
        <f t="shared" ref="DR292" si="368">DQ294</f>
        <v>25375.000000000426</v>
      </c>
      <c r="DS292" s="16">
        <f t="shared" ref="DS292" si="369">DR294</f>
        <v>23583.333333333758</v>
      </c>
      <c r="DT292" s="16">
        <f t="shared" ref="DT292" si="370">DS294</f>
        <v>21791.66666666709</v>
      </c>
      <c r="DU292" s="16">
        <f t="shared" ref="DU292" si="371">DT294</f>
        <v>20000.000000000422</v>
      </c>
      <c r="DV292" s="16">
        <f t="shared" ref="DV292" si="372">DU294</f>
        <v>20000.000000000422</v>
      </c>
      <c r="DW292" s="16">
        <f t="shared" ref="DW292" si="373">DV294</f>
        <v>20000.000000000422</v>
      </c>
      <c r="DX292" s="16">
        <f t="shared" ref="DX292" si="374">DW294</f>
        <v>20000.000000000422</v>
      </c>
      <c r="DY292" s="16">
        <f t="shared" ref="DY292" si="375">DX294</f>
        <v>20000.000000000422</v>
      </c>
      <c r="DZ292" s="16">
        <f t="shared" ref="DZ292" si="376">DY294</f>
        <v>20000.000000000422</v>
      </c>
      <c r="EA292" s="16">
        <f t="shared" ref="EA292" si="377">DZ294</f>
        <v>20000.000000000422</v>
      </c>
      <c r="EB292" s="16">
        <f t="shared" ref="EB292" si="378">EA294</f>
        <v>20000.000000000422</v>
      </c>
      <c r="EC292" s="16">
        <f t="shared" ref="EC292" si="379">EB294</f>
        <v>20000.000000000422</v>
      </c>
      <c r="ED292" s="16">
        <f t="shared" ref="ED292" si="380">EC294</f>
        <v>20000.000000000422</v>
      </c>
      <c r="EE292" s="16">
        <f t="shared" ref="EE292" si="381">ED294</f>
        <v>20000.000000000422</v>
      </c>
      <c r="EF292" s="16">
        <f t="shared" ref="EF292" si="382">EE294</f>
        <v>20000.000000000422</v>
      </c>
      <c r="EG292" s="16">
        <f t="shared" ref="EG292" si="383">EF294</f>
        <v>20000.000000000422</v>
      </c>
      <c r="EH292" s="16">
        <f t="shared" ref="EH292" si="384">EG294</f>
        <v>20000.000000000422</v>
      </c>
      <c r="EI292" s="16">
        <f t="shared" ref="EI292" si="385">EH294</f>
        <v>20000.000000000422</v>
      </c>
      <c r="EJ292" s="16">
        <f t="shared" ref="EJ292" si="386">EI294</f>
        <v>20000.000000000422</v>
      </c>
      <c r="EK292" s="16">
        <f t="shared" ref="EK292" si="387">EJ294</f>
        <v>20000.000000000422</v>
      </c>
      <c r="EL292" s="16">
        <f t="shared" ref="EL292" si="388">EK294</f>
        <v>20000.000000000422</v>
      </c>
      <c r="EM292" s="16">
        <f t="shared" ref="EM292" si="389">EL294</f>
        <v>20000.000000000422</v>
      </c>
      <c r="EN292" s="16">
        <f t="shared" ref="EN292" si="390">EM294</f>
        <v>20000.000000000422</v>
      </c>
      <c r="EO292" s="16">
        <f t="shared" ref="EO292" si="391">EN294</f>
        <v>20000.000000000422</v>
      </c>
    </row>
    <row r="293" spans="2:145" x14ac:dyDescent="0.25">
      <c r="B293" s="23" t="s">
        <v>236</v>
      </c>
      <c r="C293" s="23"/>
      <c r="D293" s="23"/>
      <c r="E293" s="126">
        <f>IF($C$283="SLM",IF(E291&lt;=$I$283,$E$292*$E$283,0),IF(E291&lt;$I$283,E292*$E$283,IF(E291=$I$283,E292-$J$283,0)))</f>
        <v>1791.6666666666665</v>
      </c>
      <c r="F293" s="126">
        <f t="shared" ref="F293:BQ293" si="392">IF($C$283="SLM",IF(F291&lt;=$I$283,$E$292*$E$283,0),IF(F291&lt;$I$283,F292*$E$283,IF(F291=$I$283,F292-$J$283,0)))</f>
        <v>1791.6666666666665</v>
      </c>
      <c r="G293" s="126">
        <f t="shared" si="392"/>
        <v>1791.6666666666665</v>
      </c>
      <c r="H293" s="126">
        <f t="shared" si="392"/>
        <v>1791.6666666666665</v>
      </c>
      <c r="I293" s="126">
        <f t="shared" si="392"/>
        <v>1791.6666666666665</v>
      </c>
      <c r="J293" s="126">
        <f t="shared" si="392"/>
        <v>1791.6666666666665</v>
      </c>
      <c r="K293" s="126">
        <f t="shared" si="392"/>
        <v>1791.6666666666665</v>
      </c>
      <c r="L293" s="126">
        <f t="shared" si="392"/>
        <v>1791.6666666666665</v>
      </c>
      <c r="M293" s="126">
        <f t="shared" si="392"/>
        <v>1791.6666666666665</v>
      </c>
      <c r="N293" s="126">
        <f t="shared" si="392"/>
        <v>1791.6666666666665</v>
      </c>
      <c r="O293" s="126">
        <f t="shared" si="392"/>
        <v>1791.6666666666665</v>
      </c>
      <c r="P293" s="126">
        <f t="shared" si="392"/>
        <v>1791.6666666666665</v>
      </c>
      <c r="Q293" s="126">
        <f t="shared" si="392"/>
        <v>1791.6666666666665</v>
      </c>
      <c r="R293" s="126">
        <f t="shared" si="392"/>
        <v>1791.6666666666665</v>
      </c>
      <c r="S293" s="126">
        <f t="shared" si="392"/>
        <v>1791.6666666666665</v>
      </c>
      <c r="T293" s="126">
        <f t="shared" si="392"/>
        <v>1791.6666666666665</v>
      </c>
      <c r="U293" s="126">
        <f t="shared" si="392"/>
        <v>1791.6666666666665</v>
      </c>
      <c r="V293" s="126">
        <f t="shared" si="392"/>
        <v>1791.6666666666665</v>
      </c>
      <c r="W293" s="126">
        <f t="shared" si="392"/>
        <v>1791.6666666666665</v>
      </c>
      <c r="X293" s="126">
        <f t="shared" si="392"/>
        <v>1791.6666666666665</v>
      </c>
      <c r="Y293" s="126">
        <f t="shared" si="392"/>
        <v>1791.6666666666665</v>
      </c>
      <c r="Z293" s="126">
        <f t="shared" si="392"/>
        <v>1791.6666666666665</v>
      </c>
      <c r="AA293" s="126">
        <f t="shared" si="392"/>
        <v>1791.6666666666665</v>
      </c>
      <c r="AB293" s="126">
        <f t="shared" si="392"/>
        <v>1791.6666666666665</v>
      </c>
      <c r="AC293" s="126">
        <f t="shared" si="392"/>
        <v>1791.6666666666665</v>
      </c>
      <c r="AD293" s="126">
        <f t="shared" si="392"/>
        <v>1791.6666666666665</v>
      </c>
      <c r="AE293" s="126">
        <f t="shared" si="392"/>
        <v>1791.6666666666665</v>
      </c>
      <c r="AF293" s="126">
        <f t="shared" si="392"/>
        <v>1791.6666666666665</v>
      </c>
      <c r="AG293" s="126">
        <f t="shared" si="392"/>
        <v>1791.6666666666665</v>
      </c>
      <c r="AH293" s="126">
        <f t="shared" si="392"/>
        <v>1791.6666666666665</v>
      </c>
      <c r="AI293" s="126">
        <f t="shared" si="392"/>
        <v>1791.6666666666665</v>
      </c>
      <c r="AJ293" s="126">
        <f t="shared" si="392"/>
        <v>1791.6666666666665</v>
      </c>
      <c r="AK293" s="126">
        <f t="shared" si="392"/>
        <v>1791.6666666666665</v>
      </c>
      <c r="AL293" s="126">
        <f t="shared" si="392"/>
        <v>1791.6666666666665</v>
      </c>
      <c r="AM293" s="126">
        <f t="shared" si="392"/>
        <v>1791.6666666666665</v>
      </c>
      <c r="AN293" s="126">
        <f t="shared" si="392"/>
        <v>1791.6666666666665</v>
      </c>
      <c r="AO293" s="126">
        <f t="shared" si="392"/>
        <v>1791.6666666666665</v>
      </c>
      <c r="AP293" s="126">
        <f t="shared" si="392"/>
        <v>1791.6666666666665</v>
      </c>
      <c r="AQ293" s="126">
        <f t="shared" si="392"/>
        <v>1791.6666666666665</v>
      </c>
      <c r="AR293" s="126">
        <f t="shared" si="392"/>
        <v>1791.6666666666665</v>
      </c>
      <c r="AS293" s="126">
        <f t="shared" si="392"/>
        <v>1791.6666666666665</v>
      </c>
      <c r="AT293" s="126">
        <f t="shared" si="392"/>
        <v>1791.6666666666665</v>
      </c>
      <c r="AU293" s="126">
        <f t="shared" si="392"/>
        <v>1791.6666666666665</v>
      </c>
      <c r="AV293" s="126">
        <f t="shared" si="392"/>
        <v>1791.6666666666665</v>
      </c>
      <c r="AW293" s="126">
        <f t="shared" si="392"/>
        <v>1791.6666666666665</v>
      </c>
      <c r="AX293" s="126">
        <f t="shared" si="392"/>
        <v>1791.6666666666665</v>
      </c>
      <c r="AY293" s="126">
        <f t="shared" si="392"/>
        <v>1791.6666666666665</v>
      </c>
      <c r="AZ293" s="126">
        <f t="shared" si="392"/>
        <v>1791.6666666666665</v>
      </c>
      <c r="BA293" s="126">
        <f t="shared" si="392"/>
        <v>1791.6666666666665</v>
      </c>
      <c r="BB293" s="126">
        <f t="shared" si="392"/>
        <v>1791.6666666666665</v>
      </c>
      <c r="BC293" s="126">
        <f t="shared" si="392"/>
        <v>1791.6666666666665</v>
      </c>
      <c r="BD293" s="126">
        <f t="shared" si="392"/>
        <v>1791.6666666666665</v>
      </c>
      <c r="BE293" s="126">
        <f t="shared" si="392"/>
        <v>1791.6666666666665</v>
      </c>
      <c r="BF293" s="126">
        <f t="shared" si="392"/>
        <v>1791.6666666666665</v>
      </c>
      <c r="BG293" s="126">
        <f t="shared" si="392"/>
        <v>1791.6666666666665</v>
      </c>
      <c r="BH293" s="126">
        <f t="shared" si="392"/>
        <v>1791.6666666666665</v>
      </c>
      <c r="BI293" s="126">
        <f t="shared" si="392"/>
        <v>1791.6666666666665</v>
      </c>
      <c r="BJ293" s="126">
        <f t="shared" si="392"/>
        <v>1791.6666666666665</v>
      </c>
      <c r="BK293" s="126">
        <f t="shared" si="392"/>
        <v>1791.6666666666665</v>
      </c>
      <c r="BL293" s="126">
        <f t="shared" si="392"/>
        <v>1791.6666666666665</v>
      </c>
      <c r="BM293" s="126">
        <f t="shared" si="392"/>
        <v>1791.6666666666665</v>
      </c>
      <c r="BN293" s="126">
        <f t="shared" si="392"/>
        <v>1791.6666666666665</v>
      </c>
      <c r="BO293" s="126">
        <f t="shared" si="392"/>
        <v>1791.6666666666665</v>
      </c>
      <c r="BP293" s="126">
        <f t="shared" si="392"/>
        <v>1791.6666666666665</v>
      </c>
      <c r="BQ293" s="126">
        <f t="shared" si="392"/>
        <v>1791.6666666666665</v>
      </c>
      <c r="BR293" s="126">
        <f t="shared" ref="BR293:EC293" si="393">IF($C$283="SLM",IF(BR291&lt;=$I$283,$E$292*$E$283,0),IF(BR291&lt;$I$283,BR292*$E$283,IF(BR291=$I$283,BR292-$J$283,0)))</f>
        <v>1791.6666666666665</v>
      </c>
      <c r="BS293" s="126">
        <f t="shared" si="393"/>
        <v>1791.6666666666665</v>
      </c>
      <c r="BT293" s="126">
        <f t="shared" si="393"/>
        <v>1791.6666666666665</v>
      </c>
      <c r="BU293" s="126">
        <f t="shared" si="393"/>
        <v>1791.6666666666665</v>
      </c>
      <c r="BV293" s="126">
        <f t="shared" si="393"/>
        <v>1791.6666666666665</v>
      </c>
      <c r="BW293" s="126">
        <f t="shared" si="393"/>
        <v>1791.6666666666665</v>
      </c>
      <c r="BX293" s="126">
        <f t="shared" si="393"/>
        <v>1791.6666666666665</v>
      </c>
      <c r="BY293" s="126">
        <f t="shared" si="393"/>
        <v>1791.6666666666665</v>
      </c>
      <c r="BZ293" s="126">
        <f t="shared" si="393"/>
        <v>1791.6666666666665</v>
      </c>
      <c r="CA293" s="126">
        <f t="shared" si="393"/>
        <v>1791.6666666666665</v>
      </c>
      <c r="CB293" s="126">
        <f t="shared" si="393"/>
        <v>1791.6666666666665</v>
      </c>
      <c r="CC293" s="126">
        <f t="shared" si="393"/>
        <v>1791.6666666666665</v>
      </c>
      <c r="CD293" s="126">
        <f t="shared" si="393"/>
        <v>1791.6666666666665</v>
      </c>
      <c r="CE293" s="126">
        <f t="shared" si="393"/>
        <v>1791.6666666666665</v>
      </c>
      <c r="CF293" s="126">
        <f t="shared" si="393"/>
        <v>1791.6666666666665</v>
      </c>
      <c r="CG293" s="126">
        <f t="shared" si="393"/>
        <v>1791.6666666666665</v>
      </c>
      <c r="CH293" s="126">
        <f t="shared" si="393"/>
        <v>1791.6666666666665</v>
      </c>
      <c r="CI293" s="126">
        <f t="shared" si="393"/>
        <v>1791.6666666666665</v>
      </c>
      <c r="CJ293" s="126">
        <f t="shared" si="393"/>
        <v>1791.6666666666665</v>
      </c>
      <c r="CK293" s="126">
        <f t="shared" si="393"/>
        <v>1791.6666666666665</v>
      </c>
      <c r="CL293" s="126">
        <f t="shared" si="393"/>
        <v>1791.6666666666665</v>
      </c>
      <c r="CM293" s="126">
        <f t="shared" si="393"/>
        <v>1791.6666666666665</v>
      </c>
      <c r="CN293" s="126">
        <f t="shared" si="393"/>
        <v>1791.6666666666665</v>
      </c>
      <c r="CO293" s="126">
        <f t="shared" si="393"/>
        <v>1791.6666666666665</v>
      </c>
      <c r="CP293" s="126">
        <f t="shared" si="393"/>
        <v>1791.6666666666665</v>
      </c>
      <c r="CQ293" s="126">
        <f t="shared" si="393"/>
        <v>1791.6666666666665</v>
      </c>
      <c r="CR293" s="126">
        <f t="shared" si="393"/>
        <v>1791.6666666666665</v>
      </c>
      <c r="CS293" s="126">
        <f t="shared" si="393"/>
        <v>1791.6666666666665</v>
      </c>
      <c r="CT293" s="126">
        <f t="shared" si="393"/>
        <v>1791.6666666666665</v>
      </c>
      <c r="CU293" s="126">
        <f t="shared" si="393"/>
        <v>1791.6666666666665</v>
      </c>
      <c r="CV293" s="126">
        <f t="shared" si="393"/>
        <v>1791.6666666666665</v>
      </c>
      <c r="CW293" s="126">
        <f t="shared" si="393"/>
        <v>1791.6666666666665</v>
      </c>
      <c r="CX293" s="126">
        <f t="shared" si="393"/>
        <v>1791.6666666666665</v>
      </c>
      <c r="CY293" s="126">
        <f t="shared" si="393"/>
        <v>1791.6666666666665</v>
      </c>
      <c r="CZ293" s="126">
        <f t="shared" si="393"/>
        <v>1791.6666666666665</v>
      </c>
      <c r="DA293" s="126">
        <f t="shared" si="393"/>
        <v>1791.6666666666665</v>
      </c>
      <c r="DB293" s="126">
        <f t="shared" si="393"/>
        <v>1791.6666666666665</v>
      </c>
      <c r="DC293" s="126">
        <f t="shared" si="393"/>
        <v>1791.6666666666665</v>
      </c>
      <c r="DD293" s="126">
        <f t="shared" si="393"/>
        <v>1791.6666666666665</v>
      </c>
      <c r="DE293" s="126">
        <f t="shared" si="393"/>
        <v>1791.6666666666665</v>
      </c>
      <c r="DF293" s="126">
        <f t="shared" si="393"/>
        <v>1791.6666666666665</v>
      </c>
      <c r="DG293" s="126">
        <f t="shared" si="393"/>
        <v>1791.6666666666665</v>
      </c>
      <c r="DH293" s="126">
        <f t="shared" si="393"/>
        <v>1791.6666666666665</v>
      </c>
      <c r="DI293" s="126">
        <f t="shared" si="393"/>
        <v>1791.6666666666665</v>
      </c>
      <c r="DJ293" s="126">
        <f t="shared" si="393"/>
        <v>1791.6666666666665</v>
      </c>
      <c r="DK293" s="126">
        <f t="shared" si="393"/>
        <v>1791.6666666666665</v>
      </c>
      <c r="DL293" s="126">
        <f t="shared" si="393"/>
        <v>1791.6666666666665</v>
      </c>
      <c r="DM293" s="126">
        <f t="shared" si="393"/>
        <v>1791.6666666666665</v>
      </c>
      <c r="DN293" s="126">
        <f t="shared" si="393"/>
        <v>1791.6666666666665</v>
      </c>
      <c r="DO293" s="126">
        <f t="shared" si="393"/>
        <v>1791.6666666666665</v>
      </c>
      <c r="DP293" s="126">
        <f t="shared" si="393"/>
        <v>1791.6666666666665</v>
      </c>
      <c r="DQ293" s="126">
        <f t="shared" si="393"/>
        <v>1791.6666666666665</v>
      </c>
      <c r="DR293" s="126">
        <f t="shared" si="393"/>
        <v>1791.6666666666665</v>
      </c>
      <c r="DS293" s="126">
        <f t="shared" si="393"/>
        <v>1791.6666666666665</v>
      </c>
      <c r="DT293" s="126">
        <f t="shared" si="393"/>
        <v>1791.6666666666665</v>
      </c>
      <c r="DU293" s="126">
        <f t="shared" si="393"/>
        <v>0</v>
      </c>
      <c r="DV293" s="126">
        <f t="shared" si="393"/>
        <v>0</v>
      </c>
      <c r="DW293" s="126">
        <f t="shared" si="393"/>
        <v>0</v>
      </c>
      <c r="DX293" s="126">
        <f t="shared" si="393"/>
        <v>0</v>
      </c>
      <c r="DY293" s="126">
        <f t="shared" si="393"/>
        <v>0</v>
      </c>
      <c r="DZ293" s="126">
        <f t="shared" si="393"/>
        <v>0</v>
      </c>
      <c r="EA293" s="126">
        <f t="shared" si="393"/>
        <v>0</v>
      </c>
      <c r="EB293" s="126">
        <f t="shared" si="393"/>
        <v>0</v>
      </c>
      <c r="EC293" s="126">
        <f t="shared" si="393"/>
        <v>0</v>
      </c>
      <c r="ED293" s="126">
        <f t="shared" ref="ED293:EO293" si="394">IF($C$283="SLM",IF(ED291&lt;=$I$283,$E$292*$E$283,0),IF(ED291&lt;$I$283,ED292*$E$283,IF(ED291=$I$283,ED292-$J$283,0)))</f>
        <v>0</v>
      </c>
      <c r="EE293" s="126">
        <f t="shared" si="394"/>
        <v>0</v>
      </c>
      <c r="EF293" s="126">
        <f t="shared" si="394"/>
        <v>0</v>
      </c>
      <c r="EG293" s="126">
        <f t="shared" si="394"/>
        <v>0</v>
      </c>
      <c r="EH293" s="126">
        <f t="shared" si="394"/>
        <v>0</v>
      </c>
      <c r="EI293" s="126">
        <f t="shared" si="394"/>
        <v>0</v>
      </c>
      <c r="EJ293" s="126">
        <f t="shared" si="394"/>
        <v>0</v>
      </c>
      <c r="EK293" s="126">
        <f t="shared" si="394"/>
        <v>0</v>
      </c>
      <c r="EL293" s="126">
        <f t="shared" si="394"/>
        <v>0</v>
      </c>
      <c r="EM293" s="126">
        <f t="shared" si="394"/>
        <v>0</v>
      </c>
      <c r="EN293" s="126">
        <f t="shared" si="394"/>
        <v>0</v>
      </c>
      <c r="EO293" s="126">
        <f t="shared" si="394"/>
        <v>0</v>
      </c>
    </row>
    <row r="294" spans="2:145" ht="15.75" thickBot="1" x14ac:dyDescent="0.3">
      <c r="B294" s="23" t="s">
        <v>237</v>
      </c>
      <c r="C294" s="23"/>
      <c r="D294" s="23"/>
      <c r="E294" s="127">
        <f>E292-E293</f>
        <v>233208.33333333334</v>
      </c>
      <c r="F294" s="127">
        <f>F292-F293</f>
        <v>231416.66666666669</v>
      </c>
      <c r="G294" s="127">
        <f t="shared" ref="G294:BR294" si="395">G292-G293</f>
        <v>229625.00000000003</v>
      </c>
      <c r="H294" s="127">
        <f t="shared" si="395"/>
        <v>227833.33333333337</v>
      </c>
      <c r="I294" s="127">
        <f t="shared" si="395"/>
        <v>226041.66666666672</v>
      </c>
      <c r="J294" s="127">
        <f t="shared" si="395"/>
        <v>224250.00000000006</v>
      </c>
      <c r="K294" s="127">
        <f t="shared" si="395"/>
        <v>222458.3333333334</v>
      </c>
      <c r="L294" s="127">
        <f t="shared" si="395"/>
        <v>220666.66666666674</v>
      </c>
      <c r="M294" s="127">
        <f t="shared" si="395"/>
        <v>218875.00000000009</v>
      </c>
      <c r="N294" s="127">
        <f t="shared" si="395"/>
        <v>217083.33333333343</v>
      </c>
      <c r="O294" s="127">
        <f t="shared" si="395"/>
        <v>215291.66666666677</v>
      </c>
      <c r="P294" s="127">
        <f t="shared" si="395"/>
        <v>213500.00000000012</v>
      </c>
      <c r="Q294" s="127">
        <f t="shared" si="395"/>
        <v>211708.33333333346</v>
      </c>
      <c r="R294" s="127">
        <f t="shared" si="395"/>
        <v>209916.6666666668</v>
      </c>
      <c r="S294" s="127">
        <f t="shared" si="395"/>
        <v>208125.00000000015</v>
      </c>
      <c r="T294" s="127">
        <f t="shared" si="395"/>
        <v>206333.33333333349</v>
      </c>
      <c r="U294" s="127">
        <f t="shared" si="395"/>
        <v>204541.66666666683</v>
      </c>
      <c r="V294" s="127">
        <f t="shared" si="395"/>
        <v>202750.00000000017</v>
      </c>
      <c r="W294" s="127">
        <f t="shared" si="395"/>
        <v>200958.33333333352</v>
      </c>
      <c r="X294" s="127">
        <f t="shared" si="395"/>
        <v>199166.66666666686</v>
      </c>
      <c r="Y294" s="127">
        <f t="shared" si="395"/>
        <v>197375.0000000002</v>
      </c>
      <c r="Z294" s="127">
        <f t="shared" si="395"/>
        <v>195583.33333333355</v>
      </c>
      <c r="AA294" s="127">
        <f t="shared" si="395"/>
        <v>193791.66666666689</v>
      </c>
      <c r="AB294" s="127">
        <f t="shared" si="395"/>
        <v>192000.00000000023</v>
      </c>
      <c r="AC294" s="127">
        <f t="shared" si="395"/>
        <v>190208.33333333358</v>
      </c>
      <c r="AD294" s="127">
        <f t="shared" si="395"/>
        <v>188416.66666666692</v>
      </c>
      <c r="AE294" s="127">
        <f t="shared" si="395"/>
        <v>186625.00000000026</v>
      </c>
      <c r="AF294" s="127">
        <f t="shared" si="395"/>
        <v>184833.3333333336</v>
      </c>
      <c r="AG294" s="127">
        <f t="shared" si="395"/>
        <v>183041.66666666695</v>
      </c>
      <c r="AH294" s="127">
        <f t="shared" si="395"/>
        <v>181250.00000000029</v>
      </c>
      <c r="AI294" s="127">
        <f t="shared" si="395"/>
        <v>179458.33333333363</v>
      </c>
      <c r="AJ294" s="127">
        <f t="shared" si="395"/>
        <v>177666.66666666698</v>
      </c>
      <c r="AK294" s="127">
        <f t="shared" si="395"/>
        <v>175875.00000000032</v>
      </c>
      <c r="AL294" s="127">
        <f t="shared" si="395"/>
        <v>174083.33333333366</v>
      </c>
      <c r="AM294" s="127">
        <f t="shared" si="395"/>
        <v>172291.66666666701</v>
      </c>
      <c r="AN294" s="127">
        <f t="shared" si="395"/>
        <v>170500.00000000035</v>
      </c>
      <c r="AO294" s="127">
        <f t="shared" si="395"/>
        <v>168708.33333333369</v>
      </c>
      <c r="AP294" s="127">
        <f t="shared" si="395"/>
        <v>166916.66666666704</v>
      </c>
      <c r="AQ294" s="127">
        <f t="shared" si="395"/>
        <v>165125.00000000038</v>
      </c>
      <c r="AR294" s="127">
        <f t="shared" si="395"/>
        <v>163333.33333333372</v>
      </c>
      <c r="AS294" s="127">
        <f t="shared" si="395"/>
        <v>161541.66666666706</v>
      </c>
      <c r="AT294" s="127">
        <f t="shared" si="395"/>
        <v>159750.00000000041</v>
      </c>
      <c r="AU294" s="127">
        <f t="shared" si="395"/>
        <v>157958.33333333375</v>
      </c>
      <c r="AV294" s="127">
        <f t="shared" si="395"/>
        <v>156166.66666666709</v>
      </c>
      <c r="AW294" s="127">
        <f t="shared" si="395"/>
        <v>154375.00000000044</v>
      </c>
      <c r="AX294" s="127">
        <f t="shared" si="395"/>
        <v>152583.33333333378</v>
      </c>
      <c r="AY294" s="127">
        <f t="shared" si="395"/>
        <v>150791.66666666712</v>
      </c>
      <c r="AZ294" s="127">
        <f t="shared" si="395"/>
        <v>149000.00000000047</v>
      </c>
      <c r="BA294" s="127">
        <f t="shared" si="395"/>
        <v>147208.33333333381</v>
      </c>
      <c r="BB294" s="127">
        <f t="shared" si="395"/>
        <v>145416.66666666715</v>
      </c>
      <c r="BC294" s="127">
        <f t="shared" si="395"/>
        <v>143625.00000000049</v>
      </c>
      <c r="BD294" s="127">
        <f t="shared" si="395"/>
        <v>141833.33333333384</v>
      </c>
      <c r="BE294" s="127">
        <f t="shared" si="395"/>
        <v>140041.66666666718</v>
      </c>
      <c r="BF294" s="127">
        <f t="shared" si="395"/>
        <v>138250.00000000052</v>
      </c>
      <c r="BG294" s="127">
        <f t="shared" si="395"/>
        <v>136458.33333333387</v>
      </c>
      <c r="BH294" s="127">
        <f t="shared" si="395"/>
        <v>134666.66666666721</v>
      </c>
      <c r="BI294" s="127">
        <f t="shared" si="395"/>
        <v>132875.00000000055</v>
      </c>
      <c r="BJ294" s="127">
        <f t="shared" si="395"/>
        <v>131083.3333333339</v>
      </c>
      <c r="BK294" s="127">
        <f t="shared" si="395"/>
        <v>129291.66666666722</v>
      </c>
      <c r="BL294" s="127">
        <f t="shared" si="395"/>
        <v>127500.00000000055</v>
      </c>
      <c r="BM294" s="127">
        <f t="shared" si="395"/>
        <v>125708.33333333388</v>
      </c>
      <c r="BN294" s="127">
        <f t="shared" si="395"/>
        <v>123916.66666666721</v>
      </c>
      <c r="BO294" s="127">
        <f t="shared" si="395"/>
        <v>122125.00000000054</v>
      </c>
      <c r="BP294" s="127">
        <f t="shared" si="395"/>
        <v>120333.33333333387</v>
      </c>
      <c r="BQ294" s="127">
        <f t="shared" si="395"/>
        <v>118541.6666666672</v>
      </c>
      <c r="BR294" s="127">
        <f t="shared" si="395"/>
        <v>116750.00000000052</v>
      </c>
      <c r="BS294" s="127">
        <f t="shared" ref="BS294:ED294" si="396">BS292-BS293</f>
        <v>114958.33333333385</v>
      </c>
      <c r="BT294" s="127">
        <f t="shared" si="396"/>
        <v>113166.66666666718</v>
      </c>
      <c r="BU294" s="127">
        <f t="shared" si="396"/>
        <v>111375.00000000051</v>
      </c>
      <c r="BV294" s="127">
        <f t="shared" si="396"/>
        <v>109583.33333333384</v>
      </c>
      <c r="BW294" s="127">
        <f t="shared" si="396"/>
        <v>107791.66666666717</v>
      </c>
      <c r="BX294" s="127">
        <f t="shared" si="396"/>
        <v>106000.00000000049</v>
      </c>
      <c r="BY294" s="127">
        <f t="shared" si="396"/>
        <v>104208.33333333382</v>
      </c>
      <c r="BZ294" s="127">
        <f t="shared" si="396"/>
        <v>102416.66666666715</v>
      </c>
      <c r="CA294" s="127">
        <f t="shared" si="396"/>
        <v>100625.00000000048</v>
      </c>
      <c r="CB294" s="127">
        <f t="shared" si="396"/>
        <v>98833.333333333809</v>
      </c>
      <c r="CC294" s="127">
        <f t="shared" si="396"/>
        <v>97041.666666667137</v>
      </c>
      <c r="CD294" s="127">
        <f t="shared" si="396"/>
        <v>95250.000000000466</v>
      </c>
      <c r="CE294" s="127">
        <f t="shared" si="396"/>
        <v>93458.333333333794</v>
      </c>
      <c r="CF294" s="127">
        <f t="shared" si="396"/>
        <v>91666.666666667123</v>
      </c>
      <c r="CG294" s="127">
        <f t="shared" si="396"/>
        <v>89875.000000000451</v>
      </c>
      <c r="CH294" s="127">
        <f t="shared" si="396"/>
        <v>88083.33333333378</v>
      </c>
      <c r="CI294" s="127">
        <f t="shared" si="396"/>
        <v>86291.666666667108</v>
      </c>
      <c r="CJ294" s="127">
        <f t="shared" si="396"/>
        <v>84500.000000000437</v>
      </c>
      <c r="CK294" s="127">
        <f t="shared" si="396"/>
        <v>82708.333333333765</v>
      </c>
      <c r="CL294" s="127">
        <f t="shared" si="396"/>
        <v>80916.666666667094</v>
      </c>
      <c r="CM294" s="127">
        <f t="shared" si="396"/>
        <v>79125.000000000422</v>
      </c>
      <c r="CN294" s="127">
        <f t="shared" si="396"/>
        <v>77333.33333333375</v>
      </c>
      <c r="CO294" s="127">
        <f t="shared" si="396"/>
        <v>75541.666666667079</v>
      </c>
      <c r="CP294" s="127">
        <f t="shared" si="396"/>
        <v>73750.000000000407</v>
      </c>
      <c r="CQ294" s="127">
        <f t="shared" si="396"/>
        <v>71958.333333333736</v>
      </c>
      <c r="CR294" s="127">
        <f t="shared" si="396"/>
        <v>70166.666666667064</v>
      </c>
      <c r="CS294" s="127">
        <f t="shared" si="396"/>
        <v>68375.000000000393</v>
      </c>
      <c r="CT294" s="127">
        <f t="shared" si="396"/>
        <v>66583.333333333721</v>
      </c>
      <c r="CU294" s="127">
        <f t="shared" si="396"/>
        <v>64791.666666667057</v>
      </c>
      <c r="CV294" s="127">
        <f t="shared" si="396"/>
        <v>63000.000000000393</v>
      </c>
      <c r="CW294" s="127">
        <f t="shared" si="396"/>
        <v>61208.333333333729</v>
      </c>
      <c r="CX294" s="127">
        <f t="shared" si="396"/>
        <v>59416.666666667064</v>
      </c>
      <c r="CY294" s="127">
        <f t="shared" si="396"/>
        <v>57625.0000000004</v>
      </c>
      <c r="CZ294" s="127">
        <f t="shared" si="396"/>
        <v>55833.333333333736</v>
      </c>
      <c r="DA294" s="127">
        <f t="shared" si="396"/>
        <v>54041.666666667072</v>
      </c>
      <c r="DB294" s="127">
        <f t="shared" si="396"/>
        <v>52250.000000000407</v>
      </c>
      <c r="DC294" s="127">
        <f t="shared" si="396"/>
        <v>50458.333333333743</v>
      </c>
      <c r="DD294" s="127">
        <f t="shared" si="396"/>
        <v>48666.666666667079</v>
      </c>
      <c r="DE294" s="127">
        <f t="shared" si="396"/>
        <v>46875.000000000415</v>
      </c>
      <c r="DF294" s="127">
        <f t="shared" si="396"/>
        <v>45083.33333333375</v>
      </c>
      <c r="DG294" s="127">
        <f t="shared" si="396"/>
        <v>43291.666666667086</v>
      </c>
      <c r="DH294" s="127">
        <f t="shared" si="396"/>
        <v>41500.000000000422</v>
      </c>
      <c r="DI294" s="127">
        <f t="shared" si="396"/>
        <v>39708.333333333758</v>
      </c>
      <c r="DJ294" s="127">
        <f t="shared" si="396"/>
        <v>37916.666666667094</v>
      </c>
      <c r="DK294" s="127">
        <f t="shared" si="396"/>
        <v>36125.000000000429</v>
      </c>
      <c r="DL294" s="127">
        <f t="shared" si="396"/>
        <v>34333.333333333765</v>
      </c>
      <c r="DM294" s="127">
        <f t="shared" si="396"/>
        <v>32541.666666667097</v>
      </c>
      <c r="DN294" s="127">
        <f t="shared" si="396"/>
        <v>30750.000000000429</v>
      </c>
      <c r="DO294" s="127">
        <f t="shared" si="396"/>
        <v>28958.333333333761</v>
      </c>
      <c r="DP294" s="127">
        <f t="shared" si="396"/>
        <v>27166.666666667094</v>
      </c>
      <c r="DQ294" s="127">
        <f t="shared" si="396"/>
        <v>25375.000000000426</v>
      </c>
      <c r="DR294" s="127">
        <f t="shared" si="396"/>
        <v>23583.333333333758</v>
      </c>
      <c r="DS294" s="127">
        <f t="shared" si="396"/>
        <v>21791.66666666709</v>
      </c>
      <c r="DT294" s="127">
        <f t="shared" si="396"/>
        <v>20000.000000000422</v>
      </c>
      <c r="DU294" s="127">
        <f t="shared" si="396"/>
        <v>20000.000000000422</v>
      </c>
      <c r="DV294" s="127">
        <f t="shared" si="396"/>
        <v>20000.000000000422</v>
      </c>
      <c r="DW294" s="127">
        <f t="shared" si="396"/>
        <v>20000.000000000422</v>
      </c>
      <c r="DX294" s="127">
        <f t="shared" si="396"/>
        <v>20000.000000000422</v>
      </c>
      <c r="DY294" s="127">
        <f t="shared" si="396"/>
        <v>20000.000000000422</v>
      </c>
      <c r="DZ294" s="127">
        <f t="shared" si="396"/>
        <v>20000.000000000422</v>
      </c>
      <c r="EA294" s="127">
        <f t="shared" si="396"/>
        <v>20000.000000000422</v>
      </c>
      <c r="EB294" s="127">
        <f t="shared" si="396"/>
        <v>20000.000000000422</v>
      </c>
      <c r="EC294" s="127">
        <f t="shared" si="396"/>
        <v>20000.000000000422</v>
      </c>
      <c r="ED294" s="127">
        <f t="shared" si="396"/>
        <v>20000.000000000422</v>
      </c>
      <c r="EE294" s="127">
        <f t="shared" ref="EE294:EO294" si="397">EE292-EE293</f>
        <v>20000.000000000422</v>
      </c>
      <c r="EF294" s="127">
        <f t="shared" si="397"/>
        <v>20000.000000000422</v>
      </c>
      <c r="EG294" s="127">
        <f t="shared" si="397"/>
        <v>20000.000000000422</v>
      </c>
      <c r="EH294" s="127">
        <f t="shared" si="397"/>
        <v>20000.000000000422</v>
      </c>
      <c r="EI294" s="127">
        <f t="shared" si="397"/>
        <v>20000.000000000422</v>
      </c>
      <c r="EJ294" s="127">
        <f t="shared" si="397"/>
        <v>20000.000000000422</v>
      </c>
      <c r="EK294" s="127">
        <f t="shared" si="397"/>
        <v>20000.000000000422</v>
      </c>
      <c r="EL294" s="127">
        <f t="shared" si="397"/>
        <v>20000.000000000422</v>
      </c>
      <c r="EM294" s="127">
        <f t="shared" si="397"/>
        <v>20000.000000000422</v>
      </c>
      <c r="EN294" s="127">
        <f t="shared" si="397"/>
        <v>20000.000000000422</v>
      </c>
      <c r="EO294" s="127">
        <f t="shared" si="397"/>
        <v>20000.000000000422</v>
      </c>
    </row>
    <row r="295" spans="2:145" ht="15.75" thickTop="1" x14ac:dyDescent="0.25">
      <c r="B295" s="23"/>
      <c r="C295" s="23"/>
      <c r="D295" s="23"/>
    </row>
    <row r="296" spans="2:145" x14ac:dyDescent="0.25">
      <c r="B296" s="43" t="str">
        <f>B284</f>
        <v>Dumbells</v>
      </c>
      <c r="C296" s="23"/>
      <c r="D296" s="23"/>
    </row>
    <row r="297" spans="2:145" x14ac:dyDescent="0.25">
      <c r="B297" s="23" t="s">
        <v>234</v>
      </c>
      <c r="C297" s="23"/>
      <c r="D297" s="23"/>
      <c r="E297" s="16">
        <v>1</v>
      </c>
      <c r="F297" s="16">
        <v>2</v>
      </c>
      <c r="G297" s="16">
        <v>3</v>
      </c>
      <c r="H297" s="16">
        <v>4</v>
      </c>
      <c r="I297" s="16">
        <v>5</v>
      </c>
      <c r="J297" s="16">
        <v>6</v>
      </c>
      <c r="K297" s="16">
        <v>7</v>
      </c>
      <c r="L297" s="16">
        <v>8</v>
      </c>
      <c r="M297" s="16">
        <v>9</v>
      </c>
      <c r="N297" s="16">
        <v>10</v>
      </c>
      <c r="O297" s="16">
        <v>11</v>
      </c>
      <c r="P297" s="16">
        <v>12</v>
      </c>
      <c r="Q297" s="16">
        <v>13</v>
      </c>
      <c r="R297" s="16">
        <v>14</v>
      </c>
      <c r="S297" s="16">
        <v>15</v>
      </c>
      <c r="T297" s="16">
        <v>16</v>
      </c>
      <c r="U297" s="16">
        <v>17</v>
      </c>
      <c r="V297" s="16">
        <v>18</v>
      </c>
      <c r="W297" s="16">
        <v>19</v>
      </c>
      <c r="X297" s="16">
        <v>20</v>
      </c>
      <c r="Y297" s="16">
        <v>21</v>
      </c>
      <c r="Z297" s="16">
        <v>22</v>
      </c>
      <c r="AA297" s="16">
        <v>23</v>
      </c>
      <c r="AB297" s="16">
        <v>24</v>
      </c>
      <c r="AC297" s="16">
        <v>25</v>
      </c>
      <c r="AD297" s="16">
        <v>26</v>
      </c>
      <c r="AE297" s="16">
        <v>27</v>
      </c>
      <c r="AF297" s="16">
        <v>28</v>
      </c>
      <c r="AG297" s="16">
        <v>29</v>
      </c>
      <c r="AH297" s="16">
        <v>30</v>
      </c>
      <c r="AI297" s="16">
        <v>31</v>
      </c>
      <c r="AJ297" s="16">
        <v>32</v>
      </c>
      <c r="AK297" s="16">
        <v>33</v>
      </c>
      <c r="AL297" s="16">
        <v>34</v>
      </c>
      <c r="AM297" s="16">
        <v>35</v>
      </c>
      <c r="AN297" s="16">
        <v>36</v>
      </c>
      <c r="AO297" s="16">
        <v>37</v>
      </c>
      <c r="AP297" s="16">
        <v>38</v>
      </c>
      <c r="AQ297" s="16">
        <v>39</v>
      </c>
      <c r="AR297" s="16">
        <v>40</v>
      </c>
      <c r="AS297" s="16">
        <v>41</v>
      </c>
      <c r="AT297" s="16">
        <v>42</v>
      </c>
      <c r="AU297" s="16">
        <v>43</v>
      </c>
      <c r="AV297" s="16">
        <v>44</v>
      </c>
      <c r="AW297" s="16">
        <v>45</v>
      </c>
      <c r="AX297" s="16">
        <v>46</v>
      </c>
      <c r="AY297" s="16">
        <v>47</v>
      </c>
      <c r="AZ297" s="16">
        <v>48</v>
      </c>
      <c r="BA297" s="16">
        <v>49</v>
      </c>
      <c r="BB297" s="16">
        <v>50</v>
      </c>
      <c r="BC297" s="16">
        <v>51</v>
      </c>
      <c r="BD297" s="16">
        <v>52</v>
      </c>
      <c r="BE297" s="16">
        <v>53</v>
      </c>
      <c r="BF297" s="16">
        <v>54</v>
      </c>
      <c r="BG297" s="16">
        <v>55</v>
      </c>
      <c r="BH297" s="16">
        <v>56</v>
      </c>
      <c r="BI297" s="16">
        <v>57</v>
      </c>
      <c r="BJ297" s="16">
        <v>58</v>
      </c>
      <c r="BK297" s="16">
        <v>59</v>
      </c>
      <c r="BL297" s="16">
        <v>60</v>
      </c>
      <c r="BM297" s="16">
        <v>61</v>
      </c>
      <c r="BN297" s="16">
        <v>62</v>
      </c>
      <c r="BO297" s="16">
        <v>63</v>
      </c>
      <c r="BP297" s="16">
        <v>64</v>
      </c>
      <c r="BQ297" s="16">
        <v>65</v>
      </c>
      <c r="BR297" s="16">
        <v>66</v>
      </c>
      <c r="BS297" s="16">
        <v>67</v>
      </c>
      <c r="BT297" s="16">
        <v>68</v>
      </c>
      <c r="BU297" s="16">
        <v>69</v>
      </c>
      <c r="BV297" s="16">
        <v>70</v>
      </c>
      <c r="BW297" s="16">
        <v>71</v>
      </c>
      <c r="BX297" s="16">
        <v>72</v>
      </c>
      <c r="BY297" s="16">
        <v>73</v>
      </c>
      <c r="BZ297" s="16">
        <v>74</v>
      </c>
      <c r="CA297" s="16">
        <v>75</v>
      </c>
      <c r="CB297" s="16">
        <v>76</v>
      </c>
      <c r="CC297" s="16">
        <v>77</v>
      </c>
      <c r="CD297" s="16">
        <v>78</v>
      </c>
      <c r="CE297" s="16">
        <v>79</v>
      </c>
      <c r="CF297" s="16">
        <v>80</v>
      </c>
      <c r="CG297" s="16">
        <v>81</v>
      </c>
      <c r="CH297" s="16">
        <v>82</v>
      </c>
      <c r="CI297" s="16">
        <v>83</v>
      </c>
      <c r="CJ297" s="16">
        <v>84</v>
      </c>
      <c r="CK297" s="16">
        <v>85</v>
      </c>
      <c r="CL297" s="16">
        <v>86</v>
      </c>
      <c r="CM297" s="16">
        <v>87</v>
      </c>
      <c r="CN297" s="16">
        <v>88</v>
      </c>
      <c r="CO297" s="16">
        <v>89</v>
      </c>
      <c r="CP297" s="16">
        <v>90</v>
      </c>
      <c r="CQ297" s="16">
        <v>91</v>
      </c>
      <c r="CR297" s="16">
        <v>92</v>
      </c>
      <c r="CS297" s="16">
        <v>93</v>
      </c>
      <c r="CT297" s="16">
        <v>94</v>
      </c>
      <c r="CU297" s="16">
        <v>95</v>
      </c>
      <c r="CV297" s="16">
        <v>96</v>
      </c>
      <c r="CW297" s="16">
        <v>97</v>
      </c>
      <c r="CX297" s="16">
        <v>98</v>
      </c>
      <c r="CY297" s="16">
        <v>99</v>
      </c>
      <c r="CZ297" s="16">
        <v>100</v>
      </c>
      <c r="DA297" s="16">
        <v>101</v>
      </c>
      <c r="DB297" s="16">
        <v>102</v>
      </c>
      <c r="DC297" s="16">
        <v>103</v>
      </c>
      <c r="DD297" s="16">
        <v>104</v>
      </c>
      <c r="DE297" s="16">
        <v>105</v>
      </c>
      <c r="DF297" s="16">
        <v>106</v>
      </c>
      <c r="DG297" s="16">
        <v>107</v>
      </c>
      <c r="DH297" s="16">
        <v>108</v>
      </c>
      <c r="DI297" s="16">
        <v>109</v>
      </c>
      <c r="DJ297" s="16">
        <v>110</v>
      </c>
      <c r="DK297" s="16">
        <v>111</v>
      </c>
      <c r="DL297" s="16">
        <v>112</v>
      </c>
      <c r="DM297" s="16">
        <v>113</v>
      </c>
      <c r="DN297" s="16">
        <v>114</v>
      </c>
      <c r="DO297" s="16">
        <v>115</v>
      </c>
      <c r="DP297" s="16">
        <v>116</v>
      </c>
      <c r="DQ297" s="16">
        <v>117</v>
      </c>
      <c r="DR297" s="16">
        <v>118</v>
      </c>
      <c r="DS297" s="16">
        <v>119</v>
      </c>
      <c r="DT297" s="16">
        <v>120</v>
      </c>
      <c r="DU297" s="16">
        <v>121</v>
      </c>
      <c r="DV297" s="16">
        <v>122</v>
      </c>
      <c r="DW297" s="16">
        <v>123</v>
      </c>
      <c r="DX297" s="16">
        <v>124</v>
      </c>
      <c r="DY297" s="16">
        <v>125</v>
      </c>
      <c r="DZ297" s="16">
        <v>126</v>
      </c>
      <c r="EA297" s="16">
        <v>127</v>
      </c>
      <c r="EB297" s="16">
        <v>128</v>
      </c>
      <c r="EC297" s="16">
        <v>129</v>
      </c>
      <c r="ED297" s="16">
        <v>130</v>
      </c>
      <c r="EE297" s="16">
        <v>131</v>
      </c>
      <c r="EF297" s="16">
        <v>132</v>
      </c>
      <c r="EG297" s="16">
        <v>133</v>
      </c>
      <c r="EH297" s="16">
        <v>134</v>
      </c>
      <c r="EI297" s="16">
        <v>135</v>
      </c>
      <c r="EJ297" s="16">
        <v>136</v>
      </c>
      <c r="EK297" s="16">
        <v>137</v>
      </c>
      <c r="EL297" s="16">
        <v>138</v>
      </c>
      <c r="EM297" s="16">
        <v>139</v>
      </c>
      <c r="EN297" s="16">
        <v>140</v>
      </c>
      <c r="EO297" s="16">
        <v>141</v>
      </c>
    </row>
    <row r="298" spans="2:145" x14ac:dyDescent="0.25">
      <c r="B298" s="23" t="s">
        <v>235</v>
      </c>
      <c r="C298" s="23"/>
      <c r="D298" s="23"/>
      <c r="E298" s="16">
        <f>D284</f>
        <v>70000</v>
      </c>
      <c r="F298" s="16">
        <f>E300</f>
        <v>69416.666666666672</v>
      </c>
      <c r="G298" s="16">
        <f t="shared" ref="G298:BR298" si="398">F300</f>
        <v>68833.333333333343</v>
      </c>
      <c r="H298" s="16">
        <f t="shared" si="398"/>
        <v>68250.000000000015</v>
      </c>
      <c r="I298" s="16">
        <f t="shared" si="398"/>
        <v>67666.666666666686</v>
      </c>
      <c r="J298" s="16">
        <f t="shared" si="398"/>
        <v>67083.333333333358</v>
      </c>
      <c r="K298" s="16">
        <f t="shared" si="398"/>
        <v>66500.000000000029</v>
      </c>
      <c r="L298" s="16">
        <f t="shared" si="398"/>
        <v>65916.666666666701</v>
      </c>
      <c r="M298" s="16">
        <f t="shared" si="398"/>
        <v>65333.333333333365</v>
      </c>
      <c r="N298" s="16">
        <f t="shared" si="398"/>
        <v>64750.000000000029</v>
      </c>
      <c r="O298" s="16">
        <f t="shared" si="398"/>
        <v>64166.666666666693</v>
      </c>
      <c r="P298" s="16">
        <f t="shared" si="398"/>
        <v>63583.333333333358</v>
      </c>
      <c r="Q298" s="16">
        <f t="shared" si="398"/>
        <v>63000.000000000022</v>
      </c>
      <c r="R298" s="16">
        <f t="shared" si="398"/>
        <v>62416.666666666686</v>
      </c>
      <c r="S298" s="16">
        <f t="shared" si="398"/>
        <v>61833.33333333335</v>
      </c>
      <c r="T298" s="16">
        <f t="shared" si="398"/>
        <v>61250.000000000015</v>
      </c>
      <c r="U298" s="16">
        <f t="shared" si="398"/>
        <v>60666.666666666679</v>
      </c>
      <c r="V298" s="16">
        <f t="shared" si="398"/>
        <v>60083.333333333343</v>
      </c>
      <c r="W298" s="16">
        <f t="shared" si="398"/>
        <v>59500.000000000007</v>
      </c>
      <c r="X298" s="16">
        <f t="shared" si="398"/>
        <v>58916.666666666672</v>
      </c>
      <c r="Y298" s="16">
        <f t="shared" si="398"/>
        <v>58333.333333333336</v>
      </c>
      <c r="Z298" s="16">
        <f t="shared" si="398"/>
        <v>57750</v>
      </c>
      <c r="AA298" s="16">
        <f t="shared" si="398"/>
        <v>57166.666666666664</v>
      </c>
      <c r="AB298" s="16">
        <f t="shared" si="398"/>
        <v>56583.333333333328</v>
      </c>
      <c r="AC298" s="16">
        <f t="shared" si="398"/>
        <v>55999.999999999993</v>
      </c>
      <c r="AD298" s="16">
        <f t="shared" si="398"/>
        <v>55416.666666666657</v>
      </c>
      <c r="AE298" s="16">
        <f t="shared" si="398"/>
        <v>54833.333333333321</v>
      </c>
      <c r="AF298" s="16">
        <f t="shared" si="398"/>
        <v>54249.999999999985</v>
      </c>
      <c r="AG298" s="16">
        <f t="shared" si="398"/>
        <v>53666.66666666665</v>
      </c>
      <c r="AH298" s="16">
        <f t="shared" si="398"/>
        <v>53083.333333333314</v>
      </c>
      <c r="AI298" s="16">
        <f t="shared" si="398"/>
        <v>52499.999999999978</v>
      </c>
      <c r="AJ298" s="16">
        <f t="shared" si="398"/>
        <v>51916.666666666642</v>
      </c>
      <c r="AK298" s="16">
        <f t="shared" si="398"/>
        <v>51333.333333333307</v>
      </c>
      <c r="AL298" s="16">
        <f t="shared" si="398"/>
        <v>50749.999999999971</v>
      </c>
      <c r="AM298" s="16">
        <f t="shared" si="398"/>
        <v>50166.666666666635</v>
      </c>
      <c r="AN298" s="16">
        <f t="shared" si="398"/>
        <v>49583.333333333299</v>
      </c>
      <c r="AO298" s="16">
        <f t="shared" si="398"/>
        <v>48999.999999999964</v>
      </c>
      <c r="AP298" s="16">
        <f t="shared" si="398"/>
        <v>48416.666666666628</v>
      </c>
      <c r="AQ298" s="16">
        <f t="shared" si="398"/>
        <v>47833.333333333292</v>
      </c>
      <c r="AR298" s="16">
        <f t="shared" si="398"/>
        <v>47249.999999999956</v>
      </c>
      <c r="AS298" s="16">
        <f t="shared" si="398"/>
        <v>46666.666666666621</v>
      </c>
      <c r="AT298" s="16">
        <f t="shared" si="398"/>
        <v>46083.333333333285</v>
      </c>
      <c r="AU298" s="16">
        <f t="shared" si="398"/>
        <v>45499.999999999949</v>
      </c>
      <c r="AV298" s="16">
        <f t="shared" si="398"/>
        <v>44916.666666666613</v>
      </c>
      <c r="AW298" s="16">
        <f t="shared" si="398"/>
        <v>44333.333333333278</v>
      </c>
      <c r="AX298" s="16">
        <f t="shared" si="398"/>
        <v>43749.999999999942</v>
      </c>
      <c r="AY298" s="16">
        <f t="shared" si="398"/>
        <v>43166.666666666606</v>
      </c>
      <c r="AZ298" s="16">
        <f t="shared" si="398"/>
        <v>42583.33333333327</v>
      </c>
      <c r="BA298" s="16">
        <f t="shared" si="398"/>
        <v>41999.999999999935</v>
      </c>
      <c r="BB298" s="16">
        <f t="shared" si="398"/>
        <v>41416.666666666599</v>
      </c>
      <c r="BC298" s="16">
        <f t="shared" si="398"/>
        <v>40833.333333333263</v>
      </c>
      <c r="BD298" s="16">
        <f t="shared" si="398"/>
        <v>40249.999999999927</v>
      </c>
      <c r="BE298" s="16">
        <f t="shared" si="398"/>
        <v>39666.666666666591</v>
      </c>
      <c r="BF298" s="16">
        <f t="shared" si="398"/>
        <v>39083.333333333256</v>
      </c>
      <c r="BG298" s="16">
        <f t="shared" si="398"/>
        <v>38499.99999999992</v>
      </c>
      <c r="BH298" s="16">
        <f t="shared" si="398"/>
        <v>37916.666666666584</v>
      </c>
      <c r="BI298" s="16">
        <f t="shared" si="398"/>
        <v>37333.333333333248</v>
      </c>
      <c r="BJ298" s="16">
        <f t="shared" si="398"/>
        <v>36749.999999999913</v>
      </c>
      <c r="BK298" s="16">
        <f t="shared" si="398"/>
        <v>36166.666666666577</v>
      </c>
      <c r="BL298" s="16">
        <f t="shared" si="398"/>
        <v>35583.333333333241</v>
      </c>
      <c r="BM298" s="16">
        <f t="shared" si="398"/>
        <v>34999.999999999905</v>
      </c>
      <c r="BN298" s="16">
        <f t="shared" si="398"/>
        <v>34416.66666666657</v>
      </c>
      <c r="BO298" s="16">
        <f t="shared" si="398"/>
        <v>33833.333333333234</v>
      </c>
      <c r="BP298" s="16">
        <f t="shared" si="398"/>
        <v>33249.999999999898</v>
      </c>
      <c r="BQ298" s="16">
        <f t="shared" si="398"/>
        <v>32666.666666666566</v>
      </c>
      <c r="BR298" s="16">
        <f t="shared" si="398"/>
        <v>32083.333333333234</v>
      </c>
      <c r="BS298" s="16">
        <f t="shared" ref="BS298:CZ298" si="399">BR300</f>
        <v>31499.999999999902</v>
      </c>
      <c r="BT298" s="16">
        <f t="shared" si="399"/>
        <v>30916.66666666657</v>
      </c>
      <c r="BU298" s="16">
        <f t="shared" si="399"/>
        <v>30333.333333333238</v>
      </c>
      <c r="BV298" s="16">
        <f t="shared" si="399"/>
        <v>29749.999999999905</v>
      </c>
      <c r="BW298" s="16">
        <f t="shared" si="399"/>
        <v>29166.666666666573</v>
      </c>
      <c r="BX298" s="16">
        <f t="shared" si="399"/>
        <v>28583.333333333241</v>
      </c>
      <c r="BY298" s="16">
        <f t="shared" si="399"/>
        <v>27999.999999999909</v>
      </c>
      <c r="BZ298" s="16">
        <f t="shared" si="399"/>
        <v>27416.666666666577</v>
      </c>
      <c r="CA298" s="16">
        <f t="shared" si="399"/>
        <v>26833.333333333245</v>
      </c>
      <c r="CB298" s="16">
        <f t="shared" si="399"/>
        <v>26249.999999999913</v>
      </c>
      <c r="CC298" s="16">
        <f t="shared" si="399"/>
        <v>25666.666666666581</v>
      </c>
      <c r="CD298" s="16">
        <f t="shared" si="399"/>
        <v>25083.333333333248</v>
      </c>
      <c r="CE298" s="16">
        <f t="shared" si="399"/>
        <v>24499.999999999916</v>
      </c>
      <c r="CF298" s="16">
        <f t="shared" si="399"/>
        <v>23916.666666666584</v>
      </c>
      <c r="CG298" s="16">
        <f t="shared" si="399"/>
        <v>23333.333333333252</v>
      </c>
      <c r="CH298" s="16">
        <f t="shared" si="399"/>
        <v>22749.99999999992</v>
      </c>
      <c r="CI298" s="16">
        <f t="shared" si="399"/>
        <v>22166.666666666588</v>
      </c>
      <c r="CJ298" s="16">
        <f t="shared" si="399"/>
        <v>21583.333333333256</v>
      </c>
      <c r="CK298" s="16">
        <f t="shared" si="399"/>
        <v>20999.999999999924</v>
      </c>
      <c r="CL298" s="16">
        <f t="shared" si="399"/>
        <v>20416.666666666591</v>
      </c>
      <c r="CM298" s="16">
        <f t="shared" si="399"/>
        <v>19833.333333333259</v>
      </c>
      <c r="CN298" s="16">
        <f t="shared" si="399"/>
        <v>19249.999999999927</v>
      </c>
      <c r="CO298" s="16">
        <f t="shared" si="399"/>
        <v>18666.666666666595</v>
      </c>
      <c r="CP298" s="16">
        <f t="shared" si="399"/>
        <v>18083.333333333263</v>
      </c>
      <c r="CQ298" s="16">
        <f t="shared" si="399"/>
        <v>17499.999999999931</v>
      </c>
      <c r="CR298" s="16">
        <f t="shared" si="399"/>
        <v>16916.666666666599</v>
      </c>
      <c r="CS298" s="16">
        <f t="shared" si="399"/>
        <v>16333.333333333265</v>
      </c>
      <c r="CT298" s="16">
        <f t="shared" si="399"/>
        <v>15749.999999999931</v>
      </c>
      <c r="CU298" s="16">
        <f t="shared" si="399"/>
        <v>15166.666666666597</v>
      </c>
      <c r="CV298" s="16">
        <f t="shared" si="399"/>
        <v>14583.333333333263</v>
      </c>
      <c r="CW298" s="16">
        <f t="shared" si="399"/>
        <v>13999.999999999929</v>
      </c>
      <c r="CX298" s="16">
        <f t="shared" si="399"/>
        <v>13416.666666666595</v>
      </c>
      <c r="CY298" s="16">
        <f t="shared" si="399"/>
        <v>12833.333333333261</v>
      </c>
      <c r="CZ298" s="16">
        <f t="shared" si="399"/>
        <v>12249.999999999927</v>
      </c>
      <c r="DA298" s="16">
        <f t="shared" ref="DA298" si="400">CZ300</f>
        <v>11666.666666666593</v>
      </c>
      <c r="DB298" s="16">
        <f t="shared" ref="DB298" si="401">DA300</f>
        <v>11083.333333333259</v>
      </c>
      <c r="DC298" s="16">
        <f t="shared" ref="DC298" si="402">DB300</f>
        <v>10499.999999999925</v>
      </c>
      <c r="DD298" s="16">
        <f t="shared" ref="DD298" si="403">DC300</f>
        <v>9916.6666666665915</v>
      </c>
      <c r="DE298" s="16">
        <f t="shared" ref="DE298" si="404">DD300</f>
        <v>9333.3333333332575</v>
      </c>
      <c r="DF298" s="16">
        <f t="shared" ref="DF298" si="405">DE300</f>
        <v>8749.9999999999236</v>
      </c>
      <c r="DG298" s="16">
        <f t="shared" ref="DG298" si="406">DF300</f>
        <v>8166.6666666665906</v>
      </c>
      <c r="DH298" s="16">
        <f t="shared" ref="DH298" si="407">DG300</f>
        <v>7583.3333333332575</v>
      </c>
      <c r="DI298" s="16">
        <f t="shared" ref="DI298" si="408">DH300</f>
        <v>6999.9999999999245</v>
      </c>
      <c r="DJ298" s="16">
        <f t="shared" ref="DJ298" si="409">DI300</f>
        <v>6416.6666666665915</v>
      </c>
      <c r="DK298" s="16">
        <f t="shared" ref="DK298" si="410">DJ300</f>
        <v>5833.3333333332585</v>
      </c>
      <c r="DL298" s="16">
        <f t="shared" ref="DL298" si="411">DK300</f>
        <v>5249.9999999999254</v>
      </c>
      <c r="DM298" s="16">
        <f t="shared" ref="DM298" si="412">DL300</f>
        <v>4666.6666666665924</v>
      </c>
      <c r="DN298" s="16">
        <f t="shared" ref="DN298" si="413">DM300</f>
        <v>4083.3333333332589</v>
      </c>
      <c r="DO298" s="16">
        <f t="shared" ref="DO298" si="414">DN300</f>
        <v>3499.9999999999254</v>
      </c>
      <c r="DP298" s="16">
        <f t="shared" ref="DP298" si="415">DO300</f>
        <v>2916.6666666665919</v>
      </c>
      <c r="DQ298" s="16">
        <f t="shared" ref="DQ298" si="416">DP300</f>
        <v>2333.3333333332585</v>
      </c>
      <c r="DR298" s="16">
        <f t="shared" ref="DR298" si="417">DQ300</f>
        <v>1749.999999999925</v>
      </c>
      <c r="DS298" s="16">
        <f t="shared" ref="DS298" si="418">DR300</f>
        <v>1166.6666666665915</v>
      </c>
      <c r="DT298" s="16">
        <f t="shared" ref="DT298" si="419">DS300</f>
        <v>583.33333333325811</v>
      </c>
      <c r="DU298" s="16">
        <f t="shared" ref="DU298" si="420">DT300</f>
        <v>-7.5260686571709812E-11</v>
      </c>
      <c r="DV298" s="16">
        <f t="shared" ref="DV298" si="421">DU300</f>
        <v>-7.5260686571709812E-11</v>
      </c>
      <c r="DW298" s="16">
        <f t="shared" ref="DW298" si="422">DV300</f>
        <v>-7.5260686571709812E-11</v>
      </c>
      <c r="DX298" s="16">
        <f t="shared" ref="DX298" si="423">DW300</f>
        <v>-7.5260686571709812E-11</v>
      </c>
      <c r="DY298" s="16">
        <f t="shared" ref="DY298" si="424">DX300</f>
        <v>-7.5260686571709812E-11</v>
      </c>
      <c r="DZ298" s="16">
        <f t="shared" ref="DZ298" si="425">DY300</f>
        <v>-7.5260686571709812E-11</v>
      </c>
      <c r="EA298" s="16">
        <f t="shared" ref="EA298" si="426">DZ300</f>
        <v>-7.5260686571709812E-11</v>
      </c>
      <c r="EB298" s="16">
        <f t="shared" ref="EB298" si="427">EA300</f>
        <v>-7.5260686571709812E-11</v>
      </c>
      <c r="EC298" s="16">
        <f t="shared" ref="EC298" si="428">EB300</f>
        <v>-7.5260686571709812E-11</v>
      </c>
      <c r="ED298" s="16">
        <f t="shared" ref="ED298" si="429">EC300</f>
        <v>-7.5260686571709812E-11</v>
      </c>
      <c r="EE298" s="16">
        <f t="shared" ref="EE298" si="430">ED300</f>
        <v>-7.5260686571709812E-11</v>
      </c>
      <c r="EF298" s="16">
        <f t="shared" ref="EF298" si="431">EE300</f>
        <v>-7.5260686571709812E-11</v>
      </c>
      <c r="EG298" s="16">
        <f t="shared" ref="EG298" si="432">EF300</f>
        <v>-7.5260686571709812E-11</v>
      </c>
      <c r="EH298" s="16">
        <f t="shared" ref="EH298" si="433">EG300</f>
        <v>-7.5260686571709812E-11</v>
      </c>
      <c r="EI298" s="16">
        <f t="shared" ref="EI298" si="434">EH300</f>
        <v>-7.5260686571709812E-11</v>
      </c>
      <c r="EJ298" s="16">
        <f t="shared" ref="EJ298" si="435">EI300</f>
        <v>-7.5260686571709812E-11</v>
      </c>
      <c r="EK298" s="16">
        <f t="shared" ref="EK298" si="436">EJ300</f>
        <v>-7.5260686571709812E-11</v>
      </c>
      <c r="EL298" s="16">
        <f t="shared" ref="EL298" si="437">EK300</f>
        <v>-7.5260686571709812E-11</v>
      </c>
      <c r="EM298" s="16">
        <f t="shared" ref="EM298" si="438">EL300</f>
        <v>-7.5260686571709812E-11</v>
      </c>
      <c r="EN298" s="16">
        <f t="shared" ref="EN298" si="439">EM300</f>
        <v>-7.5260686571709812E-11</v>
      </c>
      <c r="EO298" s="16">
        <f t="shared" ref="EO298" si="440">EN300</f>
        <v>-7.5260686571709812E-11</v>
      </c>
    </row>
    <row r="299" spans="2:145" x14ac:dyDescent="0.25">
      <c r="B299" s="23" t="s">
        <v>236</v>
      </c>
      <c r="C299" s="23"/>
      <c r="D299" s="23"/>
      <c r="E299" s="126">
        <f>IF($C$284="SLM",IF(E297&lt;=$I$284,$E$298*$E$284,0),IF(E297&lt;$I$284,E298*$E$284,IF(E297=$I$284,E298-$J$284,0)))</f>
        <v>583.33333333333337</v>
      </c>
      <c r="F299" s="126">
        <f t="shared" ref="F299:BQ299" si="441">IF($C$284="SLM",IF(F297&lt;=$I$284,$E$298*$E$284,0),IF(F297&lt;$I$284,F298*$E$284,IF(F297=$I$284,F298-$J$284,0)))</f>
        <v>583.33333333333337</v>
      </c>
      <c r="G299" s="126">
        <f t="shared" si="441"/>
        <v>583.33333333333337</v>
      </c>
      <c r="H299" s="126">
        <f t="shared" si="441"/>
        <v>583.33333333333337</v>
      </c>
      <c r="I299" s="126">
        <f t="shared" si="441"/>
        <v>583.33333333333337</v>
      </c>
      <c r="J299" s="126">
        <f t="shared" si="441"/>
        <v>583.33333333333337</v>
      </c>
      <c r="K299" s="126">
        <f t="shared" si="441"/>
        <v>583.33333333333337</v>
      </c>
      <c r="L299" s="126">
        <f t="shared" si="441"/>
        <v>583.33333333333337</v>
      </c>
      <c r="M299" s="126">
        <f t="shared" si="441"/>
        <v>583.33333333333337</v>
      </c>
      <c r="N299" s="126">
        <f t="shared" si="441"/>
        <v>583.33333333333337</v>
      </c>
      <c r="O299" s="126">
        <f t="shared" si="441"/>
        <v>583.33333333333337</v>
      </c>
      <c r="P299" s="126">
        <f t="shared" si="441"/>
        <v>583.33333333333337</v>
      </c>
      <c r="Q299" s="126">
        <f t="shared" si="441"/>
        <v>583.33333333333337</v>
      </c>
      <c r="R299" s="126">
        <f t="shared" si="441"/>
        <v>583.33333333333337</v>
      </c>
      <c r="S299" s="126">
        <f t="shared" si="441"/>
        <v>583.33333333333337</v>
      </c>
      <c r="T299" s="126">
        <f t="shared" si="441"/>
        <v>583.33333333333337</v>
      </c>
      <c r="U299" s="126">
        <f t="shared" si="441"/>
        <v>583.33333333333337</v>
      </c>
      <c r="V299" s="126">
        <f t="shared" si="441"/>
        <v>583.33333333333337</v>
      </c>
      <c r="W299" s="126">
        <f t="shared" si="441"/>
        <v>583.33333333333337</v>
      </c>
      <c r="X299" s="126">
        <f t="shared" si="441"/>
        <v>583.33333333333337</v>
      </c>
      <c r="Y299" s="126">
        <f t="shared" si="441"/>
        <v>583.33333333333337</v>
      </c>
      <c r="Z299" s="126">
        <f t="shared" si="441"/>
        <v>583.33333333333337</v>
      </c>
      <c r="AA299" s="126">
        <f t="shared" si="441"/>
        <v>583.33333333333337</v>
      </c>
      <c r="AB299" s="126">
        <f t="shared" si="441"/>
        <v>583.33333333333337</v>
      </c>
      <c r="AC299" s="126">
        <f t="shared" si="441"/>
        <v>583.33333333333337</v>
      </c>
      <c r="AD299" s="126">
        <f t="shared" si="441"/>
        <v>583.33333333333337</v>
      </c>
      <c r="AE299" s="126">
        <f t="shared" si="441"/>
        <v>583.33333333333337</v>
      </c>
      <c r="AF299" s="126">
        <f t="shared" si="441"/>
        <v>583.33333333333337</v>
      </c>
      <c r="AG299" s="126">
        <f t="shared" si="441"/>
        <v>583.33333333333337</v>
      </c>
      <c r="AH299" s="126">
        <f t="shared" si="441"/>
        <v>583.33333333333337</v>
      </c>
      <c r="AI299" s="126">
        <f t="shared" si="441"/>
        <v>583.33333333333337</v>
      </c>
      <c r="AJ299" s="126">
        <f t="shared" si="441"/>
        <v>583.33333333333337</v>
      </c>
      <c r="AK299" s="126">
        <f t="shared" si="441"/>
        <v>583.33333333333337</v>
      </c>
      <c r="AL299" s="126">
        <f t="shared" si="441"/>
        <v>583.33333333333337</v>
      </c>
      <c r="AM299" s="126">
        <f t="shared" si="441"/>
        <v>583.33333333333337</v>
      </c>
      <c r="AN299" s="126">
        <f t="shared" si="441"/>
        <v>583.33333333333337</v>
      </c>
      <c r="AO299" s="126">
        <f t="shared" si="441"/>
        <v>583.33333333333337</v>
      </c>
      <c r="AP299" s="126">
        <f t="shared" si="441"/>
        <v>583.33333333333337</v>
      </c>
      <c r="AQ299" s="126">
        <f t="shared" si="441"/>
        <v>583.33333333333337</v>
      </c>
      <c r="AR299" s="126">
        <f t="shared" si="441"/>
        <v>583.33333333333337</v>
      </c>
      <c r="AS299" s="126">
        <f t="shared" si="441"/>
        <v>583.33333333333337</v>
      </c>
      <c r="AT299" s="126">
        <f t="shared" si="441"/>
        <v>583.33333333333337</v>
      </c>
      <c r="AU299" s="126">
        <f t="shared" si="441"/>
        <v>583.33333333333337</v>
      </c>
      <c r="AV299" s="126">
        <f t="shared" si="441"/>
        <v>583.33333333333337</v>
      </c>
      <c r="AW299" s="126">
        <f t="shared" si="441"/>
        <v>583.33333333333337</v>
      </c>
      <c r="AX299" s="126">
        <f t="shared" si="441"/>
        <v>583.33333333333337</v>
      </c>
      <c r="AY299" s="126">
        <f t="shared" si="441"/>
        <v>583.33333333333337</v>
      </c>
      <c r="AZ299" s="126">
        <f t="shared" si="441"/>
        <v>583.33333333333337</v>
      </c>
      <c r="BA299" s="126">
        <f t="shared" si="441"/>
        <v>583.33333333333337</v>
      </c>
      <c r="BB299" s="126">
        <f t="shared" si="441"/>
        <v>583.33333333333337</v>
      </c>
      <c r="BC299" s="126">
        <f t="shared" si="441"/>
        <v>583.33333333333337</v>
      </c>
      <c r="BD299" s="126">
        <f t="shared" si="441"/>
        <v>583.33333333333337</v>
      </c>
      <c r="BE299" s="126">
        <f t="shared" si="441"/>
        <v>583.33333333333337</v>
      </c>
      <c r="BF299" s="126">
        <f t="shared" si="441"/>
        <v>583.33333333333337</v>
      </c>
      <c r="BG299" s="126">
        <f t="shared" si="441"/>
        <v>583.33333333333337</v>
      </c>
      <c r="BH299" s="126">
        <f t="shared" si="441"/>
        <v>583.33333333333337</v>
      </c>
      <c r="BI299" s="126">
        <f t="shared" si="441"/>
        <v>583.33333333333337</v>
      </c>
      <c r="BJ299" s="126">
        <f t="shared" si="441"/>
        <v>583.33333333333337</v>
      </c>
      <c r="BK299" s="126">
        <f t="shared" si="441"/>
        <v>583.33333333333337</v>
      </c>
      <c r="BL299" s="126">
        <f t="shared" si="441"/>
        <v>583.33333333333337</v>
      </c>
      <c r="BM299" s="126">
        <f t="shared" si="441"/>
        <v>583.33333333333337</v>
      </c>
      <c r="BN299" s="126">
        <f t="shared" si="441"/>
        <v>583.33333333333337</v>
      </c>
      <c r="BO299" s="126">
        <f t="shared" si="441"/>
        <v>583.33333333333337</v>
      </c>
      <c r="BP299" s="126">
        <f t="shared" si="441"/>
        <v>583.33333333333337</v>
      </c>
      <c r="BQ299" s="126">
        <f t="shared" si="441"/>
        <v>583.33333333333337</v>
      </c>
      <c r="BR299" s="126">
        <f t="shared" ref="BR299:CZ299" si="442">IF($C$284="SLM",IF(BR297&lt;=$I$284,$E$298*$E$284,0),IF(BR297&lt;$I$284,BR298*$E$284,IF(BR297=$I$284,BR298-$J$284,0)))</f>
        <v>583.33333333333337</v>
      </c>
      <c r="BS299" s="126">
        <f t="shared" si="442"/>
        <v>583.33333333333337</v>
      </c>
      <c r="BT299" s="126">
        <f t="shared" si="442"/>
        <v>583.33333333333337</v>
      </c>
      <c r="BU299" s="126">
        <f t="shared" si="442"/>
        <v>583.33333333333337</v>
      </c>
      <c r="BV299" s="126">
        <f t="shared" si="442"/>
        <v>583.33333333333337</v>
      </c>
      <c r="BW299" s="126">
        <f t="shared" si="442"/>
        <v>583.33333333333337</v>
      </c>
      <c r="BX299" s="126">
        <f t="shared" si="442"/>
        <v>583.33333333333337</v>
      </c>
      <c r="BY299" s="126">
        <f t="shared" si="442"/>
        <v>583.33333333333337</v>
      </c>
      <c r="BZ299" s="126">
        <f t="shared" si="442"/>
        <v>583.33333333333337</v>
      </c>
      <c r="CA299" s="126">
        <f t="shared" si="442"/>
        <v>583.33333333333337</v>
      </c>
      <c r="CB299" s="126">
        <f t="shared" si="442"/>
        <v>583.33333333333337</v>
      </c>
      <c r="CC299" s="126">
        <f t="shared" si="442"/>
        <v>583.33333333333337</v>
      </c>
      <c r="CD299" s="126">
        <f t="shared" si="442"/>
        <v>583.33333333333337</v>
      </c>
      <c r="CE299" s="126">
        <f t="shared" si="442"/>
        <v>583.33333333333337</v>
      </c>
      <c r="CF299" s="126">
        <f t="shared" si="442"/>
        <v>583.33333333333337</v>
      </c>
      <c r="CG299" s="126">
        <f t="shared" si="442"/>
        <v>583.33333333333337</v>
      </c>
      <c r="CH299" s="126">
        <f t="shared" si="442"/>
        <v>583.33333333333337</v>
      </c>
      <c r="CI299" s="126">
        <f t="shared" si="442"/>
        <v>583.33333333333337</v>
      </c>
      <c r="CJ299" s="126">
        <f t="shared" si="442"/>
        <v>583.33333333333337</v>
      </c>
      <c r="CK299" s="126">
        <f t="shared" si="442"/>
        <v>583.33333333333337</v>
      </c>
      <c r="CL299" s="126">
        <f t="shared" si="442"/>
        <v>583.33333333333337</v>
      </c>
      <c r="CM299" s="126">
        <f t="shared" si="442"/>
        <v>583.33333333333337</v>
      </c>
      <c r="CN299" s="126">
        <f t="shared" si="442"/>
        <v>583.33333333333337</v>
      </c>
      <c r="CO299" s="126">
        <f t="shared" si="442"/>
        <v>583.33333333333337</v>
      </c>
      <c r="CP299" s="126">
        <f t="shared" si="442"/>
        <v>583.33333333333337</v>
      </c>
      <c r="CQ299" s="126">
        <f t="shared" si="442"/>
        <v>583.33333333333337</v>
      </c>
      <c r="CR299" s="126">
        <f t="shared" si="442"/>
        <v>583.33333333333337</v>
      </c>
      <c r="CS299" s="126">
        <f t="shared" si="442"/>
        <v>583.33333333333337</v>
      </c>
      <c r="CT299" s="126">
        <f t="shared" si="442"/>
        <v>583.33333333333337</v>
      </c>
      <c r="CU299" s="126">
        <f t="shared" si="442"/>
        <v>583.33333333333337</v>
      </c>
      <c r="CV299" s="126">
        <f t="shared" si="442"/>
        <v>583.33333333333337</v>
      </c>
      <c r="CW299" s="126">
        <f t="shared" si="442"/>
        <v>583.33333333333337</v>
      </c>
      <c r="CX299" s="126">
        <f t="shared" si="442"/>
        <v>583.33333333333337</v>
      </c>
      <c r="CY299" s="126">
        <f t="shared" si="442"/>
        <v>583.33333333333337</v>
      </c>
      <c r="CZ299" s="126">
        <f t="shared" si="442"/>
        <v>583.33333333333337</v>
      </c>
      <c r="DA299" s="126">
        <f t="shared" ref="DA299:EO299" si="443">IF($C$284="SLM",IF(DA297&lt;=$I$284,$E$298*$E$284,0),IF(DA297&lt;$I$284,DA298*$E$284,IF(DA297=$I$284,DA298-$J$284,0)))</f>
        <v>583.33333333333337</v>
      </c>
      <c r="DB299" s="126">
        <f t="shared" si="443"/>
        <v>583.33333333333337</v>
      </c>
      <c r="DC299" s="126">
        <f t="shared" si="443"/>
        <v>583.33333333333337</v>
      </c>
      <c r="DD299" s="126">
        <f t="shared" si="443"/>
        <v>583.33333333333337</v>
      </c>
      <c r="DE299" s="126">
        <f t="shared" si="443"/>
        <v>583.33333333333337</v>
      </c>
      <c r="DF299" s="126">
        <f t="shared" si="443"/>
        <v>583.33333333333337</v>
      </c>
      <c r="DG299" s="126">
        <f t="shared" si="443"/>
        <v>583.33333333333337</v>
      </c>
      <c r="DH299" s="126">
        <f t="shared" si="443"/>
        <v>583.33333333333337</v>
      </c>
      <c r="DI299" s="126">
        <f t="shared" si="443"/>
        <v>583.33333333333337</v>
      </c>
      <c r="DJ299" s="126">
        <f t="shared" si="443"/>
        <v>583.33333333333337</v>
      </c>
      <c r="DK299" s="126">
        <f t="shared" si="443"/>
        <v>583.33333333333337</v>
      </c>
      <c r="DL299" s="126">
        <f t="shared" si="443"/>
        <v>583.33333333333337</v>
      </c>
      <c r="DM299" s="126">
        <f t="shared" si="443"/>
        <v>583.33333333333337</v>
      </c>
      <c r="DN299" s="126">
        <f t="shared" si="443"/>
        <v>583.33333333333337</v>
      </c>
      <c r="DO299" s="126">
        <f t="shared" si="443"/>
        <v>583.33333333333337</v>
      </c>
      <c r="DP299" s="126">
        <f t="shared" si="443"/>
        <v>583.33333333333337</v>
      </c>
      <c r="DQ299" s="126">
        <f t="shared" si="443"/>
        <v>583.33333333333337</v>
      </c>
      <c r="DR299" s="126">
        <f t="shared" si="443"/>
        <v>583.33333333333337</v>
      </c>
      <c r="DS299" s="126">
        <f t="shared" si="443"/>
        <v>583.33333333333337</v>
      </c>
      <c r="DT299" s="126">
        <f t="shared" si="443"/>
        <v>583.33333333333337</v>
      </c>
      <c r="DU299" s="126">
        <f t="shared" si="443"/>
        <v>0</v>
      </c>
      <c r="DV299" s="126">
        <f t="shared" si="443"/>
        <v>0</v>
      </c>
      <c r="DW299" s="126">
        <f t="shared" si="443"/>
        <v>0</v>
      </c>
      <c r="DX299" s="126">
        <f t="shared" si="443"/>
        <v>0</v>
      </c>
      <c r="DY299" s="126">
        <f t="shared" si="443"/>
        <v>0</v>
      </c>
      <c r="DZ299" s="126">
        <f t="shared" si="443"/>
        <v>0</v>
      </c>
      <c r="EA299" s="126">
        <f t="shared" si="443"/>
        <v>0</v>
      </c>
      <c r="EB299" s="126">
        <f t="shared" si="443"/>
        <v>0</v>
      </c>
      <c r="EC299" s="126">
        <f t="shared" si="443"/>
        <v>0</v>
      </c>
      <c r="ED299" s="126">
        <f t="shared" si="443"/>
        <v>0</v>
      </c>
      <c r="EE299" s="126">
        <f t="shared" si="443"/>
        <v>0</v>
      </c>
      <c r="EF299" s="126">
        <f t="shared" si="443"/>
        <v>0</v>
      </c>
      <c r="EG299" s="126">
        <f t="shared" si="443"/>
        <v>0</v>
      </c>
      <c r="EH299" s="126">
        <f t="shared" si="443"/>
        <v>0</v>
      </c>
      <c r="EI299" s="126">
        <f t="shared" si="443"/>
        <v>0</v>
      </c>
      <c r="EJ299" s="126">
        <f t="shared" si="443"/>
        <v>0</v>
      </c>
      <c r="EK299" s="126">
        <f t="shared" si="443"/>
        <v>0</v>
      </c>
      <c r="EL299" s="126">
        <f t="shared" si="443"/>
        <v>0</v>
      </c>
      <c r="EM299" s="126">
        <f t="shared" si="443"/>
        <v>0</v>
      </c>
      <c r="EN299" s="126">
        <f t="shared" si="443"/>
        <v>0</v>
      </c>
      <c r="EO299" s="126">
        <f t="shared" si="443"/>
        <v>0</v>
      </c>
    </row>
    <row r="300" spans="2:145" ht="15.75" thickBot="1" x14ac:dyDescent="0.3">
      <c r="B300" s="23" t="s">
        <v>237</v>
      </c>
      <c r="C300" s="23"/>
      <c r="D300" s="23"/>
      <c r="E300" s="127">
        <f>E298-E299</f>
        <v>69416.666666666672</v>
      </c>
      <c r="F300" s="127">
        <f>F298-F299</f>
        <v>68833.333333333343</v>
      </c>
      <c r="G300" s="127">
        <f t="shared" ref="G300:BR300" si="444">G298-G299</f>
        <v>68250.000000000015</v>
      </c>
      <c r="H300" s="127">
        <f t="shared" si="444"/>
        <v>67666.666666666686</v>
      </c>
      <c r="I300" s="127">
        <f t="shared" si="444"/>
        <v>67083.333333333358</v>
      </c>
      <c r="J300" s="127">
        <f t="shared" si="444"/>
        <v>66500.000000000029</v>
      </c>
      <c r="K300" s="127">
        <f t="shared" si="444"/>
        <v>65916.666666666701</v>
      </c>
      <c r="L300" s="127">
        <f t="shared" si="444"/>
        <v>65333.333333333365</v>
      </c>
      <c r="M300" s="127">
        <f t="shared" si="444"/>
        <v>64750.000000000029</v>
      </c>
      <c r="N300" s="127">
        <f t="shared" si="444"/>
        <v>64166.666666666693</v>
      </c>
      <c r="O300" s="127">
        <f t="shared" si="444"/>
        <v>63583.333333333358</v>
      </c>
      <c r="P300" s="127">
        <f t="shared" si="444"/>
        <v>63000.000000000022</v>
      </c>
      <c r="Q300" s="127">
        <f t="shared" si="444"/>
        <v>62416.666666666686</v>
      </c>
      <c r="R300" s="127">
        <f t="shared" si="444"/>
        <v>61833.33333333335</v>
      </c>
      <c r="S300" s="127">
        <f t="shared" si="444"/>
        <v>61250.000000000015</v>
      </c>
      <c r="T300" s="127">
        <f t="shared" si="444"/>
        <v>60666.666666666679</v>
      </c>
      <c r="U300" s="127">
        <f t="shared" si="444"/>
        <v>60083.333333333343</v>
      </c>
      <c r="V300" s="127">
        <f t="shared" si="444"/>
        <v>59500.000000000007</v>
      </c>
      <c r="W300" s="127">
        <f t="shared" si="444"/>
        <v>58916.666666666672</v>
      </c>
      <c r="X300" s="127">
        <f t="shared" si="444"/>
        <v>58333.333333333336</v>
      </c>
      <c r="Y300" s="127">
        <f t="shared" si="444"/>
        <v>57750</v>
      </c>
      <c r="Z300" s="127">
        <f t="shared" si="444"/>
        <v>57166.666666666664</v>
      </c>
      <c r="AA300" s="127">
        <f t="shared" si="444"/>
        <v>56583.333333333328</v>
      </c>
      <c r="AB300" s="127">
        <f t="shared" si="444"/>
        <v>55999.999999999993</v>
      </c>
      <c r="AC300" s="127">
        <f t="shared" si="444"/>
        <v>55416.666666666657</v>
      </c>
      <c r="AD300" s="127">
        <f t="shared" si="444"/>
        <v>54833.333333333321</v>
      </c>
      <c r="AE300" s="127">
        <f t="shared" si="444"/>
        <v>54249.999999999985</v>
      </c>
      <c r="AF300" s="127">
        <f t="shared" si="444"/>
        <v>53666.66666666665</v>
      </c>
      <c r="AG300" s="127">
        <f t="shared" si="444"/>
        <v>53083.333333333314</v>
      </c>
      <c r="AH300" s="127">
        <f t="shared" si="444"/>
        <v>52499.999999999978</v>
      </c>
      <c r="AI300" s="127">
        <f t="shared" si="444"/>
        <v>51916.666666666642</v>
      </c>
      <c r="AJ300" s="127">
        <f t="shared" si="444"/>
        <v>51333.333333333307</v>
      </c>
      <c r="AK300" s="127">
        <f t="shared" si="444"/>
        <v>50749.999999999971</v>
      </c>
      <c r="AL300" s="127">
        <f t="shared" si="444"/>
        <v>50166.666666666635</v>
      </c>
      <c r="AM300" s="127">
        <f t="shared" si="444"/>
        <v>49583.333333333299</v>
      </c>
      <c r="AN300" s="127">
        <f t="shared" si="444"/>
        <v>48999.999999999964</v>
      </c>
      <c r="AO300" s="127">
        <f t="shared" si="444"/>
        <v>48416.666666666628</v>
      </c>
      <c r="AP300" s="127">
        <f t="shared" si="444"/>
        <v>47833.333333333292</v>
      </c>
      <c r="AQ300" s="127">
        <f t="shared" si="444"/>
        <v>47249.999999999956</v>
      </c>
      <c r="AR300" s="127">
        <f t="shared" si="444"/>
        <v>46666.666666666621</v>
      </c>
      <c r="AS300" s="127">
        <f t="shared" si="444"/>
        <v>46083.333333333285</v>
      </c>
      <c r="AT300" s="127">
        <f t="shared" si="444"/>
        <v>45499.999999999949</v>
      </c>
      <c r="AU300" s="127">
        <f t="shared" si="444"/>
        <v>44916.666666666613</v>
      </c>
      <c r="AV300" s="127">
        <f t="shared" si="444"/>
        <v>44333.333333333278</v>
      </c>
      <c r="AW300" s="127">
        <f t="shared" si="444"/>
        <v>43749.999999999942</v>
      </c>
      <c r="AX300" s="127">
        <f t="shared" si="444"/>
        <v>43166.666666666606</v>
      </c>
      <c r="AY300" s="127">
        <f t="shared" si="444"/>
        <v>42583.33333333327</v>
      </c>
      <c r="AZ300" s="127">
        <f t="shared" si="444"/>
        <v>41999.999999999935</v>
      </c>
      <c r="BA300" s="127">
        <f t="shared" si="444"/>
        <v>41416.666666666599</v>
      </c>
      <c r="BB300" s="127">
        <f t="shared" si="444"/>
        <v>40833.333333333263</v>
      </c>
      <c r="BC300" s="127">
        <f t="shared" si="444"/>
        <v>40249.999999999927</v>
      </c>
      <c r="BD300" s="127">
        <f t="shared" si="444"/>
        <v>39666.666666666591</v>
      </c>
      <c r="BE300" s="127">
        <f t="shared" si="444"/>
        <v>39083.333333333256</v>
      </c>
      <c r="BF300" s="127">
        <f t="shared" si="444"/>
        <v>38499.99999999992</v>
      </c>
      <c r="BG300" s="127">
        <f t="shared" si="444"/>
        <v>37916.666666666584</v>
      </c>
      <c r="BH300" s="127">
        <f t="shared" si="444"/>
        <v>37333.333333333248</v>
      </c>
      <c r="BI300" s="127">
        <f t="shared" si="444"/>
        <v>36749.999999999913</v>
      </c>
      <c r="BJ300" s="127">
        <f t="shared" si="444"/>
        <v>36166.666666666577</v>
      </c>
      <c r="BK300" s="127">
        <f t="shared" si="444"/>
        <v>35583.333333333241</v>
      </c>
      <c r="BL300" s="127">
        <f t="shared" si="444"/>
        <v>34999.999999999905</v>
      </c>
      <c r="BM300" s="127">
        <f t="shared" si="444"/>
        <v>34416.66666666657</v>
      </c>
      <c r="BN300" s="127">
        <f t="shared" si="444"/>
        <v>33833.333333333234</v>
      </c>
      <c r="BO300" s="127">
        <f t="shared" si="444"/>
        <v>33249.999999999898</v>
      </c>
      <c r="BP300" s="127">
        <f t="shared" si="444"/>
        <v>32666.666666666566</v>
      </c>
      <c r="BQ300" s="127">
        <f t="shared" si="444"/>
        <v>32083.333333333234</v>
      </c>
      <c r="BR300" s="127">
        <f t="shared" si="444"/>
        <v>31499.999999999902</v>
      </c>
      <c r="BS300" s="127">
        <f t="shared" ref="BS300:CZ300" si="445">BS298-BS299</f>
        <v>30916.66666666657</v>
      </c>
      <c r="BT300" s="127">
        <f t="shared" si="445"/>
        <v>30333.333333333238</v>
      </c>
      <c r="BU300" s="127">
        <f t="shared" si="445"/>
        <v>29749.999999999905</v>
      </c>
      <c r="BV300" s="127">
        <f t="shared" si="445"/>
        <v>29166.666666666573</v>
      </c>
      <c r="BW300" s="127">
        <f t="shared" si="445"/>
        <v>28583.333333333241</v>
      </c>
      <c r="BX300" s="127">
        <f t="shared" si="445"/>
        <v>27999.999999999909</v>
      </c>
      <c r="BY300" s="127">
        <f t="shared" si="445"/>
        <v>27416.666666666577</v>
      </c>
      <c r="BZ300" s="127">
        <f t="shared" si="445"/>
        <v>26833.333333333245</v>
      </c>
      <c r="CA300" s="127">
        <f t="shared" si="445"/>
        <v>26249.999999999913</v>
      </c>
      <c r="CB300" s="127">
        <f t="shared" si="445"/>
        <v>25666.666666666581</v>
      </c>
      <c r="CC300" s="127">
        <f t="shared" si="445"/>
        <v>25083.333333333248</v>
      </c>
      <c r="CD300" s="127">
        <f t="shared" si="445"/>
        <v>24499.999999999916</v>
      </c>
      <c r="CE300" s="127">
        <f t="shared" si="445"/>
        <v>23916.666666666584</v>
      </c>
      <c r="CF300" s="127">
        <f t="shared" si="445"/>
        <v>23333.333333333252</v>
      </c>
      <c r="CG300" s="127">
        <f t="shared" si="445"/>
        <v>22749.99999999992</v>
      </c>
      <c r="CH300" s="127">
        <f t="shared" si="445"/>
        <v>22166.666666666588</v>
      </c>
      <c r="CI300" s="127">
        <f t="shared" si="445"/>
        <v>21583.333333333256</v>
      </c>
      <c r="CJ300" s="127">
        <f t="shared" si="445"/>
        <v>20999.999999999924</v>
      </c>
      <c r="CK300" s="127">
        <f t="shared" si="445"/>
        <v>20416.666666666591</v>
      </c>
      <c r="CL300" s="127">
        <f t="shared" si="445"/>
        <v>19833.333333333259</v>
      </c>
      <c r="CM300" s="127">
        <f t="shared" si="445"/>
        <v>19249.999999999927</v>
      </c>
      <c r="CN300" s="127">
        <f t="shared" si="445"/>
        <v>18666.666666666595</v>
      </c>
      <c r="CO300" s="127">
        <f t="shared" si="445"/>
        <v>18083.333333333263</v>
      </c>
      <c r="CP300" s="127">
        <f t="shared" si="445"/>
        <v>17499.999999999931</v>
      </c>
      <c r="CQ300" s="127">
        <f t="shared" si="445"/>
        <v>16916.666666666599</v>
      </c>
      <c r="CR300" s="127">
        <f t="shared" si="445"/>
        <v>16333.333333333265</v>
      </c>
      <c r="CS300" s="127">
        <f t="shared" si="445"/>
        <v>15749.999999999931</v>
      </c>
      <c r="CT300" s="127">
        <f t="shared" si="445"/>
        <v>15166.666666666597</v>
      </c>
      <c r="CU300" s="127">
        <f t="shared" si="445"/>
        <v>14583.333333333263</v>
      </c>
      <c r="CV300" s="127">
        <f t="shared" si="445"/>
        <v>13999.999999999929</v>
      </c>
      <c r="CW300" s="127">
        <f t="shared" si="445"/>
        <v>13416.666666666595</v>
      </c>
      <c r="CX300" s="127">
        <f t="shared" si="445"/>
        <v>12833.333333333261</v>
      </c>
      <c r="CY300" s="127">
        <f t="shared" si="445"/>
        <v>12249.999999999927</v>
      </c>
      <c r="CZ300" s="127">
        <f t="shared" si="445"/>
        <v>11666.666666666593</v>
      </c>
      <c r="DA300" s="127">
        <f t="shared" ref="DA300:EO300" si="446">DA298-DA299</f>
        <v>11083.333333333259</v>
      </c>
      <c r="DB300" s="127">
        <f t="shared" si="446"/>
        <v>10499.999999999925</v>
      </c>
      <c r="DC300" s="127">
        <f t="shared" si="446"/>
        <v>9916.6666666665915</v>
      </c>
      <c r="DD300" s="127">
        <f t="shared" si="446"/>
        <v>9333.3333333332575</v>
      </c>
      <c r="DE300" s="127">
        <f t="shared" si="446"/>
        <v>8749.9999999999236</v>
      </c>
      <c r="DF300" s="127">
        <f t="shared" si="446"/>
        <v>8166.6666666665906</v>
      </c>
      <c r="DG300" s="127">
        <f t="shared" si="446"/>
        <v>7583.3333333332575</v>
      </c>
      <c r="DH300" s="127">
        <f t="shared" si="446"/>
        <v>6999.9999999999245</v>
      </c>
      <c r="DI300" s="127">
        <f t="shared" si="446"/>
        <v>6416.6666666665915</v>
      </c>
      <c r="DJ300" s="127">
        <f t="shared" si="446"/>
        <v>5833.3333333332585</v>
      </c>
      <c r="DK300" s="127">
        <f t="shared" si="446"/>
        <v>5249.9999999999254</v>
      </c>
      <c r="DL300" s="127">
        <f t="shared" si="446"/>
        <v>4666.6666666665924</v>
      </c>
      <c r="DM300" s="127">
        <f t="shared" si="446"/>
        <v>4083.3333333332589</v>
      </c>
      <c r="DN300" s="127">
        <f t="shared" si="446"/>
        <v>3499.9999999999254</v>
      </c>
      <c r="DO300" s="127">
        <f t="shared" si="446"/>
        <v>2916.6666666665919</v>
      </c>
      <c r="DP300" s="127">
        <f t="shared" si="446"/>
        <v>2333.3333333332585</v>
      </c>
      <c r="DQ300" s="127">
        <f t="shared" si="446"/>
        <v>1749.999999999925</v>
      </c>
      <c r="DR300" s="127">
        <f t="shared" si="446"/>
        <v>1166.6666666665915</v>
      </c>
      <c r="DS300" s="127">
        <f t="shared" si="446"/>
        <v>583.33333333325811</v>
      </c>
      <c r="DT300" s="127">
        <f t="shared" si="446"/>
        <v>-7.5260686571709812E-11</v>
      </c>
      <c r="DU300" s="127">
        <f t="shared" si="446"/>
        <v>-7.5260686571709812E-11</v>
      </c>
      <c r="DV300" s="127">
        <f t="shared" si="446"/>
        <v>-7.5260686571709812E-11</v>
      </c>
      <c r="DW300" s="127">
        <f t="shared" si="446"/>
        <v>-7.5260686571709812E-11</v>
      </c>
      <c r="DX300" s="127">
        <f t="shared" si="446"/>
        <v>-7.5260686571709812E-11</v>
      </c>
      <c r="DY300" s="127">
        <f t="shared" si="446"/>
        <v>-7.5260686571709812E-11</v>
      </c>
      <c r="DZ300" s="127">
        <f t="shared" si="446"/>
        <v>-7.5260686571709812E-11</v>
      </c>
      <c r="EA300" s="127">
        <f t="shared" si="446"/>
        <v>-7.5260686571709812E-11</v>
      </c>
      <c r="EB300" s="127">
        <f t="shared" si="446"/>
        <v>-7.5260686571709812E-11</v>
      </c>
      <c r="EC300" s="127">
        <f t="shared" si="446"/>
        <v>-7.5260686571709812E-11</v>
      </c>
      <c r="ED300" s="127">
        <f t="shared" si="446"/>
        <v>-7.5260686571709812E-11</v>
      </c>
      <c r="EE300" s="127">
        <f t="shared" si="446"/>
        <v>-7.5260686571709812E-11</v>
      </c>
      <c r="EF300" s="127">
        <f t="shared" si="446"/>
        <v>-7.5260686571709812E-11</v>
      </c>
      <c r="EG300" s="127">
        <f t="shared" si="446"/>
        <v>-7.5260686571709812E-11</v>
      </c>
      <c r="EH300" s="127">
        <f t="shared" si="446"/>
        <v>-7.5260686571709812E-11</v>
      </c>
      <c r="EI300" s="127">
        <f t="shared" si="446"/>
        <v>-7.5260686571709812E-11</v>
      </c>
      <c r="EJ300" s="127">
        <f t="shared" si="446"/>
        <v>-7.5260686571709812E-11</v>
      </c>
      <c r="EK300" s="127">
        <f t="shared" si="446"/>
        <v>-7.5260686571709812E-11</v>
      </c>
      <c r="EL300" s="127">
        <f t="shared" si="446"/>
        <v>-7.5260686571709812E-11</v>
      </c>
      <c r="EM300" s="127">
        <f t="shared" si="446"/>
        <v>-7.5260686571709812E-11</v>
      </c>
      <c r="EN300" s="127">
        <f t="shared" si="446"/>
        <v>-7.5260686571709812E-11</v>
      </c>
      <c r="EO300" s="127">
        <f t="shared" si="446"/>
        <v>-7.5260686571709812E-11</v>
      </c>
    </row>
    <row r="301" spans="2:145" ht="15.75" thickTop="1" x14ac:dyDescent="0.25">
      <c r="B301" s="23"/>
      <c r="C301" s="23"/>
      <c r="D301" s="23"/>
    </row>
    <row r="302" spans="2:145" x14ac:dyDescent="0.25">
      <c r="B302" s="43" t="str">
        <f>B285</f>
        <v>press machine</v>
      </c>
      <c r="C302" s="23"/>
      <c r="D302" s="23"/>
    </row>
    <row r="303" spans="2:145" x14ac:dyDescent="0.25">
      <c r="B303" s="23" t="s">
        <v>234</v>
      </c>
      <c r="C303" s="23"/>
      <c r="D303" s="23"/>
      <c r="E303" s="16">
        <v>1</v>
      </c>
      <c r="F303" s="16">
        <v>2</v>
      </c>
      <c r="G303" s="16">
        <v>3</v>
      </c>
      <c r="H303" s="16">
        <v>4</v>
      </c>
      <c r="I303" s="16">
        <v>5</v>
      </c>
      <c r="J303" s="16">
        <v>6</v>
      </c>
      <c r="K303" s="16">
        <v>7</v>
      </c>
      <c r="L303" s="16">
        <v>8</v>
      </c>
      <c r="M303" s="16">
        <v>9</v>
      </c>
      <c r="N303" s="16">
        <v>10</v>
      </c>
      <c r="O303" s="16">
        <v>11</v>
      </c>
      <c r="P303" s="16">
        <v>12</v>
      </c>
      <c r="Q303" s="16">
        <v>13</v>
      </c>
      <c r="R303" s="16">
        <v>14</v>
      </c>
      <c r="S303" s="16">
        <v>15</v>
      </c>
      <c r="T303" s="16">
        <v>16</v>
      </c>
      <c r="U303" s="16">
        <v>17</v>
      </c>
      <c r="V303" s="16">
        <v>18</v>
      </c>
      <c r="W303" s="16">
        <v>19</v>
      </c>
      <c r="X303" s="16">
        <v>20</v>
      </c>
      <c r="Y303" s="16">
        <v>21</v>
      </c>
      <c r="Z303" s="16">
        <v>22</v>
      </c>
      <c r="AA303" s="16">
        <v>23</v>
      </c>
      <c r="AB303" s="16">
        <v>24</v>
      </c>
      <c r="AC303" s="16">
        <v>25</v>
      </c>
      <c r="AD303" s="16">
        <v>26</v>
      </c>
      <c r="AE303" s="16">
        <v>27</v>
      </c>
      <c r="AF303" s="16">
        <v>28</v>
      </c>
      <c r="AG303" s="16">
        <v>29</v>
      </c>
      <c r="AH303" s="16">
        <v>30</v>
      </c>
      <c r="AI303" s="16">
        <v>31</v>
      </c>
      <c r="AJ303" s="16">
        <v>32</v>
      </c>
      <c r="AK303" s="16">
        <v>33</v>
      </c>
      <c r="AL303" s="16">
        <v>34</v>
      </c>
      <c r="AM303" s="16">
        <v>35</v>
      </c>
      <c r="AN303" s="16">
        <v>36</v>
      </c>
      <c r="AO303" s="16">
        <v>37</v>
      </c>
      <c r="AP303" s="16">
        <v>38</v>
      </c>
      <c r="AQ303" s="16">
        <v>39</v>
      </c>
      <c r="AR303" s="16">
        <v>40</v>
      </c>
      <c r="AS303" s="16">
        <v>41</v>
      </c>
      <c r="AT303" s="16">
        <v>42</v>
      </c>
      <c r="AU303" s="16">
        <v>43</v>
      </c>
      <c r="AV303" s="16">
        <v>44</v>
      </c>
      <c r="AW303" s="16">
        <v>45</v>
      </c>
      <c r="AX303" s="16">
        <v>46</v>
      </c>
      <c r="AY303" s="16">
        <v>47</v>
      </c>
      <c r="AZ303" s="16">
        <v>48</v>
      </c>
      <c r="BA303" s="16">
        <v>49</v>
      </c>
      <c r="BB303" s="16">
        <v>50</v>
      </c>
      <c r="BC303" s="16">
        <v>51</v>
      </c>
      <c r="BD303" s="16">
        <v>52</v>
      </c>
      <c r="BE303" s="16">
        <v>53</v>
      </c>
      <c r="BF303" s="16">
        <v>54</v>
      </c>
      <c r="BG303" s="16">
        <v>55</v>
      </c>
      <c r="BH303" s="16">
        <v>56</v>
      </c>
      <c r="BI303" s="16">
        <v>57</v>
      </c>
      <c r="BJ303" s="16">
        <v>58</v>
      </c>
      <c r="BK303" s="16">
        <v>59</v>
      </c>
      <c r="BL303" s="16">
        <v>60</v>
      </c>
      <c r="BM303" s="16">
        <v>61</v>
      </c>
      <c r="BN303" s="16">
        <v>62</v>
      </c>
      <c r="BO303" s="16">
        <v>63</v>
      </c>
      <c r="BP303" s="16">
        <v>64</v>
      </c>
      <c r="BQ303" s="16">
        <v>65</v>
      </c>
      <c r="BR303" s="16">
        <v>66</v>
      </c>
      <c r="BS303" s="16">
        <v>67</v>
      </c>
      <c r="BT303" s="16">
        <v>68</v>
      </c>
      <c r="BU303" s="16">
        <v>69</v>
      </c>
      <c r="BV303" s="16">
        <v>70</v>
      </c>
      <c r="BW303" s="16">
        <v>71</v>
      </c>
      <c r="BX303" s="16">
        <v>72</v>
      </c>
      <c r="BY303" s="16">
        <v>73</v>
      </c>
      <c r="BZ303" s="16">
        <v>74</v>
      </c>
      <c r="CA303" s="16">
        <v>75</v>
      </c>
      <c r="CB303" s="16">
        <v>76</v>
      </c>
      <c r="CC303" s="16">
        <v>77</v>
      </c>
      <c r="CD303" s="16">
        <v>78</v>
      </c>
      <c r="CE303" s="16">
        <v>79</v>
      </c>
      <c r="CF303" s="16">
        <v>80</v>
      </c>
      <c r="CG303" s="16">
        <v>81</v>
      </c>
      <c r="CH303" s="16">
        <v>82</v>
      </c>
      <c r="CI303" s="16">
        <v>83</v>
      </c>
      <c r="CJ303" s="16">
        <v>84</v>
      </c>
      <c r="CK303" s="16">
        <v>85</v>
      </c>
      <c r="CL303" s="16">
        <v>86</v>
      </c>
      <c r="CM303" s="16">
        <v>87</v>
      </c>
      <c r="CN303" s="16">
        <v>88</v>
      </c>
      <c r="CO303" s="16">
        <v>89</v>
      </c>
      <c r="CP303" s="16">
        <v>90</v>
      </c>
      <c r="CQ303" s="16">
        <v>91</v>
      </c>
      <c r="CR303" s="16">
        <v>92</v>
      </c>
      <c r="CS303" s="16">
        <v>93</v>
      </c>
      <c r="CT303" s="16">
        <v>94</v>
      </c>
      <c r="CU303" s="16">
        <v>95</v>
      </c>
      <c r="CV303" s="16">
        <v>96</v>
      </c>
      <c r="CW303" s="16">
        <v>97</v>
      </c>
      <c r="CX303" s="16">
        <v>98</v>
      </c>
      <c r="CY303" s="16">
        <v>99</v>
      </c>
      <c r="CZ303" s="16">
        <v>100</v>
      </c>
      <c r="DA303" s="16">
        <v>101</v>
      </c>
      <c r="DB303" s="16">
        <v>102</v>
      </c>
      <c r="DC303" s="16">
        <v>103</v>
      </c>
      <c r="DD303" s="16">
        <v>104</v>
      </c>
      <c r="DE303" s="16">
        <v>105</v>
      </c>
      <c r="DF303" s="16">
        <v>106</v>
      </c>
      <c r="DG303" s="16">
        <v>107</v>
      </c>
      <c r="DH303" s="16">
        <v>108</v>
      </c>
      <c r="DI303" s="16">
        <v>109</v>
      </c>
      <c r="DJ303" s="16">
        <v>110</v>
      </c>
      <c r="DK303" s="16">
        <v>111</v>
      </c>
      <c r="DL303" s="16">
        <v>112</v>
      </c>
      <c r="DM303" s="16">
        <v>113</v>
      </c>
      <c r="DN303" s="16">
        <v>114</v>
      </c>
      <c r="DO303" s="16">
        <v>115</v>
      </c>
      <c r="DP303" s="16">
        <v>116</v>
      </c>
      <c r="DQ303" s="16">
        <v>117</v>
      </c>
      <c r="DR303" s="16">
        <v>118</v>
      </c>
      <c r="DS303" s="16">
        <v>119</v>
      </c>
      <c r="DT303" s="16">
        <v>120</v>
      </c>
      <c r="DU303" s="16">
        <v>121</v>
      </c>
      <c r="DV303" s="16">
        <v>122</v>
      </c>
      <c r="DW303" s="16">
        <v>123</v>
      </c>
      <c r="DX303" s="16">
        <v>124</v>
      </c>
      <c r="DY303" s="16">
        <v>125</v>
      </c>
      <c r="DZ303" s="16">
        <v>126</v>
      </c>
      <c r="EA303" s="16">
        <v>127</v>
      </c>
      <c r="EB303" s="16">
        <v>128</v>
      </c>
      <c r="EC303" s="16">
        <v>129</v>
      </c>
      <c r="ED303" s="16">
        <v>130</v>
      </c>
      <c r="EE303" s="16">
        <v>131</v>
      </c>
      <c r="EF303" s="16">
        <v>132</v>
      </c>
      <c r="EG303" s="16">
        <v>133</v>
      </c>
      <c r="EH303" s="16">
        <v>134</v>
      </c>
      <c r="EI303" s="16">
        <v>135</v>
      </c>
      <c r="EJ303" s="16">
        <v>136</v>
      </c>
      <c r="EK303" s="16">
        <v>137</v>
      </c>
      <c r="EL303" s="16">
        <v>138</v>
      </c>
      <c r="EM303" s="16">
        <v>139</v>
      </c>
      <c r="EN303" s="16">
        <v>140</v>
      </c>
      <c r="EO303" s="16">
        <v>141</v>
      </c>
    </row>
    <row r="304" spans="2:145" x14ac:dyDescent="0.25">
      <c r="B304" s="23" t="s">
        <v>235</v>
      </c>
      <c r="C304" s="23"/>
      <c r="D304" s="23"/>
      <c r="E304" s="16">
        <f>D285</f>
        <v>240000</v>
      </c>
      <c r="F304" s="16">
        <f>E306</f>
        <v>238242.42424242425</v>
      </c>
      <c r="G304" s="16">
        <f t="shared" ref="G304:BR304" si="447">F306</f>
        <v>236484.84848484851</v>
      </c>
      <c r="H304" s="16">
        <f t="shared" si="447"/>
        <v>234727.27272727276</v>
      </c>
      <c r="I304" s="16">
        <f t="shared" si="447"/>
        <v>232969.69696969702</v>
      </c>
      <c r="J304" s="16">
        <f t="shared" si="447"/>
        <v>231212.12121212127</v>
      </c>
      <c r="K304" s="16">
        <f t="shared" si="447"/>
        <v>229454.54545454553</v>
      </c>
      <c r="L304" s="16">
        <f t="shared" si="447"/>
        <v>227696.96969696978</v>
      </c>
      <c r="M304" s="16">
        <f t="shared" si="447"/>
        <v>225939.39393939404</v>
      </c>
      <c r="N304" s="16">
        <f t="shared" si="447"/>
        <v>224181.81818181829</v>
      </c>
      <c r="O304" s="16">
        <f t="shared" si="447"/>
        <v>222424.24242424255</v>
      </c>
      <c r="P304" s="16">
        <f t="shared" si="447"/>
        <v>220666.6666666668</v>
      </c>
      <c r="Q304" s="16">
        <f t="shared" si="447"/>
        <v>218909.09090909106</v>
      </c>
      <c r="R304" s="16">
        <f t="shared" si="447"/>
        <v>217151.51515151531</v>
      </c>
      <c r="S304" s="16">
        <f t="shared" si="447"/>
        <v>215393.93939393957</v>
      </c>
      <c r="T304" s="16">
        <f t="shared" si="447"/>
        <v>213636.36363636382</v>
      </c>
      <c r="U304" s="16">
        <f t="shared" si="447"/>
        <v>211878.78787878808</v>
      </c>
      <c r="V304" s="16">
        <f t="shared" si="447"/>
        <v>210121.21212121233</v>
      </c>
      <c r="W304" s="16">
        <f t="shared" si="447"/>
        <v>208363.63636363659</v>
      </c>
      <c r="X304" s="16">
        <f t="shared" si="447"/>
        <v>206606.06060606084</v>
      </c>
      <c r="Y304" s="16">
        <f t="shared" si="447"/>
        <v>204848.4848484851</v>
      </c>
      <c r="Z304" s="16">
        <f t="shared" si="447"/>
        <v>203090.90909090935</v>
      </c>
      <c r="AA304" s="16">
        <f t="shared" si="447"/>
        <v>201333.3333333336</v>
      </c>
      <c r="AB304" s="16">
        <f t="shared" si="447"/>
        <v>199575.75757575786</v>
      </c>
      <c r="AC304" s="16">
        <f t="shared" si="447"/>
        <v>197818.18181818211</v>
      </c>
      <c r="AD304" s="16">
        <f t="shared" si="447"/>
        <v>196060.60606060637</v>
      </c>
      <c r="AE304" s="16">
        <f t="shared" si="447"/>
        <v>194303.03030303062</v>
      </c>
      <c r="AF304" s="16">
        <f t="shared" si="447"/>
        <v>192545.45454545488</v>
      </c>
      <c r="AG304" s="16">
        <f t="shared" si="447"/>
        <v>190787.87878787913</v>
      </c>
      <c r="AH304" s="16">
        <f t="shared" si="447"/>
        <v>189030.30303030339</v>
      </c>
      <c r="AI304" s="16">
        <f t="shared" si="447"/>
        <v>187272.72727272764</v>
      </c>
      <c r="AJ304" s="16">
        <f t="shared" si="447"/>
        <v>185515.1515151519</v>
      </c>
      <c r="AK304" s="16">
        <f t="shared" si="447"/>
        <v>183757.57575757615</v>
      </c>
      <c r="AL304" s="16">
        <f t="shared" si="447"/>
        <v>182000.00000000041</v>
      </c>
      <c r="AM304" s="16">
        <f t="shared" si="447"/>
        <v>180242.42424242466</v>
      </c>
      <c r="AN304" s="16">
        <f t="shared" si="447"/>
        <v>178484.84848484892</v>
      </c>
      <c r="AO304" s="16">
        <f t="shared" si="447"/>
        <v>176727.27272727317</v>
      </c>
      <c r="AP304" s="16">
        <f t="shared" si="447"/>
        <v>174969.69696969743</v>
      </c>
      <c r="AQ304" s="16">
        <f t="shared" si="447"/>
        <v>173212.12121212168</v>
      </c>
      <c r="AR304" s="16">
        <f t="shared" si="447"/>
        <v>171454.54545454594</v>
      </c>
      <c r="AS304" s="16">
        <f t="shared" si="447"/>
        <v>169696.96969697019</v>
      </c>
      <c r="AT304" s="16">
        <f t="shared" si="447"/>
        <v>167939.39393939445</v>
      </c>
      <c r="AU304" s="16">
        <f t="shared" si="447"/>
        <v>166181.8181818187</v>
      </c>
      <c r="AV304" s="16">
        <f t="shared" si="447"/>
        <v>164424.24242424296</v>
      </c>
      <c r="AW304" s="16">
        <f t="shared" si="447"/>
        <v>162666.66666666721</v>
      </c>
      <c r="AX304" s="16">
        <f t="shared" si="447"/>
        <v>160909.09090909146</v>
      </c>
      <c r="AY304" s="16">
        <f t="shared" si="447"/>
        <v>159151.51515151572</v>
      </c>
      <c r="AZ304" s="16">
        <f t="shared" si="447"/>
        <v>157393.93939393997</v>
      </c>
      <c r="BA304" s="16">
        <f t="shared" si="447"/>
        <v>155636.36363636423</v>
      </c>
      <c r="BB304" s="16">
        <f t="shared" si="447"/>
        <v>153878.78787878848</v>
      </c>
      <c r="BC304" s="16">
        <f t="shared" si="447"/>
        <v>152121.21212121274</v>
      </c>
      <c r="BD304" s="16">
        <f t="shared" si="447"/>
        <v>150363.63636363699</v>
      </c>
      <c r="BE304" s="16">
        <f t="shared" si="447"/>
        <v>148606.06060606125</v>
      </c>
      <c r="BF304" s="16">
        <f t="shared" si="447"/>
        <v>146848.4848484855</v>
      </c>
      <c r="BG304" s="16">
        <f t="shared" si="447"/>
        <v>145090.90909090976</v>
      </c>
      <c r="BH304" s="16">
        <f t="shared" si="447"/>
        <v>143333.33333333401</v>
      </c>
      <c r="BI304" s="16">
        <f t="shared" si="447"/>
        <v>141575.75757575827</v>
      </c>
      <c r="BJ304" s="16">
        <f t="shared" si="447"/>
        <v>139818.18181818252</v>
      </c>
      <c r="BK304" s="16">
        <f t="shared" si="447"/>
        <v>138060.60606060678</v>
      </c>
      <c r="BL304" s="16">
        <f t="shared" si="447"/>
        <v>136303.03030303103</v>
      </c>
      <c r="BM304" s="16">
        <f t="shared" si="447"/>
        <v>134545.45454545529</v>
      </c>
      <c r="BN304" s="16">
        <f t="shared" si="447"/>
        <v>132787.87878787954</v>
      </c>
      <c r="BO304" s="16">
        <f t="shared" si="447"/>
        <v>131030.30303030378</v>
      </c>
      <c r="BP304" s="16">
        <f t="shared" si="447"/>
        <v>129272.72727272802</v>
      </c>
      <c r="BQ304" s="16">
        <f t="shared" si="447"/>
        <v>127515.15151515226</v>
      </c>
      <c r="BR304" s="16">
        <f t="shared" si="447"/>
        <v>125757.5757575765</v>
      </c>
      <c r="BS304" s="16">
        <f t="shared" ref="BS304:CZ304" si="448">BR306</f>
        <v>124000.00000000074</v>
      </c>
      <c r="BT304" s="16">
        <f t="shared" si="448"/>
        <v>122242.42424242498</v>
      </c>
      <c r="BU304" s="16">
        <f t="shared" si="448"/>
        <v>120484.84848484922</v>
      </c>
      <c r="BV304" s="16">
        <f t="shared" si="448"/>
        <v>118727.27272727346</v>
      </c>
      <c r="BW304" s="16">
        <f t="shared" si="448"/>
        <v>116969.6969696977</v>
      </c>
      <c r="BX304" s="16">
        <f t="shared" si="448"/>
        <v>115212.12121212194</v>
      </c>
      <c r="BY304" s="16">
        <f t="shared" si="448"/>
        <v>113454.54545454618</v>
      </c>
      <c r="BZ304" s="16">
        <f t="shared" si="448"/>
        <v>111696.96969697042</v>
      </c>
      <c r="CA304" s="16">
        <f t="shared" si="448"/>
        <v>109939.39393939466</v>
      </c>
      <c r="CB304" s="16">
        <f t="shared" si="448"/>
        <v>108181.8181818189</v>
      </c>
      <c r="CC304" s="16">
        <f t="shared" si="448"/>
        <v>106424.24242424314</v>
      </c>
      <c r="CD304" s="16">
        <f t="shared" si="448"/>
        <v>104666.66666666738</v>
      </c>
      <c r="CE304" s="16">
        <f t="shared" si="448"/>
        <v>102909.09090909162</v>
      </c>
      <c r="CF304" s="16">
        <f t="shared" si="448"/>
        <v>101151.51515151586</v>
      </c>
      <c r="CG304" s="16">
        <f t="shared" si="448"/>
        <v>99393.939393940105</v>
      </c>
      <c r="CH304" s="16">
        <f t="shared" si="448"/>
        <v>97636.363636364345</v>
      </c>
      <c r="CI304" s="16">
        <f t="shared" si="448"/>
        <v>95878.787878788586</v>
      </c>
      <c r="CJ304" s="16">
        <f t="shared" si="448"/>
        <v>94121.212121212826</v>
      </c>
      <c r="CK304" s="16">
        <f t="shared" si="448"/>
        <v>92363.636363637066</v>
      </c>
      <c r="CL304" s="16">
        <f t="shared" si="448"/>
        <v>90606.060606061306</v>
      </c>
      <c r="CM304" s="16">
        <f t="shared" si="448"/>
        <v>88848.484848485547</v>
      </c>
      <c r="CN304" s="16">
        <f t="shared" si="448"/>
        <v>87090.909090909787</v>
      </c>
      <c r="CO304" s="16">
        <f t="shared" si="448"/>
        <v>85333.333333334027</v>
      </c>
      <c r="CP304" s="16">
        <f t="shared" si="448"/>
        <v>83575.757575758267</v>
      </c>
      <c r="CQ304" s="16">
        <f t="shared" si="448"/>
        <v>81818.181818182507</v>
      </c>
      <c r="CR304" s="16">
        <f t="shared" si="448"/>
        <v>80060.606060606748</v>
      </c>
      <c r="CS304" s="16">
        <f t="shared" si="448"/>
        <v>78303.030303030988</v>
      </c>
      <c r="CT304" s="16">
        <f t="shared" si="448"/>
        <v>76545.454545455228</v>
      </c>
      <c r="CU304" s="16">
        <f t="shared" si="448"/>
        <v>74787.878787879468</v>
      </c>
      <c r="CV304" s="16">
        <f t="shared" si="448"/>
        <v>73030.303030303709</v>
      </c>
      <c r="CW304" s="16">
        <f t="shared" si="448"/>
        <v>71272.727272727949</v>
      </c>
      <c r="CX304" s="16">
        <f t="shared" si="448"/>
        <v>69515.151515152189</v>
      </c>
      <c r="CY304" s="16">
        <f t="shared" si="448"/>
        <v>67757.575757576429</v>
      </c>
      <c r="CZ304" s="16">
        <f t="shared" si="448"/>
        <v>66000.000000000669</v>
      </c>
      <c r="DA304" s="16">
        <f t="shared" ref="DA304" si="449">CZ306</f>
        <v>64242.42424242491</v>
      </c>
      <c r="DB304" s="16">
        <f t="shared" ref="DB304" si="450">DA306</f>
        <v>62484.84848484915</v>
      </c>
      <c r="DC304" s="16">
        <f t="shared" ref="DC304" si="451">DB306</f>
        <v>60727.27272727339</v>
      </c>
      <c r="DD304" s="16">
        <f t="shared" ref="DD304" si="452">DC306</f>
        <v>58969.69696969763</v>
      </c>
      <c r="DE304" s="16">
        <f t="shared" ref="DE304" si="453">DD306</f>
        <v>57212.12121212187</v>
      </c>
      <c r="DF304" s="16">
        <f t="shared" ref="DF304" si="454">DE306</f>
        <v>55454.545454546111</v>
      </c>
      <c r="DG304" s="16">
        <f t="shared" ref="DG304" si="455">DF306</f>
        <v>53696.969696970351</v>
      </c>
      <c r="DH304" s="16">
        <f t="shared" ref="DH304" si="456">DG306</f>
        <v>51939.393939394591</v>
      </c>
      <c r="DI304" s="16">
        <f t="shared" ref="DI304" si="457">DH306</f>
        <v>50181.818181818831</v>
      </c>
      <c r="DJ304" s="16">
        <f t="shared" ref="DJ304" si="458">DI306</f>
        <v>48424.242424243072</v>
      </c>
      <c r="DK304" s="16">
        <f t="shared" ref="DK304" si="459">DJ306</f>
        <v>46666.666666667312</v>
      </c>
      <c r="DL304" s="16">
        <f t="shared" ref="DL304" si="460">DK306</f>
        <v>44909.090909091552</v>
      </c>
      <c r="DM304" s="16">
        <f t="shared" ref="DM304" si="461">DL306</f>
        <v>43151.515151515792</v>
      </c>
      <c r="DN304" s="16">
        <f t="shared" ref="DN304" si="462">DM306</f>
        <v>41393.939393940032</v>
      </c>
      <c r="DO304" s="16">
        <f t="shared" ref="DO304" si="463">DN306</f>
        <v>39636.363636364273</v>
      </c>
      <c r="DP304" s="16">
        <f t="shared" ref="DP304" si="464">DO306</f>
        <v>37878.787878788513</v>
      </c>
      <c r="DQ304" s="16">
        <f t="shared" ref="DQ304" si="465">DP306</f>
        <v>36121.212121212753</v>
      </c>
      <c r="DR304" s="16">
        <f t="shared" ref="DR304" si="466">DQ306</f>
        <v>34363.636363636993</v>
      </c>
      <c r="DS304" s="16">
        <f t="shared" ref="DS304" si="467">DR306</f>
        <v>32606.060606061237</v>
      </c>
      <c r="DT304" s="16">
        <f t="shared" ref="DT304" si="468">DS306</f>
        <v>30848.484848485481</v>
      </c>
      <c r="DU304" s="16">
        <f t="shared" ref="DU304" si="469">DT306</f>
        <v>29090.909090909725</v>
      </c>
      <c r="DV304" s="16">
        <f t="shared" ref="DV304" si="470">DU306</f>
        <v>27333.333333333969</v>
      </c>
      <c r="DW304" s="16">
        <f t="shared" ref="DW304" si="471">DV306</f>
        <v>25575.757575758213</v>
      </c>
      <c r="DX304" s="16">
        <f t="shared" ref="DX304" si="472">DW306</f>
        <v>23818.181818182456</v>
      </c>
      <c r="DY304" s="16">
        <f t="shared" ref="DY304" si="473">DX306</f>
        <v>22060.6060606067</v>
      </c>
      <c r="DZ304" s="16">
        <f t="shared" ref="DZ304" si="474">DY306</f>
        <v>20303.030303030944</v>
      </c>
      <c r="EA304" s="16">
        <f t="shared" ref="EA304" si="475">DZ306</f>
        <v>18545.454545455188</v>
      </c>
      <c r="EB304" s="16">
        <f t="shared" ref="EB304" si="476">EA306</f>
        <v>16787.878787879432</v>
      </c>
      <c r="EC304" s="16">
        <f t="shared" ref="EC304" si="477">EB306</f>
        <v>15030.303030303674</v>
      </c>
      <c r="ED304" s="16">
        <f t="shared" ref="ED304" si="478">EC306</f>
        <v>13272.727272727916</v>
      </c>
      <c r="EE304" s="16">
        <f t="shared" ref="EE304" si="479">ED306</f>
        <v>11515.151515152158</v>
      </c>
      <c r="EF304" s="16">
        <f t="shared" ref="EF304" si="480">EE306</f>
        <v>9757.5757575764001</v>
      </c>
      <c r="EG304" s="16">
        <f t="shared" ref="EG304" si="481">EF306</f>
        <v>8000.0000000006421</v>
      </c>
      <c r="EH304" s="16">
        <f t="shared" ref="EH304" si="482">EG306</f>
        <v>8000.0000000006421</v>
      </c>
      <c r="EI304" s="16">
        <f t="shared" ref="EI304" si="483">EH306</f>
        <v>8000.0000000006421</v>
      </c>
      <c r="EJ304" s="16">
        <f t="shared" ref="EJ304" si="484">EI306</f>
        <v>8000.0000000006421</v>
      </c>
      <c r="EK304" s="16">
        <f t="shared" ref="EK304" si="485">EJ306</f>
        <v>8000.0000000006421</v>
      </c>
      <c r="EL304" s="16">
        <f t="shared" ref="EL304" si="486">EK306</f>
        <v>8000.0000000006421</v>
      </c>
      <c r="EM304" s="16">
        <f t="shared" ref="EM304" si="487">EL306</f>
        <v>8000.0000000006421</v>
      </c>
      <c r="EN304" s="16">
        <f t="shared" ref="EN304" si="488">EM306</f>
        <v>8000.0000000006421</v>
      </c>
      <c r="EO304" s="16">
        <f t="shared" ref="EO304" si="489">EN306</f>
        <v>8000.0000000006421</v>
      </c>
    </row>
    <row r="305" spans="2:150" x14ac:dyDescent="0.25">
      <c r="B305" s="23" t="s">
        <v>236</v>
      </c>
      <c r="C305" s="23"/>
      <c r="D305" s="23"/>
      <c r="E305" s="126">
        <f>IF($C$285="SLM",IF(E303&lt;=$I$285,$E$304*$E$285,0),IF(E303&lt;$I$285,E304*$E$285,IF(E303=$I$285,E303-$J$285,0)))</f>
        <v>1757.5757575757577</v>
      </c>
      <c r="F305" s="126">
        <f t="shared" ref="F305:BQ305" si="490">IF($C$285="SLM",IF(F303&lt;=$I$285,$E$304*$E$285,0),IF(F303&lt;$I$285,F304*$E$285,IF(F303=$I$285,F303-$J$285,0)))</f>
        <v>1757.5757575757577</v>
      </c>
      <c r="G305" s="126">
        <f t="shared" si="490"/>
        <v>1757.5757575757577</v>
      </c>
      <c r="H305" s="126">
        <f t="shared" si="490"/>
        <v>1757.5757575757577</v>
      </c>
      <c r="I305" s="126">
        <f t="shared" si="490"/>
        <v>1757.5757575757577</v>
      </c>
      <c r="J305" s="126">
        <f t="shared" si="490"/>
        <v>1757.5757575757577</v>
      </c>
      <c r="K305" s="126">
        <f t="shared" si="490"/>
        <v>1757.5757575757577</v>
      </c>
      <c r="L305" s="126">
        <f t="shared" si="490"/>
        <v>1757.5757575757577</v>
      </c>
      <c r="M305" s="126">
        <f t="shared" si="490"/>
        <v>1757.5757575757577</v>
      </c>
      <c r="N305" s="126">
        <f t="shared" si="490"/>
        <v>1757.5757575757577</v>
      </c>
      <c r="O305" s="126">
        <f t="shared" si="490"/>
        <v>1757.5757575757577</v>
      </c>
      <c r="P305" s="126">
        <f t="shared" si="490"/>
        <v>1757.5757575757577</v>
      </c>
      <c r="Q305" s="126">
        <f t="shared" si="490"/>
        <v>1757.5757575757577</v>
      </c>
      <c r="R305" s="126">
        <f t="shared" si="490"/>
        <v>1757.5757575757577</v>
      </c>
      <c r="S305" s="126">
        <f t="shared" si="490"/>
        <v>1757.5757575757577</v>
      </c>
      <c r="T305" s="126">
        <f t="shared" si="490"/>
        <v>1757.5757575757577</v>
      </c>
      <c r="U305" s="126">
        <f t="shared" si="490"/>
        <v>1757.5757575757577</v>
      </c>
      <c r="V305" s="126">
        <f t="shared" si="490"/>
        <v>1757.5757575757577</v>
      </c>
      <c r="W305" s="126">
        <f t="shared" si="490"/>
        <v>1757.5757575757577</v>
      </c>
      <c r="X305" s="126">
        <f t="shared" si="490"/>
        <v>1757.5757575757577</v>
      </c>
      <c r="Y305" s="126">
        <f t="shared" si="490"/>
        <v>1757.5757575757577</v>
      </c>
      <c r="Z305" s="126">
        <f t="shared" si="490"/>
        <v>1757.5757575757577</v>
      </c>
      <c r="AA305" s="126">
        <f t="shared" si="490"/>
        <v>1757.5757575757577</v>
      </c>
      <c r="AB305" s="126">
        <f t="shared" si="490"/>
        <v>1757.5757575757577</v>
      </c>
      <c r="AC305" s="126">
        <f t="shared" si="490"/>
        <v>1757.5757575757577</v>
      </c>
      <c r="AD305" s="126">
        <f t="shared" si="490"/>
        <v>1757.5757575757577</v>
      </c>
      <c r="AE305" s="126">
        <f t="shared" si="490"/>
        <v>1757.5757575757577</v>
      </c>
      <c r="AF305" s="126">
        <f t="shared" si="490"/>
        <v>1757.5757575757577</v>
      </c>
      <c r="AG305" s="126">
        <f t="shared" si="490"/>
        <v>1757.5757575757577</v>
      </c>
      <c r="AH305" s="126">
        <f t="shared" si="490"/>
        <v>1757.5757575757577</v>
      </c>
      <c r="AI305" s="126">
        <f t="shared" si="490"/>
        <v>1757.5757575757577</v>
      </c>
      <c r="AJ305" s="126">
        <f t="shared" si="490"/>
        <v>1757.5757575757577</v>
      </c>
      <c r="AK305" s="126">
        <f t="shared" si="490"/>
        <v>1757.5757575757577</v>
      </c>
      <c r="AL305" s="126">
        <f t="shared" si="490"/>
        <v>1757.5757575757577</v>
      </c>
      <c r="AM305" s="126">
        <f t="shared" si="490"/>
        <v>1757.5757575757577</v>
      </c>
      <c r="AN305" s="126">
        <f t="shared" si="490"/>
        <v>1757.5757575757577</v>
      </c>
      <c r="AO305" s="126">
        <f t="shared" si="490"/>
        <v>1757.5757575757577</v>
      </c>
      <c r="AP305" s="126">
        <f t="shared" si="490"/>
        <v>1757.5757575757577</v>
      </c>
      <c r="AQ305" s="126">
        <f t="shared" si="490"/>
        <v>1757.5757575757577</v>
      </c>
      <c r="AR305" s="126">
        <f t="shared" si="490"/>
        <v>1757.5757575757577</v>
      </c>
      <c r="AS305" s="126">
        <f t="shared" si="490"/>
        <v>1757.5757575757577</v>
      </c>
      <c r="AT305" s="126">
        <f t="shared" si="490"/>
        <v>1757.5757575757577</v>
      </c>
      <c r="AU305" s="126">
        <f t="shared" si="490"/>
        <v>1757.5757575757577</v>
      </c>
      <c r="AV305" s="126">
        <f t="shared" si="490"/>
        <v>1757.5757575757577</v>
      </c>
      <c r="AW305" s="126">
        <f t="shared" si="490"/>
        <v>1757.5757575757577</v>
      </c>
      <c r="AX305" s="126">
        <f t="shared" si="490"/>
        <v>1757.5757575757577</v>
      </c>
      <c r="AY305" s="126">
        <f t="shared" si="490"/>
        <v>1757.5757575757577</v>
      </c>
      <c r="AZ305" s="126">
        <f t="shared" si="490"/>
        <v>1757.5757575757577</v>
      </c>
      <c r="BA305" s="126">
        <f t="shared" si="490"/>
        <v>1757.5757575757577</v>
      </c>
      <c r="BB305" s="126">
        <f t="shared" si="490"/>
        <v>1757.5757575757577</v>
      </c>
      <c r="BC305" s="126">
        <f t="shared" si="490"/>
        <v>1757.5757575757577</v>
      </c>
      <c r="BD305" s="126">
        <f t="shared" si="490"/>
        <v>1757.5757575757577</v>
      </c>
      <c r="BE305" s="126">
        <f t="shared" si="490"/>
        <v>1757.5757575757577</v>
      </c>
      <c r="BF305" s="126">
        <f t="shared" si="490"/>
        <v>1757.5757575757577</v>
      </c>
      <c r="BG305" s="126">
        <f t="shared" si="490"/>
        <v>1757.5757575757577</v>
      </c>
      <c r="BH305" s="126">
        <f t="shared" si="490"/>
        <v>1757.5757575757577</v>
      </c>
      <c r="BI305" s="126">
        <f t="shared" si="490"/>
        <v>1757.5757575757577</v>
      </c>
      <c r="BJ305" s="126">
        <f t="shared" si="490"/>
        <v>1757.5757575757577</v>
      </c>
      <c r="BK305" s="126">
        <f t="shared" si="490"/>
        <v>1757.5757575757577</v>
      </c>
      <c r="BL305" s="126">
        <f t="shared" si="490"/>
        <v>1757.5757575757577</v>
      </c>
      <c r="BM305" s="126">
        <f t="shared" si="490"/>
        <v>1757.5757575757577</v>
      </c>
      <c r="BN305" s="126">
        <f t="shared" si="490"/>
        <v>1757.5757575757577</v>
      </c>
      <c r="BO305" s="126">
        <f t="shared" si="490"/>
        <v>1757.5757575757577</v>
      </c>
      <c r="BP305" s="126">
        <f t="shared" si="490"/>
        <v>1757.5757575757577</v>
      </c>
      <c r="BQ305" s="126">
        <f t="shared" si="490"/>
        <v>1757.5757575757577</v>
      </c>
      <c r="BR305" s="126">
        <f t="shared" ref="BR305:DU305" si="491">IF($C$285="SLM",IF(BR303&lt;=$I$285,$E$304*$E$285,0),IF(BR303&lt;$I$285,BR304*$E$285,IF(BR303=$I$285,BR303-$J$285,0)))</f>
        <v>1757.5757575757577</v>
      </c>
      <c r="BS305" s="126">
        <f t="shared" si="491"/>
        <v>1757.5757575757577</v>
      </c>
      <c r="BT305" s="126">
        <f t="shared" si="491"/>
        <v>1757.5757575757577</v>
      </c>
      <c r="BU305" s="126">
        <f t="shared" si="491"/>
        <v>1757.5757575757577</v>
      </c>
      <c r="BV305" s="126">
        <f t="shared" si="491"/>
        <v>1757.5757575757577</v>
      </c>
      <c r="BW305" s="126">
        <f t="shared" si="491"/>
        <v>1757.5757575757577</v>
      </c>
      <c r="BX305" s="126">
        <f t="shared" si="491"/>
        <v>1757.5757575757577</v>
      </c>
      <c r="BY305" s="126">
        <f t="shared" si="491"/>
        <v>1757.5757575757577</v>
      </c>
      <c r="BZ305" s="126">
        <f t="shared" si="491"/>
        <v>1757.5757575757577</v>
      </c>
      <c r="CA305" s="126">
        <f t="shared" si="491"/>
        <v>1757.5757575757577</v>
      </c>
      <c r="CB305" s="126">
        <f t="shared" si="491"/>
        <v>1757.5757575757577</v>
      </c>
      <c r="CC305" s="126">
        <f t="shared" si="491"/>
        <v>1757.5757575757577</v>
      </c>
      <c r="CD305" s="126">
        <f t="shared" si="491"/>
        <v>1757.5757575757577</v>
      </c>
      <c r="CE305" s="126">
        <f t="shared" si="491"/>
        <v>1757.5757575757577</v>
      </c>
      <c r="CF305" s="126">
        <f t="shared" si="491"/>
        <v>1757.5757575757577</v>
      </c>
      <c r="CG305" s="126">
        <f t="shared" si="491"/>
        <v>1757.5757575757577</v>
      </c>
      <c r="CH305" s="126">
        <f t="shared" si="491"/>
        <v>1757.5757575757577</v>
      </c>
      <c r="CI305" s="126">
        <f t="shared" si="491"/>
        <v>1757.5757575757577</v>
      </c>
      <c r="CJ305" s="126">
        <f t="shared" si="491"/>
        <v>1757.5757575757577</v>
      </c>
      <c r="CK305" s="126">
        <f t="shared" si="491"/>
        <v>1757.5757575757577</v>
      </c>
      <c r="CL305" s="126">
        <f t="shared" si="491"/>
        <v>1757.5757575757577</v>
      </c>
      <c r="CM305" s="126">
        <f t="shared" si="491"/>
        <v>1757.5757575757577</v>
      </c>
      <c r="CN305" s="126">
        <f t="shared" si="491"/>
        <v>1757.5757575757577</v>
      </c>
      <c r="CO305" s="126">
        <f t="shared" si="491"/>
        <v>1757.5757575757577</v>
      </c>
      <c r="CP305" s="126">
        <f t="shared" si="491"/>
        <v>1757.5757575757577</v>
      </c>
      <c r="CQ305" s="126">
        <f t="shared" si="491"/>
        <v>1757.5757575757577</v>
      </c>
      <c r="CR305" s="126">
        <f t="shared" si="491"/>
        <v>1757.5757575757577</v>
      </c>
      <c r="CS305" s="126">
        <f t="shared" si="491"/>
        <v>1757.5757575757577</v>
      </c>
      <c r="CT305" s="126">
        <f t="shared" si="491"/>
        <v>1757.5757575757577</v>
      </c>
      <c r="CU305" s="126">
        <f t="shared" si="491"/>
        <v>1757.5757575757577</v>
      </c>
      <c r="CV305" s="126">
        <f t="shared" si="491"/>
        <v>1757.5757575757577</v>
      </c>
      <c r="CW305" s="126">
        <f t="shared" si="491"/>
        <v>1757.5757575757577</v>
      </c>
      <c r="CX305" s="126">
        <f t="shared" si="491"/>
        <v>1757.5757575757577</v>
      </c>
      <c r="CY305" s="126">
        <f t="shared" si="491"/>
        <v>1757.5757575757577</v>
      </c>
      <c r="CZ305" s="126">
        <f t="shared" si="491"/>
        <v>1757.5757575757577</v>
      </c>
      <c r="DA305" s="126">
        <f t="shared" si="491"/>
        <v>1757.5757575757577</v>
      </c>
      <c r="DB305" s="126">
        <f t="shared" si="491"/>
        <v>1757.5757575757577</v>
      </c>
      <c r="DC305" s="126">
        <f t="shared" si="491"/>
        <v>1757.5757575757577</v>
      </c>
      <c r="DD305" s="126">
        <f t="shared" si="491"/>
        <v>1757.5757575757577</v>
      </c>
      <c r="DE305" s="126">
        <f t="shared" si="491"/>
        <v>1757.5757575757577</v>
      </c>
      <c r="DF305" s="126">
        <f t="shared" si="491"/>
        <v>1757.5757575757577</v>
      </c>
      <c r="DG305" s="126">
        <f t="shared" si="491"/>
        <v>1757.5757575757577</v>
      </c>
      <c r="DH305" s="126">
        <f t="shared" si="491"/>
        <v>1757.5757575757577</v>
      </c>
      <c r="DI305" s="126">
        <f t="shared" si="491"/>
        <v>1757.5757575757577</v>
      </c>
      <c r="DJ305" s="126">
        <f t="shared" si="491"/>
        <v>1757.5757575757577</v>
      </c>
      <c r="DK305" s="126">
        <f t="shared" si="491"/>
        <v>1757.5757575757577</v>
      </c>
      <c r="DL305" s="126">
        <f t="shared" si="491"/>
        <v>1757.5757575757577</v>
      </c>
      <c r="DM305" s="126">
        <f t="shared" si="491"/>
        <v>1757.5757575757577</v>
      </c>
      <c r="DN305" s="126">
        <f t="shared" si="491"/>
        <v>1757.5757575757577</v>
      </c>
      <c r="DO305" s="126">
        <f t="shared" si="491"/>
        <v>1757.5757575757577</v>
      </c>
      <c r="DP305" s="126">
        <f t="shared" si="491"/>
        <v>1757.5757575757577</v>
      </c>
      <c r="DQ305" s="126">
        <f t="shared" si="491"/>
        <v>1757.5757575757577</v>
      </c>
      <c r="DR305" s="126">
        <f t="shared" si="491"/>
        <v>1757.5757575757577</v>
      </c>
      <c r="DS305" s="126">
        <f t="shared" si="491"/>
        <v>1757.5757575757577</v>
      </c>
      <c r="DT305" s="126">
        <f t="shared" si="491"/>
        <v>1757.5757575757577</v>
      </c>
      <c r="DU305" s="126">
        <f t="shared" si="491"/>
        <v>1757.5757575757577</v>
      </c>
      <c r="DV305" s="126">
        <f t="shared" ref="DV305:EO305" si="492">IF($C$285="SLM",IF(DV303&lt;=$I$285,$E$304*$E$285,0),IF(DV303&lt;$I$285,DV304*$E$285,IF(DV303=$I$285,DV303-$J$285,0)))</f>
        <v>1757.5757575757577</v>
      </c>
      <c r="DW305" s="126">
        <f t="shared" si="492"/>
        <v>1757.5757575757577</v>
      </c>
      <c r="DX305" s="126">
        <f t="shared" si="492"/>
        <v>1757.5757575757577</v>
      </c>
      <c r="DY305" s="126">
        <f t="shared" si="492"/>
        <v>1757.5757575757577</v>
      </c>
      <c r="DZ305" s="126">
        <f t="shared" si="492"/>
        <v>1757.5757575757577</v>
      </c>
      <c r="EA305" s="126">
        <f t="shared" si="492"/>
        <v>1757.5757575757577</v>
      </c>
      <c r="EB305" s="126">
        <f t="shared" si="492"/>
        <v>1757.5757575757577</v>
      </c>
      <c r="EC305" s="126">
        <f t="shared" si="492"/>
        <v>1757.5757575757577</v>
      </c>
      <c r="ED305" s="126">
        <f t="shared" si="492"/>
        <v>1757.5757575757577</v>
      </c>
      <c r="EE305" s="126">
        <f t="shared" si="492"/>
        <v>1757.5757575757577</v>
      </c>
      <c r="EF305" s="126">
        <f t="shared" si="492"/>
        <v>1757.5757575757577</v>
      </c>
      <c r="EG305" s="126">
        <f t="shared" si="492"/>
        <v>0</v>
      </c>
      <c r="EH305" s="126">
        <f t="shared" si="492"/>
        <v>0</v>
      </c>
      <c r="EI305" s="126">
        <f t="shared" si="492"/>
        <v>0</v>
      </c>
      <c r="EJ305" s="126">
        <f t="shared" si="492"/>
        <v>0</v>
      </c>
      <c r="EK305" s="126">
        <f t="shared" si="492"/>
        <v>0</v>
      </c>
      <c r="EL305" s="126">
        <f t="shared" si="492"/>
        <v>0</v>
      </c>
      <c r="EM305" s="126">
        <f t="shared" si="492"/>
        <v>0</v>
      </c>
      <c r="EN305" s="126">
        <f t="shared" si="492"/>
        <v>0</v>
      </c>
      <c r="EO305" s="126">
        <f t="shared" si="492"/>
        <v>0</v>
      </c>
    </row>
    <row r="306" spans="2:150" ht="15.75" thickBot="1" x14ac:dyDescent="0.3">
      <c r="B306" s="23" t="s">
        <v>237</v>
      </c>
      <c r="C306" s="23"/>
      <c r="D306" s="23"/>
      <c r="E306" s="127">
        <f>E304-E305</f>
        <v>238242.42424242425</v>
      </c>
      <c r="F306" s="127">
        <f>F304-F305</f>
        <v>236484.84848484851</v>
      </c>
      <c r="G306" s="127">
        <f t="shared" ref="G306:BR306" si="493">G304-G305</f>
        <v>234727.27272727276</v>
      </c>
      <c r="H306" s="127">
        <f t="shared" si="493"/>
        <v>232969.69696969702</v>
      </c>
      <c r="I306" s="127">
        <f t="shared" si="493"/>
        <v>231212.12121212127</v>
      </c>
      <c r="J306" s="127">
        <f t="shared" si="493"/>
        <v>229454.54545454553</v>
      </c>
      <c r="K306" s="127">
        <f t="shared" si="493"/>
        <v>227696.96969696978</v>
      </c>
      <c r="L306" s="127">
        <f t="shared" si="493"/>
        <v>225939.39393939404</v>
      </c>
      <c r="M306" s="127">
        <f t="shared" si="493"/>
        <v>224181.81818181829</v>
      </c>
      <c r="N306" s="127">
        <f t="shared" si="493"/>
        <v>222424.24242424255</v>
      </c>
      <c r="O306" s="127">
        <f t="shared" si="493"/>
        <v>220666.6666666668</v>
      </c>
      <c r="P306" s="127">
        <f t="shared" si="493"/>
        <v>218909.09090909106</v>
      </c>
      <c r="Q306" s="127">
        <f t="shared" si="493"/>
        <v>217151.51515151531</v>
      </c>
      <c r="R306" s="127">
        <f t="shared" si="493"/>
        <v>215393.93939393957</v>
      </c>
      <c r="S306" s="127">
        <f t="shared" si="493"/>
        <v>213636.36363636382</v>
      </c>
      <c r="T306" s="127">
        <f t="shared" si="493"/>
        <v>211878.78787878808</v>
      </c>
      <c r="U306" s="127">
        <f t="shared" si="493"/>
        <v>210121.21212121233</v>
      </c>
      <c r="V306" s="127">
        <f t="shared" si="493"/>
        <v>208363.63636363659</v>
      </c>
      <c r="W306" s="127">
        <f t="shared" si="493"/>
        <v>206606.06060606084</v>
      </c>
      <c r="X306" s="127">
        <f t="shared" si="493"/>
        <v>204848.4848484851</v>
      </c>
      <c r="Y306" s="127">
        <f t="shared" si="493"/>
        <v>203090.90909090935</v>
      </c>
      <c r="Z306" s="127">
        <f t="shared" si="493"/>
        <v>201333.3333333336</v>
      </c>
      <c r="AA306" s="127">
        <f t="shared" si="493"/>
        <v>199575.75757575786</v>
      </c>
      <c r="AB306" s="127">
        <f t="shared" si="493"/>
        <v>197818.18181818211</v>
      </c>
      <c r="AC306" s="127">
        <f t="shared" si="493"/>
        <v>196060.60606060637</v>
      </c>
      <c r="AD306" s="127">
        <f t="shared" si="493"/>
        <v>194303.03030303062</v>
      </c>
      <c r="AE306" s="127">
        <f t="shared" si="493"/>
        <v>192545.45454545488</v>
      </c>
      <c r="AF306" s="127">
        <f t="shared" si="493"/>
        <v>190787.87878787913</v>
      </c>
      <c r="AG306" s="127">
        <f t="shared" si="493"/>
        <v>189030.30303030339</v>
      </c>
      <c r="AH306" s="127">
        <f t="shared" si="493"/>
        <v>187272.72727272764</v>
      </c>
      <c r="AI306" s="127">
        <f t="shared" si="493"/>
        <v>185515.1515151519</v>
      </c>
      <c r="AJ306" s="127">
        <f t="shared" si="493"/>
        <v>183757.57575757615</v>
      </c>
      <c r="AK306" s="127">
        <f t="shared" si="493"/>
        <v>182000.00000000041</v>
      </c>
      <c r="AL306" s="127">
        <f t="shared" si="493"/>
        <v>180242.42424242466</v>
      </c>
      <c r="AM306" s="127">
        <f t="shared" si="493"/>
        <v>178484.84848484892</v>
      </c>
      <c r="AN306" s="127">
        <f t="shared" si="493"/>
        <v>176727.27272727317</v>
      </c>
      <c r="AO306" s="127">
        <f t="shared" si="493"/>
        <v>174969.69696969743</v>
      </c>
      <c r="AP306" s="127">
        <f t="shared" si="493"/>
        <v>173212.12121212168</v>
      </c>
      <c r="AQ306" s="127">
        <f t="shared" si="493"/>
        <v>171454.54545454594</v>
      </c>
      <c r="AR306" s="127">
        <f t="shared" si="493"/>
        <v>169696.96969697019</v>
      </c>
      <c r="AS306" s="127">
        <f t="shared" si="493"/>
        <v>167939.39393939445</v>
      </c>
      <c r="AT306" s="127">
        <f t="shared" si="493"/>
        <v>166181.8181818187</v>
      </c>
      <c r="AU306" s="127">
        <f t="shared" si="493"/>
        <v>164424.24242424296</v>
      </c>
      <c r="AV306" s="127">
        <f t="shared" si="493"/>
        <v>162666.66666666721</v>
      </c>
      <c r="AW306" s="127">
        <f t="shared" si="493"/>
        <v>160909.09090909146</v>
      </c>
      <c r="AX306" s="127">
        <f t="shared" si="493"/>
        <v>159151.51515151572</v>
      </c>
      <c r="AY306" s="127">
        <f t="shared" si="493"/>
        <v>157393.93939393997</v>
      </c>
      <c r="AZ306" s="127">
        <f t="shared" si="493"/>
        <v>155636.36363636423</v>
      </c>
      <c r="BA306" s="127">
        <f t="shared" si="493"/>
        <v>153878.78787878848</v>
      </c>
      <c r="BB306" s="127">
        <f t="shared" si="493"/>
        <v>152121.21212121274</v>
      </c>
      <c r="BC306" s="127">
        <f t="shared" si="493"/>
        <v>150363.63636363699</v>
      </c>
      <c r="BD306" s="127">
        <f t="shared" si="493"/>
        <v>148606.06060606125</v>
      </c>
      <c r="BE306" s="127">
        <f t="shared" si="493"/>
        <v>146848.4848484855</v>
      </c>
      <c r="BF306" s="127">
        <f t="shared" si="493"/>
        <v>145090.90909090976</v>
      </c>
      <c r="BG306" s="127">
        <f t="shared" si="493"/>
        <v>143333.33333333401</v>
      </c>
      <c r="BH306" s="127">
        <f t="shared" si="493"/>
        <v>141575.75757575827</v>
      </c>
      <c r="BI306" s="127">
        <f t="shared" si="493"/>
        <v>139818.18181818252</v>
      </c>
      <c r="BJ306" s="127">
        <f t="shared" si="493"/>
        <v>138060.60606060678</v>
      </c>
      <c r="BK306" s="127">
        <f t="shared" si="493"/>
        <v>136303.03030303103</v>
      </c>
      <c r="BL306" s="127">
        <f t="shared" si="493"/>
        <v>134545.45454545529</v>
      </c>
      <c r="BM306" s="127">
        <f t="shared" si="493"/>
        <v>132787.87878787954</v>
      </c>
      <c r="BN306" s="127">
        <f t="shared" si="493"/>
        <v>131030.30303030378</v>
      </c>
      <c r="BO306" s="127">
        <f t="shared" si="493"/>
        <v>129272.72727272802</v>
      </c>
      <c r="BP306" s="127">
        <f t="shared" si="493"/>
        <v>127515.15151515226</v>
      </c>
      <c r="BQ306" s="127">
        <f t="shared" si="493"/>
        <v>125757.5757575765</v>
      </c>
      <c r="BR306" s="127">
        <f t="shared" si="493"/>
        <v>124000.00000000074</v>
      </c>
      <c r="BS306" s="127">
        <f t="shared" ref="BS306:DU306" si="494">BS304-BS305</f>
        <v>122242.42424242498</v>
      </c>
      <c r="BT306" s="127">
        <f t="shared" si="494"/>
        <v>120484.84848484922</v>
      </c>
      <c r="BU306" s="127">
        <f t="shared" si="494"/>
        <v>118727.27272727346</v>
      </c>
      <c r="BV306" s="127">
        <f t="shared" si="494"/>
        <v>116969.6969696977</v>
      </c>
      <c r="BW306" s="127">
        <f t="shared" si="494"/>
        <v>115212.12121212194</v>
      </c>
      <c r="BX306" s="127">
        <f t="shared" si="494"/>
        <v>113454.54545454618</v>
      </c>
      <c r="BY306" s="127">
        <f t="shared" si="494"/>
        <v>111696.96969697042</v>
      </c>
      <c r="BZ306" s="127">
        <f t="shared" si="494"/>
        <v>109939.39393939466</v>
      </c>
      <c r="CA306" s="127">
        <f t="shared" si="494"/>
        <v>108181.8181818189</v>
      </c>
      <c r="CB306" s="127">
        <f t="shared" si="494"/>
        <v>106424.24242424314</v>
      </c>
      <c r="CC306" s="127">
        <f t="shared" si="494"/>
        <v>104666.66666666738</v>
      </c>
      <c r="CD306" s="127">
        <f t="shared" si="494"/>
        <v>102909.09090909162</v>
      </c>
      <c r="CE306" s="127">
        <f t="shared" si="494"/>
        <v>101151.51515151586</v>
      </c>
      <c r="CF306" s="127">
        <f t="shared" si="494"/>
        <v>99393.939393940105</v>
      </c>
      <c r="CG306" s="127">
        <f t="shared" si="494"/>
        <v>97636.363636364345</v>
      </c>
      <c r="CH306" s="127">
        <f t="shared" si="494"/>
        <v>95878.787878788586</v>
      </c>
      <c r="CI306" s="127">
        <f t="shared" si="494"/>
        <v>94121.212121212826</v>
      </c>
      <c r="CJ306" s="127">
        <f t="shared" si="494"/>
        <v>92363.636363637066</v>
      </c>
      <c r="CK306" s="127">
        <f t="shared" si="494"/>
        <v>90606.060606061306</v>
      </c>
      <c r="CL306" s="127">
        <f t="shared" si="494"/>
        <v>88848.484848485547</v>
      </c>
      <c r="CM306" s="127">
        <f t="shared" si="494"/>
        <v>87090.909090909787</v>
      </c>
      <c r="CN306" s="127">
        <f t="shared" si="494"/>
        <v>85333.333333334027</v>
      </c>
      <c r="CO306" s="127">
        <f t="shared" si="494"/>
        <v>83575.757575758267</v>
      </c>
      <c r="CP306" s="127">
        <f t="shared" si="494"/>
        <v>81818.181818182507</v>
      </c>
      <c r="CQ306" s="127">
        <f t="shared" si="494"/>
        <v>80060.606060606748</v>
      </c>
      <c r="CR306" s="127">
        <f t="shared" si="494"/>
        <v>78303.030303030988</v>
      </c>
      <c r="CS306" s="127">
        <f t="shared" si="494"/>
        <v>76545.454545455228</v>
      </c>
      <c r="CT306" s="127">
        <f t="shared" si="494"/>
        <v>74787.878787879468</v>
      </c>
      <c r="CU306" s="127">
        <f t="shared" si="494"/>
        <v>73030.303030303709</v>
      </c>
      <c r="CV306" s="127">
        <f t="shared" si="494"/>
        <v>71272.727272727949</v>
      </c>
      <c r="CW306" s="127">
        <f t="shared" si="494"/>
        <v>69515.151515152189</v>
      </c>
      <c r="CX306" s="127">
        <f t="shared" si="494"/>
        <v>67757.575757576429</v>
      </c>
      <c r="CY306" s="127">
        <f t="shared" si="494"/>
        <v>66000.000000000669</v>
      </c>
      <c r="CZ306" s="127">
        <f t="shared" si="494"/>
        <v>64242.42424242491</v>
      </c>
      <c r="DA306" s="127">
        <f t="shared" si="494"/>
        <v>62484.84848484915</v>
      </c>
      <c r="DB306" s="127">
        <f t="shared" si="494"/>
        <v>60727.27272727339</v>
      </c>
      <c r="DC306" s="127">
        <f t="shared" si="494"/>
        <v>58969.69696969763</v>
      </c>
      <c r="DD306" s="127">
        <f t="shared" si="494"/>
        <v>57212.12121212187</v>
      </c>
      <c r="DE306" s="127">
        <f t="shared" si="494"/>
        <v>55454.545454546111</v>
      </c>
      <c r="DF306" s="127">
        <f t="shared" si="494"/>
        <v>53696.969696970351</v>
      </c>
      <c r="DG306" s="127">
        <f t="shared" si="494"/>
        <v>51939.393939394591</v>
      </c>
      <c r="DH306" s="127">
        <f t="shared" si="494"/>
        <v>50181.818181818831</v>
      </c>
      <c r="DI306" s="127">
        <f t="shared" si="494"/>
        <v>48424.242424243072</v>
      </c>
      <c r="DJ306" s="127">
        <f t="shared" si="494"/>
        <v>46666.666666667312</v>
      </c>
      <c r="DK306" s="127">
        <f t="shared" si="494"/>
        <v>44909.090909091552</v>
      </c>
      <c r="DL306" s="127">
        <f t="shared" si="494"/>
        <v>43151.515151515792</v>
      </c>
      <c r="DM306" s="127">
        <f t="shared" si="494"/>
        <v>41393.939393940032</v>
      </c>
      <c r="DN306" s="127">
        <f t="shared" si="494"/>
        <v>39636.363636364273</v>
      </c>
      <c r="DO306" s="127">
        <f t="shared" si="494"/>
        <v>37878.787878788513</v>
      </c>
      <c r="DP306" s="127">
        <f t="shared" si="494"/>
        <v>36121.212121212753</v>
      </c>
      <c r="DQ306" s="127">
        <f t="shared" si="494"/>
        <v>34363.636363636993</v>
      </c>
      <c r="DR306" s="127">
        <f t="shared" si="494"/>
        <v>32606.060606061237</v>
      </c>
      <c r="DS306" s="127">
        <f t="shared" si="494"/>
        <v>30848.484848485481</v>
      </c>
      <c r="DT306" s="127">
        <f t="shared" si="494"/>
        <v>29090.909090909725</v>
      </c>
      <c r="DU306" s="127">
        <f t="shared" si="494"/>
        <v>27333.333333333969</v>
      </c>
      <c r="DV306" s="127">
        <f t="shared" ref="DV306:EO306" si="495">DV304-DV305</f>
        <v>25575.757575758213</v>
      </c>
      <c r="DW306" s="127">
        <f t="shared" si="495"/>
        <v>23818.181818182456</v>
      </c>
      <c r="DX306" s="127">
        <f t="shared" si="495"/>
        <v>22060.6060606067</v>
      </c>
      <c r="DY306" s="127">
        <f t="shared" si="495"/>
        <v>20303.030303030944</v>
      </c>
      <c r="DZ306" s="127">
        <f t="shared" si="495"/>
        <v>18545.454545455188</v>
      </c>
      <c r="EA306" s="127">
        <f t="shared" si="495"/>
        <v>16787.878787879432</v>
      </c>
      <c r="EB306" s="127">
        <f t="shared" si="495"/>
        <v>15030.303030303674</v>
      </c>
      <c r="EC306" s="127">
        <f t="shared" si="495"/>
        <v>13272.727272727916</v>
      </c>
      <c r="ED306" s="127">
        <f t="shared" si="495"/>
        <v>11515.151515152158</v>
      </c>
      <c r="EE306" s="127">
        <f t="shared" si="495"/>
        <v>9757.5757575764001</v>
      </c>
      <c r="EF306" s="127">
        <f t="shared" si="495"/>
        <v>8000.0000000006421</v>
      </c>
      <c r="EG306" s="127">
        <f t="shared" si="495"/>
        <v>8000.0000000006421</v>
      </c>
      <c r="EH306" s="127">
        <f t="shared" si="495"/>
        <v>8000.0000000006421</v>
      </c>
      <c r="EI306" s="127">
        <f t="shared" si="495"/>
        <v>8000.0000000006421</v>
      </c>
      <c r="EJ306" s="127">
        <f t="shared" si="495"/>
        <v>8000.0000000006421</v>
      </c>
      <c r="EK306" s="127">
        <f t="shared" si="495"/>
        <v>8000.0000000006421</v>
      </c>
      <c r="EL306" s="127">
        <f t="shared" si="495"/>
        <v>8000.0000000006421</v>
      </c>
      <c r="EM306" s="127">
        <f t="shared" si="495"/>
        <v>8000.0000000006421</v>
      </c>
      <c r="EN306" s="127">
        <f t="shared" si="495"/>
        <v>8000.0000000006421</v>
      </c>
      <c r="EO306" s="127">
        <f t="shared" si="495"/>
        <v>8000.0000000006421</v>
      </c>
    </row>
    <row r="307" spans="2:150" ht="15.75" thickTop="1" x14ac:dyDescent="0.25">
      <c r="B307" s="23"/>
      <c r="C307" s="23"/>
      <c r="D307" s="23"/>
    </row>
    <row r="308" spans="2:150" x14ac:dyDescent="0.25">
      <c r="B308" s="43" t="str">
        <f>B286</f>
        <v>Leg press machine</v>
      </c>
      <c r="C308" s="23"/>
      <c r="D308" s="23"/>
    </row>
    <row r="309" spans="2:150" x14ac:dyDescent="0.25">
      <c r="B309" s="23" t="s">
        <v>234</v>
      </c>
      <c r="C309" s="23"/>
      <c r="D309" s="23"/>
      <c r="E309" s="16">
        <v>1</v>
      </c>
      <c r="F309" s="16">
        <v>2</v>
      </c>
      <c r="G309" s="16">
        <v>3</v>
      </c>
      <c r="H309" s="16">
        <v>4</v>
      </c>
      <c r="I309" s="16">
        <v>5</v>
      </c>
      <c r="J309" s="16">
        <v>6</v>
      </c>
      <c r="K309" s="16">
        <v>7</v>
      </c>
      <c r="L309" s="16">
        <v>8</v>
      </c>
      <c r="M309" s="16">
        <v>9</v>
      </c>
      <c r="N309" s="16">
        <v>10</v>
      </c>
      <c r="O309" s="16">
        <v>11</v>
      </c>
      <c r="P309" s="16">
        <v>12</v>
      </c>
      <c r="Q309" s="16">
        <v>13</v>
      </c>
      <c r="R309" s="16">
        <v>14</v>
      </c>
      <c r="S309" s="16">
        <v>15</v>
      </c>
      <c r="T309" s="16">
        <v>16</v>
      </c>
      <c r="U309" s="16">
        <v>17</v>
      </c>
      <c r="V309" s="16">
        <v>18</v>
      </c>
      <c r="W309" s="16">
        <v>19</v>
      </c>
      <c r="X309" s="16">
        <v>20</v>
      </c>
      <c r="Y309" s="16">
        <v>21</v>
      </c>
      <c r="Z309" s="16">
        <v>22</v>
      </c>
      <c r="AA309" s="16">
        <v>23</v>
      </c>
      <c r="AB309" s="16">
        <v>24</v>
      </c>
      <c r="AC309" s="16">
        <v>25</v>
      </c>
      <c r="AD309" s="16">
        <v>26</v>
      </c>
      <c r="AE309" s="16">
        <v>27</v>
      </c>
      <c r="AF309" s="16">
        <v>28</v>
      </c>
      <c r="AG309" s="16">
        <v>29</v>
      </c>
      <c r="AH309" s="16">
        <v>30</v>
      </c>
      <c r="AI309" s="16">
        <v>31</v>
      </c>
      <c r="AJ309" s="16">
        <v>32</v>
      </c>
      <c r="AK309" s="16">
        <v>33</v>
      </c>
      <c r="AL309" s="16">
        <v>34</v>
      </c>
      <c r="AM309" s="16">
        <v>35</v>
      </c>
      <c r="AN309" s="16">
        <v>36</v>
      </c>
      <c r="AO309" s="16">
        <v>37</v>
      </c>
      <c r="AP309" s="16">
        <v>38</v>
      </c>
      <c r="AQ309" s="16">
        <v>39</v>
      </c>
      <c r="AR309" s="16">
        <v>40</v>
      </c>
      <c r="AS309" s="16">
        <v>41</v>
      </c>
      <c r="AT309" s="16">
        <v>42</v>
      </c>
      <c r="AU309" s="16">
        <v>43</v>
      </c>
      <c r="AV309" s="16">
        <v>44</v>
      </c>
      <c r="AW309" s="16">
        <v>45</v>
      </c>
      <c r="AX309" s="16">
        <v>46</v>
      </c>
      <c r="AY309" s="16">
        <v>47</v>
      </c>
      <c r="AZ309" s="16">
        <v>48</v>
      </c>
      <c r="BA309" s="16">
        <v>49</v>
      </c>
      <c r="BB309" s="16">
        <v>50</v>
      </c>
      <c r="BC309" s="16">
        <v>51</v>
      </c>
      <c r="BD309" s="16">
        <v>52</v>
      </c>
      <c r="BE309" s="16">
        <v>53</v>
      </c>
      <c r="BF309" s="16">
        <v>54</v>
      </c>
      <c r="BG309" s="16">
        <v>55</v>
      </c>
      <c r="BH309" s="16">
        <v>56</v>
      </c>
      <c r="BI309" s="16">
        <v>57</v>
      </c>
      <c r="BJ309" s="16">
        <v>58</v>
      </c>
      <c r="BK309" s="16">
        <v>59</v>
      </c>
      <c r="BL309" s="16">
        <v>60</v>
      </c>
      <c r="BM309" s="16">
        <v>61</v>
      </c>
      <c r="BN309" s="16">
        <v>62</v>
      </c>
      <c r="BO309" s="16">
        <v>63</v>
      </c>
      <c r="BP309" s="16">
        <v>64</v>
      </c>
      <c r="BQ309" s="16">
        <v>65</v>
      </c>
      <c r="BR309" s="16">
        <v>66</v>
      </c>
      <c r="BS309" s="16">
        <v>67</v>
      </c>
      <c r="BT309" s="16">
        <v>68</v>
      </c>
      <c r="BU309" s="16">
        <v>69</v>
      </c>
      <c r="BV309" s="16">
        <v>70</v>
      </c>
      <c r="BW309" s="16">
        <v>71</v>
      </c>
      <c r="BX309" s="16">
        <v>72</v>
      </c>
      <c r="BY309" s="16">
        <v>73</v>
      </c>
      <c r="BZ309" s="16">
        <v>74</v>
      </c>
      <c r="CA309" s="16">
        <v>75</v>
      </c>
      <c r="CB309" s="16">
        <v>76</v>
      </c>
      <c r="CC309" s="16">
        <v>77</v>
      </c>
      <c r="CD309" s="16">
        <v>78</v>
      </c>
      <c r="CE309" s="16">
        <v>79</v>
      </c>
      <c r="CF309" s="16">
        <v>80</v>
      </c>
      <c r="CG309" s="16">
        <v>81</v>
      </c>
      <c r="CH309" s="16">
        <v>82</v>
      </c>
      <c r="CI309" s="16">
        <v>83</v>
      </c>
      <c r="CJ309" s="16">
        <v>84</v>
      </c>
      <c r="CK309" s="16">
        <v>85</v>
      </c>
      <c r="CL309" s="16">
        <v>86</v>
      </c>
      <c r="CM309" s="16">
        <v>87</v>
      </c>
      <c r="CN309" s="16">
        <v>88</v>
      </c>
      <c r="CO309" s="16">
        <v>89</v>
      </c>
      <c r="CP309" s="16">
        <v>90</v>
      </c>
      <c r="CQ309" s="16">
        <v>91</v>
      </c>
      <c r="CR309" s="16">
        <v>92</v>
      </c>
      <c r="CS309" s="16">
        <v>93</v>
      </c>
      <c r="CT309" s="16">
        <v>94</v>
      </c>
      <c r="CU309" s="16">
        <v>95</v>
      </c>
      <c r="CV309" s="16">
        <v>96</v>
      </c>
      <c r="CW309" s="16">
        <v>97</v>
      </c>
      <c r="CX309" s="16">
        <v>98</v>
      </c>
      <c r="CY309" s="16">
        <v>99</v>
      </c>
      <c r="CZ309" s="16">
        <v>100</v>
      </c>
      <c r="DA309" s="16">
        <v>101</v>
      </c>
      <c r="DB309" s="16">
        <v>102</v>
      </c>
      <c r="DC309" s="16">
        <v>103</v>
      </c>
      <c r="DD309" s="16">
        <v>104</v>
      </c>
      <c r="DE309" s="16">
        <v>105</v>
      </c>
      <c r="DF309" s="16">
        <v>106</v>
      </c>
      <c r="DG309" s="16">
        <v>107</v>
      </c>
      <c r="DH309" s="16">
        <v>108</v>
      </c>
      <c r="DI309" s="16">
        <v>109</v>
      </c>
      <c r="DJ309" s="16">
        <v>110</v>
      </c>
      <c r="DK309" s="16">
        <v>111</v>
      </c>
      <c r="DL309" s="16">
        <v>112</v>
      </c>
      <c r="DM309" s="16">
        <v>113</v>
      </c>
      <c r="DN309" s="16">
        <v>114</v>
      </c>
      <c r="DO309" s="16">
        <v>115</v>
      </c>
      <c r="DP309" s="16">
        <v>116</v>
      </c>
      <c r="DQ309" s="16">
        <v>117</v>
      </c>
      <c r="DR309" s="16">
        <v>118</v>
      </c>
      <c r="DS309" s="16">
        <v>119</v>
      </c>
      <c r="DT309" s="16">
        <v>120</v>
      </c>
      <c r="DU309" s="16">
        <v>121</v>
      </c>
      <c r="DV309" s="16">
        <v>122</v>
      </c>
      <c r="DW309" s="16">
        <v>123</v>
      </c>
      <c r="DX309" s="16">
        <v>124</v>
      </c>
      <c r="DY309" s="16">
        <v>125</v>
      </c>
      <c r="DZ309" s="16">
        <v>126</v>
      </c>
      <c r="EA309" s="16">
        <v>127</v>
      </c>
      <c r="EB309" s="16">
        <v>128</v>
      </c>
      <c r="EC309" s="16">
        <v>129</v>
      </c>
      <c r="ED309" s="16">
        <v>130</v>
      </c>
      <c r="EE309" s="16">
        <v>131</v>
      </c>
      <c r="EF309" s="16">
        <v>132</v>
      </c>
      <c r="EG309" s="16">
        <v>133</v>
      </c>
      <c r="EH309" s="16">
        <v>134</v>
      </c>
      <c r="EI309" s="16">
        <v>135</v>
      </c>
      <c r="EJ309" s="16">
        <v>136</v>
      </c>
      <c r="EK309" s="16">
        <v>137</v>
      </c>
      <c r="EL309" s="16">
        <v>138</v>
      </c>
      <c r="EM309" s="16">
        <v>139</v>
      </c>
      <c r="EN309" s="16">
        <v>140</v>
      </c>
      <c r="EO309" s="16">
        <v>141</v>
      </c>
      <c r="EP309" s="16">
        <v>142</v>
      </c>
      <c r="EQ309" s="16">
        <v>143</v>
      </c>
      <c r="ER309" s="16">
        <v>144</v>
      </c>
      <c r="ES309" s="16">
        <v>145</v>
      </c>
      <c r="ET309" s="16">
        <v>146</v>
      </c>
    </row>
    <row r="310" spans="2:150" x14ac:dyDescent="0.25">
      <c r="B310" s="23" t="s">
        <v>235</v>
      </c>
      <c r="C310" s="23"/>
      <c r="D310" s="23"/>
      <c r="E310" s="16">
        <f>D286</f>
        <v>35000</v>
      </c>
      <c r="F310" s="16">
        <f>E312</f>
        <v>34895.833333333336</v>
      </c>
      <c r="G310" s="16">
        <f t="shared" ref="G310:BR310" si="496">F312</f>
        <v>34791.666666666672</v>
      </c>
      <c r="H310" s="16">
        <f t="shared" si="496"/>
        <v>34687.500000000007</v>
      </c>
      <c r="I310" s="16">
        <f t="shared" si="496"/>
        <v>34583.333333333343</v>
      </c>
      <c r="J310" s="16">
        <f t="shared" si="496"/>
        <v>34479.166666666679</v>
      </c>
      <c r="K310" s="16">
        <f t="shared" si="496"/>
        <v>34375.000000000015</v>
      </c>
      <c r="L310" s="16">
        <f t="shared" si="496"/>
        <v>34270.83333333335</v>
      </c>
      <c r="M310" s="16">
        <f t="shared" si="496"/>
        <v>34166.666666666686</v>
      </c>
      <c r="N310" s="16">
        <f t="shared" si="496"/>
        <v>34062.500000000022</v>
      </c>
      <c r="O310" s="16">
        <f t="shared" si="496"/>
        <v>33958.333333333358</v>
      </c>
      <c r="P310" s="16">
        <f t="shared" si="496"/>
        <v>33854.166666666693</v>
      </c>
      <c r="Q310" s="16">
        <f t="shared" si="496"/>
        <v>33750.000000000029</v>
      </c>
      <c r="R310" s="16">
        <f t="shared" si="496"/>
        <v>33645.833333333365</v>
      </c>
      <c r="S310" s="16">
        <f t="shared" si="496"/>
        <v>33541.666666666701</v>
      </c>
      <c r="T310" s="16">
        <f t="shared" si="496"/>
        <v>33437.500000000036</v>
      </c>
      <c r="U310" s="16">
        <f t="shared" si="496"/>
        <v>33333.333333333372</v>
      </c>
      <c r="V310" s="16">
        <f t="shared" si="496"/>
        <v>33229.166666666708</v>
      </c>
      <c r="W310" s="16">
        <f t="shared" si="496"/>
        <v>33125.000000000044</v>
      </c>
      <c r="X310" s="16">
        <f t="shared" si="496"/>
        <v>33020.833333333379</v>
      </c>
      <c r="Y310" s="16">
        <f t="shared" si="496"/>
        <v>32916.666666666715</v>
      </c>
      <c r="Z310" s="16">
        <f t="shared" si="496"/>
        <v>32812.500000000051</v>
      </c>
      <c r="AA310" s="16">
        <f t="shared" si="496"/>
        <v>32708.333333333383</v>
      </c>
      <c r="AB310" s="16">
        <f t="shared" si="496"/>
        <v>32604.166666666715</v>
      </c>
      <c r="AC310" s="16">
        <f t="shared" si="496"/>
        <v>32500.000000000047</v>
      </c>
      <c r="AD310" s="16">
        <f t="shared" si="496"/>
        <v>32395.833333333379</v>
      </c>
      <c r="AE310" s="16">
        <f t="shared" si="496"/>
        <v>32291.666666666712</v>
      </c>
      <c r="AF310" s="16">
        <f t="shared" si="496"/>
        <v>32187.500000000044</v>
      </c>
      <c r="AG310" s="16">
        <f t="shared" si="496"/>
        <v>32083.333333333376</v>
      </c>
      <c r="AH310" s="16">
        <f t="shared" si="496"/>
        <v>31979.166666666708</v>
      </c>
      <c r="AI310" s="16">
        <f t="shared" si="496"/>
        <v>31875.00000000004</v>
      </c>
      <c r="AJ310" s="16">
        <f t="shared" si="496"/>
        <v>31770.833333333372</v>
      </c>
      <c r="AK310" s="16">
        <f t="shared" si="496"/>
        <v>31666.666666666704</v>
      </c>
      <c r="AL310" s="16">
        <f t="shared" si="496"/>
        <v>31562.500000000036</v>
      </c>
      <c r="AM310" s="16">
        <f t="shared" si="496"/>
        <v>31458.333333333369</v>
      </c>
      <c r="AN310" s="16">
        <f t="shared" si="496"/>
        <v>31354.166666666701</v>
      </c>
      <c r="AO310" s="16">
        <f t="shared" si="496"/>
        <v>31250.000000000033</v>
      </c>
      <c r="AP310" s="16">
        <f t="shared" si="496"/>
        <v>31145.833333333365</v>
      </c>
      <c r="AQ310" s="16">
        <f t="shared" si="496"/>
        <v>31041.666666666697</v>
      </c>
      <c r="AR310" s="16">
        <f t="shared" si="496"/>
        <v>30937.500000000029</v>
      </c>
      <c r="AS310" s="16">
        <f t="shared" si="496"/>
        <v>30833.333333333361</v>
      </c>
      <c r="AT310" s="16">
        <f t="shared" si="496"/>
        <v>30729.166666666693</v>
      </c>
      <c r="AU310" s="16">
        <f t="shared" si="496"/>
        <v>30625.000000000025</v>
      </c>
      <c r="AV310" s="16">
        <f t="shared" si="496"/>
        <v>30520.833333333358</v>
      </c>
      <c r="AW310" s="16">
        <f t="shared" si="496"/>
        <v>30416.66666666669</v>
      </c>
      <c r="AX310" s="16">
        <f t="shared" si="496"/>
        <v>30312.500000000022</v>
      </c>
      <c r="AY310" s="16">
        <f t="shared" si="496"/>
        <v>30208.333333333354</v>
      </c>
      <c r="AZ310" s="16">
        <f t="shared" si="496"/>
        <v>30104.166666666686</v>
      </c>
      <c r="BA310" s="16">
        <f t="shared" si="496"/>
        <v>30000.000000000018</v>
      </c>
      <c r="BB310" s="16">
        <f t="shared" si="496"/>
        <v>29895.83333333335</v>
      </c>
      <c r="BC310" s="16">
        <f t="shared" si="496"/>
        <v>29791.666666666682</v>
      </c>
      <c r="BD310" s="16">
        <f t="shared" si="496"/>
        <v>29687.500000000015</v>
      </c>
      <c r="BE310" s="16">
        <f t="shared" si="496"/>
        <v>29583.333333333347</v>
      </c>
      <c r="BF310" s="16">
        <f t="shared" si="496"/>
        <v>29479.166666666679</v>
      </c>
      <c r="BG310" s="16">
        <f t="shared" si="496"/>
        <v>29375.000000000011</v>
      </c>
      <c r="BH310" s="16">
        <f t="shared" si="496"/>
        <v>29270.833333333343</v>
      </c>
      <c r="BI310" s="16">
        <f t="shared" si="496"/>
        <v>29166.666666666675</v>
      </c>
      <c r="BJ310" s="16">
        <f t="shared" si="496"/>
        <v>29062.500000000007</v>
      </c>
      <c r="BK310" s="16">
        <f t="shared" si="496"/>
        <v>28958.333333333339</v>
      </c>
      <c r="BL310" s="16">
        <f t="shared" si="496"/>
        <v>28854.166666666672</v>
      </c>
      <c r="BM310" s="16">
        <f t="shared" si="496"/>
        <v>28750.000000000004</v>
      </c>
      <c r="BN310" s="16">
        <f t="shared" si="496"/>
        <v>28645.833333333336</v>
      </c>
      <c r="BO310" s="16">
        <f t="shared" si="496"/>
        <v>28541.666666666668</v>
      </c>
      <c r="BP310" s="16">
        <f t="shared" si="496"/>
        <v>28437.5</v>
      </c>
      <c r="BQ310" s="16">
        <f t="shared" si="496"/>
        <v>28333.333333333332</v>
      </c>
      <c r="BR310" s="16">
        <f t="shared" si="496"/>
        <v>28229.166666666664</v>
      </c>
      <c r="BS310" s="16">
        <f t="shared" ref="BS310:CZ310" si="497">BR312</f>
        <v>28124.999999999996</v>
      </c>
      <c r="BT310" s="16">
        <f t="shared" si="497"/>
        <v>28020.833333333328</v>
      </c>
      <c r="BU310" s="16">
        <f t="shared" si="497"/>
        <v>27916.666666666661</v>
      </c>
      <c r="BV310" s="16">
        <f t="shared" si="497"/>
        <v>27812.499999999993</v>
      </c>
      <c r="BW310" s="16">
        <f t="shared" si="497"/>
        <v>27708.333333333325</v>
      </c>
      <c r="BX310" s="16">
        <f t="shared" si="497"/>
        <v>27604.166666666657</v>
      </c>
      <c r="BY310" s="16">
        <f t="shared" si="497"/>
        <v>27499.999999999989</v>
      </c>
      <c r="BZ310" s="16">
        <f t="shared" si="497"/>
        <v>27395.833333333321</v>
      </c>
      <c r="CA310" s="16">
        <f t="shared" si="497"/>
        <v>27291.666666666653</v>
      </c>
      <c r="CB310" s="16">
        <f t="shared" si="497"/>
        <v>27187.499999999985</v>
      </c>
      <c r="CC310" s="16">
        <f t="shared" si="497"/>
        <v>27083.333333333318</v>
      </c>
      <c r="CD310" s="16">
        <f t="shared" si="497"/>
        <v>26979.16666666665</v>
      </c>
      <c r="CE310" s="16">
        <f t="shared" si="497"/>
        <v>26874.999999999982</v>
      </c>
      <c r="CF310" s="16">
        <f t="shared" si="497"/>
        <v>26770.833333333314</v>
      </c>
      <c r="CG310" s="16">
        <f t="shared" si="497"/>
        <v>26666.666666666646</v>
      </c>
      <c r="CH310" s="16">
        <f t="shared" si="497"/>
        <v>26562.499999999978</v>
      </c>
      <c r="CI310" s="16">
        <f t="shared" si="497"/>
        <v>26458.33333333331</v>
      </c>
      <c r="CJ310" s="16">
        <f t="shared" si="497"/>
        <v>26354.166666666642</v>
      </c>
      <c r="CK310" s="16">
        <f t="shared" si="497"/>
        <v>26249.999999999975</v>
      </c>
      <c r="CL310" s="16">
        <f t="shared" si="497"/>
        <v>26145.833333333307</v>
      </c>
      <c r="CM310" s="16">
        <f t="shared" si="497"/>
        <v>26041.666666666639</v>
      </c>
      <c r="CN310" s="16">
        <f t="shared" si="497"/>
        <v>25937.499999999971</v>
      </c>
      <c r="CO310" s="16">
        <f t="shared" si="497"/>
        <v>25833.333333333303</v>
      </c>
      <c r="CP310" s="16">
        <f t="shared" si="497"/>
        <v>25729.166666666635</v>
      </c>
      <c r="CQ310" s="16">
        <f t="shared" si="497"/>
        <v>25624.999999999967</v>
      </c>
      <c r="CR310" s="16">
        <f t="shared" si="497"/>
        <v>25520.833333333299</v>
      </c>
      <c r="CS310" s="16">
        <f t="shared" si="497"/>
        <v>25416.666666666631</v>
      </c>
      <c r="CT310" s="16">
        <f t="shared" si="497"/>
        <v>25312.499999999964</v>
      </c>
      <c r="CU310" s="16">
        <f t="shared" si="497"/>
        <v>25208.333333333296</v>
      </c>
      <c r="CV310" s="16">
        <f t="shared" si="497"/>
        <v>25104.166666666628</v>
      </c>
      <c r="CW310" s="16">
        <f t="shared" si="497"/>
        <v>24999.99999999996</v>
      </c>
      <c r="CX310" s="16">
        <f t="shared" si="497"/>
        <v>24895.833333333292</v>
      </c>
      <c r="CY310" s="16">
        <f t="shared" si="497"/>
        <v>24791.666666666624</v>
      </c>
      <c r="CZ310" s="16">
        <f t="shared" si="497"/>
        <v>24687.499999999956</v>
      </c>
      <c r="DA310" s="16">
        <f t="shared" ref="DA310" si="498">CZ312</f>
        <v>24583.333333333288</v>
      </c>
      <c r="DB310" s="16">
        <f t="shared" ref="DB310" si="499">DA312</f>
        <v>24479.166666666621</v>
      </c>
      <c r="DC310" s="16">
        <f t="shared" ref="DC310" si="500">DB312</f>
        <v>24374.999999999953</v>
      </c>
      <c r="DD310" s="16">
        <f t="shared" ref="DD310" si="501">DC312</f>
        <v>24270.833333333285</v>
      </c>
      <c r="DE310" s="16">
        <f t="shared" ref="DE310" si="502">DD312</f>
        <v>24166.666666666617</v>
      </c>
      <c r="DF310" s="16">
        <f t="shared" ref="DF310" si="503">DE312</f>
        <v>24062.499999999949</v>
      </c>
      <c r="DG310" s="16">
        <f t="shared" ref="DG310" si="504">DF312</f>
        <v>23958.333333333281</v>
      </c>
      <c r="DH310" s="16">
        <f t="shared" ref="DH310" si="505">DG312</f>
        <v>23854.166666666613</v>
      </c>
      <c r="DI310" s="16">
        <f t="shared" ref="DI310" si="506">DH312</f>
        <v>23749.999999999945</v>
      </c>
      <c r="DJ310" s="16">
        <f t="shared" ref="DJ310" si="507">DI312</f>
        <v>23645.833333333278</v>
      </c>
      <c r="DK310" s="16">
        <f t="shared" ref="DK310" si="508">DJ312</f>
        <v>23541.66666666661</v>
      </c>
      <c r="DL310" s="16">
        <f t="shared" ref="DL310" si="509">DK312</f>
        <v>23437.499999999942</v>
      </c>
      <c r="DM310" s="16">
        <f t="shared" ref="DM310" si="510">DL312</f>
        <v>23333.333333333274</v>
      </c>
      <c r="DN310" s="16">
        <f t="shared" ref="DN310" si="511">DM312</f>
        <v>23229.166666666606</v>
      </c>
      <c r="DO310" s="16">
        <f t="shared" ref="DO310" si="512">DN312</f>
        <v>23124.999999999938</v>
      </c>
      <c r="DP310" s="16">
        <f t="shared" ref="DP310" si="513">DO312</f>
        <v>23020.83333333327</v>
      </c>
      <c r="DQ310" s="16">
        <f t="shared" ref="DQ310" si="514">DP312</f>
        <v>22916.666666666602</v>
      </c>
      <c r="DR310" s="16">
        <f t="shared" ref="DR310" si="515">DQ312</f>
        <v>22812.499999999935</v>
      </c>
      <c r="DS310" s="16">
        <f t="shared" ref="DS310" si="516">DR312</f>
        <v>22708.333333333267</v>
      </c>
      <c r="DT310" s="16">
        <f t="shared" ref="DT310" si="517">DS312</f>
        <v>22604.166666666599</v>
      </c>
      <c r="DU310" s="16">
        <f t="shared" ref="DU310" si="518">DT312</f>
        <v>22499.999999999931</v>
      </c>
      <c r="DV310" s="16">
        <f t="shared" ref="DV310" si="519">DU312</f>
        <v>22395.833333333263</v>
      </c>
      <c r="DW310" s="16">
        <f t="shared" ref="DW310" si="520">DV312</f>
        <v>22291.666666666595</v>
      </c>
      <c r="DX310" s="16">
        <f t="shared" ref="DX310" si="521">DW312</f>
        <v>22187.499999999927</v>
      </c>
      <c r="DY310" s="16">
        <f t="shared" ref="DY310" si="522">DX312</f>
        <v>22083.333333333259</v>
      </c>
      <c r="DZ310" s="16">
        <f t="shared" ref="DZ310" si="523">DY312</f>
        <v>21979.166666666591</v>
      </c>
      <c r="EA310" s="16">
        <f t="shared" ref="EA310" si="524">DZ312</f>
        <v>21874.999999999924</v>
      </c>
      <c r="EB310" s="16">
        <f t="shared" ref="EB310" si="525">EA312</f>
        <v>21770.833333333256</v>
      </c>
      <c r="EC310" s="16">
        <f t="shared" ref="EC310" si="526">EB312</f>
        <v>21666.666666666588</v>
      </c>
      <c r="ED310" s="16">
        <f t="shared" ref="ED310" si="527">EC312</f>
        <v>21562.49999999992</v>
      </c>
      <c r="EE310" s="16">
        <f t="shared" ref="EE310" si="528">ED312</f>
        <v>21458.333333333252</v>
      </c>
      <c r="EF310" s="16">
        <f t="shared" ref="EF310" si="529">EE312</f>
        <v>21354.166666666584</v>
      </c>
      <c r="EG310" s="16">
        <f t="shared" ref="EG310" si="530">EF312</f>
        <v>21249.999999999916</v>
      </c>
      <c r="EH310" s="16">
        <f t="shared" ref="EH310" si="531">EG312</f>
        <v>21145.833333333248</v>
      </c>
      <c r="EI310" s="16">
        <f t="shared" ref="EI310" si="532">EH312</f>
        <v>21041.666666666581</v>
      </c>
      <c r="EJ310" s="16">
        <f t="shared" ref="EJ310" si="533">EI312</f>
        <v>20937.499999999913</v>
      </c>
      <c r="EK310" s="16">
        <f t="shared" ref="EK310" si="534">EJ312</f>
        <v>20833.333333333245</v>
      </c>
      <c r="EL310" s="16">
        <f t="shared" ref="EL310" si="535">EK312</f>
        <v>20729.166666666577</v>
      </c>
      <c r="EM310" s="16">
        <f t="shared" ref="EM310" si="536">EL312</f>
        <v>20624.999999999909</v>
      </c>
      <c r="EN310" s="16">
        <f t="shared" ref="EN310" si="537">EM312</f>
        <v>20520.833333333241</v>
      </c>
      <c r="EO310" s="16">
        <f t="shared" ref="EO310" si="538">EN312</f>
        <v>20416.666666666573</v>
      </c>
      <c r="EP310" s="16">
        <f t="shared" ref="EP310" si="539">EO312</f>
        <v>20312.499999999905</v>
      </c>
      <c r="EQ310" s="16">
        <f t="shared" ref="EQ310" si="540">EP312</f>
        <v>20208.333333333238</v>
      </c>
      <c r="ER310" s="16">
        <f t="shared" ref="ER310" si="541">EQ312</f>
        <v>20104.16666666657</v>
      </c>
      <c r="ES310" s="16">
        <f t="shared" ref="ES310:ET310" si="542">ER312</f>
        <v>19999.999999999902</v>
      </c>
      <c r="ET310" s="16">
        <f t="shared" si="542"/>
        <v>19999.999999999902</v>
      </c>
    </row>
    <row r="311" spans="2:150" x14ac:dyDescent="0.25">
      <c r="B311" s="23" t="s">
        <v>236</v>
      </c>
      <c r="C311" s="23"/>
      <c r="D311" s="23"/>
      <c r="E311" s="126">
        <f>IF($C$286="SLM",IF(E309&lt;=$I$286,$E$310*$E$286,0),IF(E309&lt;$I$286,E310*$E$286,IF(E309=$I$286,E309-$J$286,0)))</f>
        <v>104.16666666666667</v>
      </c>
      <c r="F311" s="126">
        <f t="shared" ref="F311:BQ311" si="543">IF($C$286="SLM",IF(F309&lt;=$I$286,$E$310*$E$286,0),IF(F309&lt;$I$286,F310*$E$286,IF(F309=$I$286,F309-$J$286,0)))</f>
        <v>104.16666666666667</v>
      </c>
      <c r="G311" s="126">
        <f t="shared" si="543"/>
        <v>104.16666666666667</v>
      </c>
      <c r="H311" s="126">
        <f t="shared" si="543"/>
        <v>104.16666666666667</v>
      </c>
      <c r="I311" s="126">
        <f t="shared" si="543"/>
        <v>104.16666666666667</v>
      </c>
      <c r="J311" s="126">
        <f t="shared" si="543"/>
        <v>104.16666666666667</v>
      </c>
      <c r="K311" s="126">
        <f t="shared" si="543"/>
        <v>104.16666666666667</v>
      </c>
      <c r="L311" s="126">
        <f t="shared" si="543"/>
        <v>104.16666666666667</v>
      </c>
      <c r="M311" s="126">
        <f t="shared" si="543"/>
        <v>104.16666666666667</v>
      </c>
      <c r="N311" s="126">
        <f t="shared" si="543"/>
        <v>104.16666666666667</v>
      </c>
      <c r="O311" s="126">
        <f t="shared" si="543"/>
        <v>104.16666666666667</v>
      </c>
      <c r="P311" s="126">
        <f t="shared" si="543"/>
        <v>104.16666666666667</v>
      </c>
      <c r="Q311" s="126">
        <f t="shared" si="543"/>
        <v>104.16666666666667</v>
      </c>
      <c r="R311" s="126">
        <f t="shared" si="543"/>
        <v>104.16666666666667</v>
      </c>
      <c r="S311" s="126">
        <f t="shared" si="543"/>
        <v>104.16666666666667</v>
      </c>
      <c r="T311" s="126">
        <f t="shared" si="543"/>
        <v>104.16666666666667</v>
      </c>
      <c r="U311" s="126">
        <f t="shared" si="543"/>
        <v>104.16666666666667</v>
      </c>
      <c r="V311" s="126">
        <f t="shared" si="543"/>
        <v>104.16666666666667</v>
      </c>
      <c r="W311" s="126">
        <f t="shared" si="543"/>
        <v>104.16666666666667</v>
      </c>
      <c r="X311" s="126">
        <f t="shared" si="543"/>
        <v>104.16666666666667</v>
      </c>
      <c r="Y311" s="126">
        <f t="shared" si="543"/>
        <v>104.16666666666667</v>
      </c>
      <c r="Z311" s="126">
        <f t="shared" si="543"/>
        <v>104.16666666666667</v>
      </c>
      <c r="AA311" s="126">
        <f t="shared" si="543"/>
        <v>104.16666666666667</v>
      </c>
      <c r="AB311" s="126">
        <f t="shared" si="543"/>
        <v>104.16666666666667</v>
      </c>
      <c r="AC311" s="126">
        <f t="shared" si="543"/>
        <v>104.16666666666667</v>
      </c>
      <c r="AD311" s="126">
        <f t="shared" si="543"/>
        <v>104.16666666666667</v>
      </c>
      <c r="AE311" s="126">
        <f t="shared" si="543"/>
        <v>104.16666666666667</v>
      </c>
      <c r="AF311" s="126">
        <f t="shared" si="543"/>
        <v>104.16666666666667</v>
      </c>
      <c r="AG311" s="126">
        <f t="shared" si="543"/>
        <v>104.16666666666667</v>
      </c>
      <c r="AH311" s="126">
        <f t="shared" si="543"/>
        <v>104.16666666666667</v>
      </c>
      <c r="AI311" s="126">
        <f t="shared" si="543"/>
        <v>104.16666666666667</v>
      </c>
      <c r="AJ311" s="126">
        <f t="shared" si="543"/>
        <v>104.16666666666667</v>
      </c>
      <c r="AK311" s="126">
        <f t="shared" si="543"/>
        <v>104.16666666666667</v>
      </c>
      <c r="AL311" s="126">
        <f t="shared" si="543"/>
        <v>104.16666666666667</v>
      </c>
      <c r="AM311" s="126">
        <f t="shared" si="543"/>
        <v>104.16666666666667</v>
      </c>
      <c r="AN311" s="126">
        <f t="shared" si="543"/>
        <v>104.16666666666667</v>
      </c>
      <c r="AO311" s="126">
        <f t="shared" si="543"/>
        <v>104.16666666666667</v>
      </c>
      <c r="AP311" s="126">
        <f t="shared" si="543"/>
        <v>104.16666666666667</v>
      </c>
      <c r="AQ311" s="126">
        <f t="shared" si="543"/>
        <v>104.16666666666667</v>
      </c>
      <c r="AR311" s="126">
        <f t="shared" si="543"/>
        <v>104.16666666666667</v>
      </c>
      <c r="AS311" s="126">
        <f t="shared" si="543"/>
        <v>104.16666666666667</v>
      </c>
      <c r="AT311" s="126">
        <f t="shared" si="543"/>
        <v>104.16666666666667</v>
      </c>
      <c r="AU311" s="126">
        <f t="shared" si="543"/>
        <v>104.16666666666667</v>
      </c>
      <c r="AV311" s="126">
        <f t="shared" si="543"/>
        <v>104.16666666666667</v>
      </c>
      <c r="AW311" s="126">
        <f t="shared" si="543"/>
        <v>104.16666666666667</v>
      </c>
      <c r="AX311" s="126">
        <f t="shared" si="543"/>
        <v>104.16666666666667</v>
      </c>
      <c r="AY311" s="126">
        <f t="shared" si="543"/>
        <v>104.16666666666667</v>
      </c>
      <c r="AZ311" s="126">
        <f t="shared" si="543"/>
        <v>104.16666666666667</v>
      </c>
      <c r="BA311" s="126">
        <f t="shared" si="543"/>
        <v>104.16666666666667</v>
      </c>
      <c r="BB311" s="126">
        <f t="shared" si="543"/>
        <v>104.16666666666667</v>
      </c>
      <c r="BC311" s="126">
        <f t="shared" si="543"/>
        <v>104.16666666666667</v>
      </c>
      <c r="BD311" s="126">
        <f t="shared" si="543"/>
        <v>104.16666666666667</v>
      </c>
      <c r="BE311" s="126">
        <f t="shared" si="543"/>
        <v>104.16666666666667</v>
      </c>
      <c r="BF311" s="126">
        <f t="shared" si="543"/>
        <v>104.16666666666667</v>
      </c>
      <c r="BG311" s="126">
        <f t="shared" si="543"/>
        <v>104.16666666666667</v>
      </c>
      <c r="BH311" s="126">
        <f t="shared" si="543"/>
        <v>104.16666666666667</v>
      </c>
      <c r="BI311" s="126">
        <f t="shared" si="543"/>
        <v>104.16666666666667</v>
      </c>
      <c r="BJ311" s="126">
        <f t="shared" si="543"/>
        <v>104.16666666666667</v>
      </c>
      <c r="BK311" s="126">
        <f t="shared" si="543"/>
        <v>104.16666666666667</v>
      </c>
      <c r="BL311" s="126">
        <f t="shared" si="543"/>
        <v>104.16666666666667</v>
      </c>
      <c r="BM311" s="126">
        <f t="shared" si="543"/>
        <v>104.16666666666667</v>
      </c>
      <c r="BN311" s="126">
        <f t="shared" si="543"/>
        <v>104.16666666666667</v>
      </c>
      <c r="BO311" s="126">
        <f t="shared" si="543"/>
        <v>104.16666666666667</v>
      </c>
      <c r="BP311" s="126">
        <f t="shared" si="543"/>
        <v>104.16666666666667</v>
      </c>
      <c r="BQ311" s="126">
        <f t="shared" si="543"/>
        <v>104.16666666666667</v>
      </c>
      <c r="BR311" s="126">
        <f t="shared" ref="BR311:CZ311" si="544">IF($C$286="SLM",IF(BR309&lt;=$I$286,$E$310*$E$286,0),IF(BR309&lt;$I$286,BR310*$E$286,IF(BR309=$I$286,BR309-$J$286,0)))</f>
        <v>104.16666666666667</v>
      </c>
      <c r="BS311" s="126">
        <f t="shared" si="544"/>
        <v>104.16666666666667</v>
      </c>
      <c r="BT311" s="126">
        <f t="shared" si="544"/>
        <v>104.16666666666667</v>
      </c>
      <c r="BU311" s="126">
        <f t="shared" si="544"/>
        <v>104.16666666666667</v>
      </c>
      <c r="BV311" s="126">
        <f t="shared" si="544"/>
        <v>104.16666666666667</v>
      </c>
      <c r="BW311" s="126">
        <f t="shared" si="544"/>
        <v>104.16666666666667</v>
      </c>
      <c r="BX311" s="126">
        <f t="shared" si="544"/>
        <v>104.16666666666667</v>
      </c>
      <c r="BY311" s="126">
        <f t="shared" si="544"/>
        <v>104.16666666666667</v>
      </c>
      <c r="BZ311" s="126">
        <f t="shared" si="544"/>
        <v>104.16666666666667</v>
      </c>
      <c r="CA311" s="126">
        <f t="shared" si="544"/>
        <v>104.16666666666667</v>
      </c>
      <c r="CB311" s="126">
        <f t="shared" si="544"/>
        <v>104.16666666666667</v>
      </c>
      <c r="CC311" s="126">
        <f t="shared" si="544"/>
        <v>104.16666666666667</v>
      </c>
      <c r="CD311" s="126">
        <f t="shared" si="544"/>
        <v>104.16666666666667</v>
      </c>
      <c r="CE311" s="126">
        <f t="shared" si="544"/>
        <v>104.16666666666667</v>
      </c>
      <c r="CF311" s="126">
        <f t="shared" si="544"/>
        <v>104.16666666666667</v>
      </c>
      <c r="CG311" s="126">
        <f t="shared" si="544"/>
        <v>104.16666666666667</v>
      </c>
      <c r="CH311" s="126">
        <f t="shared" si="544"/>
        <v>104.16666666666667</v>
      </c>
      <c r="CI311" s="126">
        <f t="shared" si="544"/>
        <v>104.16666666666667</v>
      </c>
      <c r="CJ311" s="126">
        <f t="shared" si="544"/>
        <v>104.16666666666667</v>
      </c>
      <c r="CK311" s="126">
        <f t="shared" si="544"/>
        <v>104.16666666666667</v>
      </c>
      <c r="CL311" s="126">
        <f t="shared" si="544"/>
        <v>104.16666666666667</v>
      </c>
      <c r="CM311" s="126">
        <f t="shared" si="544"/>
        <v>104.16666666666667</v>
      </c>
      <c r="CN311" s="126">
        <f t="shared" si="544"/>
        <v>104.16666666666667</v>
      </c>
      <c r="CO311" s="126">
        <f t="shared" si="544"/>
        <v>104.16666666666667</v>
      </c>
      <c r="CP311" s="126">
        <f t="shared" si="544"/>
        <v>104.16666666666667</v>
      </c>
      <c r="CQ311" s="126">
        <f t="shared" si="544"/>
        <v>104.16666666666667</v>
      </c>
      <c r="CR311" s="126">
        <f t="shared" si="544"/>
        <v>104.16666666666667</v>
      </c>
      <c r="CS311" s="126">
        <f t="shared" si="544"/>
        <v>104.16666666666667</v>
      </c>
      <c r="CT311" s="126">
        <f t="shared" si="544"/>
        <v>104.16666666666667</v>
      </c>
      <c r="CU311" s="126">
        <f t="shared" si="544"/>
        <v>104.16666666666667</v>
      </c>
      <c r="CV311" s="126">
        <f t="shared" si="544"/>
        <v>104.16666666666667</v>
      </c>
      <c r="CW311" s="126">
        <f t="shared" si="544"/>
        <v>104.16666666666667</v>
      </c>
      <c r="CX311" s="126">
        <f t="shared" si="544"/>
        <v>104.16666666666667</v>
      </c>
      <c r="CY311" s="126">
        <f t="shared" si="544"/>
        <v>104.16666666666667</v>
      </c>
      <c r="CZ311" s="126">
        <f t="shared" si="544"/>
        <v>104.16666666666667</v>
      </c>
      <c r="DA311" s="126">
        <f t="shared" ref="DA311:ES311" si="545">IF($C$286="SLM",IF(DA309&lt;=$I$286,$E$310*$E$286,0),IF(DA309&lt;$I$286,DA310*$E$286,IF(DA309=$I$286,DA309-$J$286,0)))</f>
        <v>104.16666666666667</v>
      </c>
      <c r="DB311" s="126">
        <f t="shared" si="545"/>
        <v>104.16666666666667</v>
      </c>
      <c r="DC311" s="126">
        <f t="shared" si="545"/>
        <v>104.16666666666667</v>
      </c>
      <c r="DD311" s="126">
        <f t="shared" si="545"/>
        <v>104.16666666666667</v>
      </c>
      <c r="DE311" s="126">
        <f t="shared" si="545"/>
        <v>104.16666666666667</v>
      </c>
      <c r="DF311" s="126">
        <f t="shared" si="545"/>
        <v>104.16666666666667</v>
      </c>
      <c r="DG311" s="126">
        <f t="shared" si="545"/>
        <v>104.16666666666667</v>
      </c>
      <c r="DH311" s="126">
        <f t="shared" si="545"/>
        <v>104.16666666666667</v>
      </c>
      <c r="DI311" s="126">
        <f t="shared" si="545"/>
        <v>104.16666666666667</v>
      </c>
      <c r="DJ311" s="126">
        <f t="shared" si="545"/>
        <v>104.16666666666667</v>
      </c>
      <c r="DK311" s="126">
        <f t="shared" si="545"/>
        <v>104.16666666666667</v>
      </c>
      <c r="DL311" s="126">
        <f t="shared" si="545"/>
        <v>104.16666666666667</v>
      </c>
      <c r="DM311" s="126">
        <f t="shared" si="545"/>
        <v>104.16666666666667</v>
      </c>
      <c r="DN311" s="126">
        <f t="shared" si="545"/>
        <v>104.16666666666667</v>
      </c>
      <c r="DO311" s="126">
        <f t="shared" si="545"/>
        <v>104.16666666666667</v>
      </c>
      <c r="DP311" s="126">
        <f t="shared" si="545"/>
        <v>104.16666666666667</v>
      </c>
      <c r="DQ311" s="126">
        <f t="shared" si="545"/>
        <v>104.16666666666667</v>
      </c>
      <c r="DR311" s="126">
        <f t="shared" si="545"/>
        <v>104.16666666666667</v>
      </c>
      <c r="DS311" s="126">
        <f t="shared" si="545"/>
        <v>104.16666666666667</v>
      </c>
      <c r="DT311" s="126">
        <f t="shared" si="545"/>
        <v>104.16666666666667</v>
      </c>
      <c r="DU311" s="126">
        <f t="shared" si="545"/>
        <v>104.16666666666667</v>
      </c>
      <c r="DV311" s="126">
        <f t="shared" si="545"/>
        <v>104.16666666666667</v>
      </c>
      <c r="DW311" s="126">
        <f t="shared" si="545"/>
        <v>104.16666666666667</v>
      </c>
      <c r="DX311" s="126">
        <f t="shared" si="545"/>
        <v>104.16666666666667</v>
      </c>
      <c r="DY311" s="126">
        <f t="shared" si="545"/>
        <v>104.16666666666667</v>
      </c>
      <c r="DZ311" s="126">
        <f t="shared" si="545"/>
        <v>104.16666666666667</v>
      </c>
      <c r="EA311" s="126">
        <f t="shared" si="545"/>
        <v>104.16666666666667</v>
      </c>
      <c r="EB311" s="126">
        <f t="shared" si="545"/>
        <v>104.16666666666667</v>
      </c>
      <c r="EC311" s="126">
        <f t="shared" si="545"/>
        <v>104.16666666666667</v>
      </c>
      <c r="ED311" s="126">
        <f t="shared" si="545"/>
        <v>104.16666666666667</v>
      </c>
      <c r="EE311" s="126">
        <f t="shared" si="545"/>
        <v>104.16666666666667</v>
      </c>
      <c r="EF311" s="126">
        <f t="shared" si="545"/>
        <v>104.16666666666667</v>
      </c>
      <c r="EG311" s="126">
        <f t="shared" si="545"/>
        <v>104.16666666666667</v>
      </c>
      <c r="EH311" s="126">
        <f t="shared" si="545"/>
        <v>104.16666666666667</v>
      </c>
      <c r="EI311" s="126">
        <f t="shared" si="545"/>
        <v>104.16666666666667</v>
      </c>
      <c r="EJ311" s="126">
        <f t="shared" si="545"/>
        <v>104.16666666666667</v>
      </c>
      <c r="EK311" s="126">
        <f t="shared" si="545"/>
        <v>104.16666666666667</v>
      </c>
      <c r="EL311" s="126">
        <f t="shared" si="545"/>
        <v>104.16666666666667</v>
      </c>
      <c r="EM311" s="126">
        <f t="shared" si="545"/>
        <v>104.16666666666667</v>
      </c>
      <c r="EN311" s="126">
        <f t="shared" si="545"/>
        <v>104.16666666666667</v>
      </c>
      <c r="EO311" s="126">
        <f t="shared" si="545"/>
        <v>104.16666666666667</v>
      </c>
      <c r="EP311" s="126">
        <f t="shared" si="545"/>
        <v>104.16666666666667</v>
      </c>
      <c r="EQ311" s="126">
        <f t="shared" si="545"/>
        <v>104.16666666666667</v>
      </c>
      <c r="ER311" s="126">
        <f t="shared" si="545"/>
        <v>104.16666666666667</v>
      </c>
      <c r="ES311" s="126">
        <f t="shared" si="545"/>
        <v>0</v>
      </c>
      <c r="ET311" s="126">
        <f t="shared" ref="ET311" si="546">IF($C$286="SLM",IF(ET309&lt;=$I$286,$E$310*$E$286,0),IF(ET309&lt;$I$286,ET310*$E$286,IF(ET309=$I$286,ET309-$J$286,0)))</f>
        <v>0</v>
      </c>
    </row>
    <row r="312" spans="2:150" ht="15.75" thickBot="1" x14ac:dyDescent="0.3">
      <c r="B312" s="23" t="s">
        <v>237</v>
      </c>
      <c r="C312" s="23"/>
      <c r="D312" s="23"/>
      <c r="E312" s="127">
        <f>E310-E311</f>
        <v>34895.833333333336</v>
      </c>
      <c r="F312" s="127">
        <f>F310-F311</f>
        <v>34791.666666666672</v>
      </c>
      <c r="G312" s="127">
        <f t="shared" ref="G312:BR312" si="547">G310-G311</f>
        <v>34687.500000000007</v>
      </c>
      <c r="H312" s="127">
        <f t="shared" si="547"/>
        <v>34583.333333333343</v>
      </c>
      <c r="I312" s="127">
        <f t="shared" si="547"/>
        <v>34479.166666666679</v>
      </c>
      <c r="J312" s="127">
        <f t="shared" si="547"/>
        <v>34375.000000000015</v>
      </c>
      <c r="K312" s="127">
        <f t="shared" si="547"/>
        <v>34270.83333333335</v>
      </c>
      <c r="L312" s="127">
        <f t="shared" si="547"/>
        <v>34166.666666666686</v>
      </c>
      <c r="M312" s="127">
        <f t="shared" si="547"/>
        <v>34062.500000000022</v>
      </c>
      <c r="N312" s="127">
        <f t="shared" si="547"/>
        <v>33958.333333333358</v>
      </c>
      <c r="O312" s="127">
        <f t="shared" si="547"/>
        <v>33854.166666666693</v>
      </c>
      <c r="P312" s="127">
        <f t="shared" si="547"/>
        <v>33750.000000000029</v>
      </c>
      <c r="Q312" s="127">
        <f t="shared" si="547"/>
        <v>33645.833333333365</v>
      </c>
      <c r="R312" s="127">
        <f t="shared" si="547"/>
        <v>33541.666666666701</v>
      </c>
      <c r="S312" s="127">
        <f t="shared" si="547"/>
        <v>33437.500000000036</v>
      </c>
      <c r="T312" s="127">
        <f t="shared" si="547"/>
        <v>33333.333333333372</v>
      </c>
      <c r="U312" s="127">
        <f t="shared" si="547"/>
        <v>33229.166666666708</v>
      </c>
      <c r="V312" s="127">
        <f t="shared" si="547"/>
        <v>33125.000000000044</v>
      </c>
      <c r="W312" s="127">
        <f t="shared" si="547"/>
        <v>33020.833333333379</v>
      </c>
      <c r="X312" s="127">
        <f t="shared" si="547"/>
        <v>32916.666666666715</v>
      </c>
      <c r="Y312" s="127">
        <f t="shared" si="547"/>
        <v>32812.500000000051</v>
      </c>
      <c r="Z312" s="127">
        <f t="shared" si="547"/>
        <v>32708.333333333383</v>
      </c>
      <c r="AA312" s="127">
        <f t="shared" si="547"/>
        <v>32604.166666666715</v>
      </c>
      <c r="AB312" s="127">
        <f t="shared" si="547"/>
        <v>32500.000000000047</v>
      </c>
      <c r="AC312" s="127">
        <f t="shared" si="547"/>
        <v>32395.833333333379</v>
      </c>
      <c r="AD312" s="127">
        <f t="shared" si="547"/>
        <v>32291.666666666712</v>
      </c>
      <c r="AE312" s="127">
        <f t="shared" si="547"/>
        <v>32187.500000000044</v>
      </c>
      <c r="AF312" s="127">
        <f t="shared" si="547"/>
        <v>32083.333333333376</v>
      </c>
      <c r="AG312" s="127">
        <f t="shared" si="547"/>
        <v>31979.166666666708</v>
      </c>
      <c r="AH312" s="127">
        <f t="shared" si="547"/>
        <v>31875.00000000004</v>
      </c>
      <c r="AI312" s="127">
        <f t="shared" si="547"/>
        <v>31770.833333333372</v>
      </c>
      <c r="AJ312" s="127">
        <f t="shared" si="547"/>
        <v>31666.666666666704</v>
      </c>
      <c r="AK312" s="127">
        <f t="shared" si="547"/>
        <v>31562.500000000036</v>
      </c>
      <c r="AL312" s="127">
        <f t="shared" si="547"/>
        <v>31458.333333333369</v>
      </c>
      <c r="AM312" s="127">
        <f t="shared" si="547"/>
        <v>31354.166666666701</v>
      </c>
      <c r="AN312" s="127">
        <f t="shared" si="547"/>
        <v>31250.000000000033</v>
      </c>
      <c r="AO312" s="127">
        <f t="shared" si="547"/>
        <v>31145.833333333365</v>
      </c>
      <c r="AP312" s="127">
        <f t="shared" si="547"/>
        <v>31041.666666666697</v>
      </c>
      <c r="AQ312" s="127">
        <f t="shared" si="547"/>
        <v>30937.500000000029</v>
      </c>
      <c r="AR312" s="127">
        <f t="shared" si="547"/>
        <v>30833.333333333361</v>
      </c>
      <c r="AS312" s="127">
        <f t="shared" si="547"/>
        <v>30729.166666666693</v>
      </c>
      <c r="AT312" s="127">
        <f t="shared" si="547"/>
        <v>30625.000000000025</v>
      </c>
      <c r="AU312" s="127">
        <f t="shared" si="547"/>
        <v>30520.833333333358</v>
      </c>
      <c r="AV312" s="127">
        <f t="shared" si="547"/>
        <v>30416.66666666669</v>
      </c>
      <c r="AW312" s="127">
        <f t="shared" si="547"/>
        <v>30312.500000000022</v>
      </c>
      <c r="AX312" s="127">
        <f t="shared" si="547"/>
        <v>30208.333333333354</v>
      </c>
      <c r="AY312" s="127">
        <f t="shared" si="547"/>
        <v>30104.166666666686</v>
      </c>
      <c r="AZ312" s="127">
        <f t="shared" si="547"/>
        <v>30000.000000000018</v>
      </c>
      <c r="BA312" s="127">
        <f t="shared" si="547"/>
        <v>29895.83333333335</v>
      </c>
      <c r="BB312" s="127">
        <f t="shared" si="547"/>
        <v>29791.666666666682</v>
      </c>
      <c r="BC312" s="127">
        <f t="shared" si="547"/>
        <v>29687.500000000015</v>
      </c>
      <c r="BD312" s="127">
        <f t="shared" si="547"/>
        <v>29583.333333333347</v>
      </c>
      <c r="BE312" s="127">
        <f t="shared" si="547"/>
        <v>29479.166666666679</v>
      </c>
      <c r="BF312" s="127">
        <f t="shared" si="547"/>
        <v>29375.000000000011</v>
      </c>
      <c r="BG312" s="127">
        <f t="shared" si="547"/>
        <v>29270.833333333343</v>
      </c>
      <c r="BH312" s="127">
        <f t="shared" si="547"/>
        <v>29166.666666666675</v>
      </c>
      <c r="BI312" s="127">
        <f t="shared" si="547"/>
        <v>29062.500000000007</v>
      </c>
      <c r="BJ312" s="127">
        <f t="shared" si="547"/>
        <v>28958.333333333339</v>
      </c>
      <c r="BK312" s="127">
        <f t="shared" si="547"/>
        <v>28854.166666666672</v>
      </c>
      <c r="BL312" s="127">
        <f t="shared" si="547"/>
        <v>28750.000000000004</v>
      </c>
      <c r="BM312" s="127">
        <f t="shared" si="547"/>
        <v>28645.833333333336</v>
      </c>
      <c r="BN312" s="127">
        <f t="shared" si="547"/>
        <v>28541.666666666668</v>
      </c>
      <c r="BO312" s="127">
        <f t="shared" si="547"/>
        <v>28437.5</v>
      </c>
      <c r="BP312" s="127">
        <f t="shared" si="547"/>
        <v>28333.333333333332</v>
      </c>
      <c r="BQ312" s="127">
        <f t="shared" si="547"/>
        <v>28229.166666666664</v>
      </c>
      <c r="BR312" s="127">
        <f t="shared" si="547"/>
        <v>28124.999999999996</v>
      </c>
      <c r="BS312" s="127">
        <f t="shared" ref="BS312:CZ312" si="548">BS310-BS311</f>
        <v>28020.833333333328</v>
      </c>
      <c r="BT312" s="127">
        <f t="shared" si="548"/>
        <v>27916.666666666661</v>
      </c>
      <c r="BU312" s="127">
        <f t="shared" si="548"/>
        <v>27812.499999999993</v>
      </c>
      <c r="BV312" s="127">
        <f t="shared" si="548"/>
        <v>27708.333333333325</v>
      </c>
      <c r="BW312" s="127">
        <f t="shared" si="548"/>
        <v>27604.166666666657</v>
      </c>
      <c r="BX312" s="127">
        <f t="shared" si="548"/>
        <v>27499.999999999989</v>
      </c>
      <c r="BY312" s="127">
        <f t="shared" si="548"/>
        <v>27395.833333333321</v>
      </c>
      <c r="BZ312" s="127">
        <f t="shared" si="548"/>
        <v>27291.666666666653</v>
      </c>
      <c r="CA312" s="127">
        <f t="shared" si="548"/>
        <v>27187.499999999985</v>
      </c>
      <c r="CB312" s="127">
        <f t="shared" si="548"/>
        <v>27083.333333333318</v>
      </c>
      <c r="CC312" s="127">
        <f t="shared" si="548"/>
        <v>26979.16666666665</v>
      </c>
      <c r="CD312" s="127">
        <f t="shared" si="548"/>
        <v>26874.999999999982</v>
      </c>
      <c r="CE312" s="127">
        <f t="shared" si="548"/>
        <v>26770.833333333314</v>
      </c>
      <c r="CF312" s="127">
        <f t="shared" si="548"/>
        <v>26666.666666666646</v>
      </c>
      <c r="CG312" s="127">
        <f t="shared" si="548"/>
        <v>26562.499999999978</v>
      </c>
      <c r="CH312" s="127">
        <f t="shared" si="548"/>
        <v>26458.33333333331</v>
      </c>
      <c r="CI312" s="127">
        <f t="shared" si="548"/>
        <v>26354.166666666642</v>
      </c>
      <c r="CJ312" s="127">
        <f t="shared" si="548"/>
        <v>26249.999999999975</v>
      </c>
      <c r="CK312" s="127">
        <f t="shared" si="548"/>
        <v>26145.833333333307</v>
      </c>
      <c r="CL312" s="127">
        <f t="shared" si="548"/>
        <v>26041.666666666639</v>
      </c>
      <c r="CM312" s="127">
        <f t="shared" si="548"/>
        <v>25937.499999999971</v>
      </c>
      <c r="CN312" s="127">
        <f t="shared" si="548"/>
        <v>25833.333333333303</v>
      </c>
      <c r="CO312" s="127">
        <f t="shared" si="548"/>
        <v>25729.166666666635</v>
      </c>
      <c r="CP312" s="127">
        <f t="shared" si="548"/>
        <v>25624.999999999967</v>
      </c>
      <c r="CQ312" s="127">
        <f t="shared" si="548"/>
        <v>25520.833333333299</v>
      </c>
      <c r="CR312" s="127">
        <f t="shared" si="548"/>
        <v>25416.666666666631</v>
      </c>
      <c r="CS312" s="127">
        <f t="shared" si="548"/>
        <v>25312.499999999964</v>
      </c>
      <c r="CT312" s="127">
        <f t="shared" si="548"/>
        <v>25208.333333333296</v>
      </c>
      <c r="CU312" s="127">
        <f t="shared" si="548"/>
        <v>25104.166666666628</v>
      </c>
      <c r="CV312" s="127">
        <f t="shared" si="548"/>
        <v>24999.99999999996</v>
      </c>
      <c r="CW312" s="127">
        <f t="shared" si="548"/>
        <v>24895.833333333292</v>
      </c>
      <c r="CX312" s="127">
        <f t="shared" si="548"/>
        <v>24791.666666666624</v>
      </c>
      <c r="CY312" s="127">
        <f t="shared" si="548"/>
        <v>24687.499999999956</v>
      </c>
      <c r="CZ312" s="127">
        <f t="shared" si="548"/>
        <v>24583.333333333288</v>
      </c>
      <c r="DA312" s="127">
        <f t="shared" ref="DA312:ES312" si="549">DA310-DA311</f>
        <v>24479.166666666621</v>
      </c>
      <c r="DB312" s="127">
        <f t="shared" si="549"/>
        <v>24374.999999999953</v>
      </c>
      <c r="DC312" s="127">
        <f t="shared" si="549"/>
        <v>24270.833333333285</v>
      </c>
      <c r="DD312" s="127">
        <f t="shared" si="549"/>
        <v>24166.666666666617</v>
      </c>
      <c r="DE312" s="127">
        <f t="shared" si="549"/>
        <v>24062.499999999949</v>
      </c>
      <c r="DF312" s="127">
        <f t="shared" si="549"/>
        <v>23958.333333333281</v>
      </c>
      <c r="DG312" s="127">
        <f t="shared" si="549"/>
        <v>23854.166666666613</v>
      </c>
      <c r="DH312" s="127">
        <f t="shared" si="549"/>
        <v>23749.999999999945</v>
      </c>
      <c r="DI312" s="127">
        <f t="shared" si="549"/>
        <v>23645.833333333278</v>
      </c>
      <c r="DJ312" s="127">
        <f t="shared" si="549"/>
        <v>23541.66666666661</v>
      </c>
      <c r="DK312" s="127">
        <f t="shared" si="549"/>
        <v>23437.499999999942</v>
      </c>
      <c r="DL312" s="127">
        <f t="shared" si="549"/>
        <v>23333.333333333274</v>
      </c>
      <c r="DM312" s="127">
        <f t="shared" si="549"/>
        <v>23229.166666666606</v>
      </c>
      <c r="DN312" s="127">
        <f t="shared" si="549"/>
        <v>23124.999999999938</v>
      </c>
      <c r="DO312" s="127">
        <f t="shared" si="549"/>
        <v>23020.83333333327</v>
      </c>
      <c r="DP312" s="127">
        <f t="shared" si="549"/>
        <v>22916.666666666602</v>
      </c>
      <c r="DQ312" s="127">
        <f t="shared" si="549"/>
        <v>22812.499999999935</v>
      </c>
      <c r="DR312" s="127">
        <f t="shared" si="549"/>
        <v>22708.333333333267</v>
      </c>
      <c r="DS312" s="127">
        <f t="shared" si="549"/>
        <v>22604.166666666599</v>
      </c>
      <c r="DT312" s="127">
        <f t="shared" si="549"/>
        <v>22499.999999999931</v>
      </c>
      <c r="DU312" s="127">
        <f t="shared" si="549"/>
        <v>22395.833333333263</v>
      </c>
      <c r="DV312" s="127">
        <f t="shared" si="549"/>
        <v>22291.666666666595</v>
      </c>
      <c r="DW312" s="127">
        <f t="shared" si="549"/>
        <v>22187.499999999927</v>
      </c>
      <c r="DX312" s="127">
        <f t="shared" si="549"/>
        <v>22083.333333333259</v>
      </c>
      <c r="DY312" s="127">
        <f t="shared" si="549"/>
        <v>21979.166666666591</v>
      </c>
      <c r="DZ312" s="127">
        <f t="shared" si="549"/>
        <v>21874.999999999924</v>
      </c>
      <c r="EA312" s="127">
        <f t="shared" si="549"/>
        <v>21770.833333333256</v>
      </c>
      <c r="EB312" s="127">
        <f t="shared" si="549"/>
        <v>21666.666666666588</v>
      </c>
      <c r="EC312" s="127">
        <f t="shared" si="549"/>
        <v>21562.49999999992</v>
      </c>
      <c r="ED312" s="127">
        <f t="shared" si="549"/>
        <v>21458.333333333252</v>
      </c>
      <c r="EE312" s="127">
        <f t="shared" si="549"/>
        <v>21354.166666666584</v>
      </c>
      <c r="EF312" s="127">
        <f t="shared" si="549"/>
        <v>21249.999999999916</v>
      </c>
      <c r="EG312" s="127">
        <f t="shared" si="549"/>
        <v>21145.833333333248</v>
      </c>
      <c r="EH312" s="127">
        <f t="shared" si="549"/>
        <v>21041.666666666581</v>
      </c>
      <c r="EI312" s="127">
        <f t="shared" si="549"/>
        <v>20937.499999999913</v>
      </c>
      <c r="EJ312" s="127">
        <f t="shared" si="549"/>
        <v>20833.333333333245</v>
      </c>
      <c r="EK312" s="127">
        <f t="shared" si="549"/>
        <v>20729.166666666577</v>
      </c>
      <c r="EL312" s="127">
        <f t="shared" si="549"/>
        <v>20624.999999999909</v>
      </c>
      <c r="EM312" s="127">
        <f t="shared" si="549"/>
        <v>20520.833333333241</v>
      </c>
      <c r="EN312" s="127">
        <f t="shared" si="549"/>
        <v>20416.666666666573</v>
      </c>
      <c r="EO312" s="127">
        <f t="shared" si="549"/>
        <v>20312.499999999905</v>
      </c>
      <c r="EP312" s="127">
        <f t="shared" si="549"/>
        <v>20208.333333333238</v>
      </c>
      <c r="EQ312" s="127">
        <f t="shared" si="549"/>
        <v>20104.16666666657</v>
      </c>
      <c r="ER312" s="127">
        <f t="shared" si="549"/>
        <v>19999.999999999902</v>
      </c>
      <c r="ES312" s="127">
        <f t="shared" si="549"/>
        <v>19999.999999999902</v>
      </c>
      <c r="ET312" s="127">
        <f t="shared" ref="ET312" si="550">ET310-ET311</f>
        <v>19999.999999999902</v>
      </c>
    </row>
    <row r="313" spans="2:150" ht="15.75" thickTop="1" x14ac:dyDescent="0.25">
      <c r="B313" s="23"/>
      <c r="C313" s="23"/>
      <c r="D313" s="23"/>
    </row>
    <row r="314" spans="2:150" x14ac:dyDescent="0.25">
      <c r="B314" s="43" t="str">
        <f>B287</f>
        <v>Treadmills</v>
      </c>
      <c r="C314" s="23"/>
      <c r="D314" s="23"/>
    </row>
    <row r="315" spans="2:150" x14ac:dyDescent="0.25">
      <c r="B315" s="23" t="s">
        <v>234</v>
      </c>
      <c r="C315" s="23"/>
      <c r="D315" s="23"/>
      <c r="E315">
        <v>1</v>
      </c>
      <c r="F315" s="16">
        <v>2</v>
      </c>
      <c r="G315" s="16">
        <v>3</v>
      </c>
      <c r="H315" s="16">
        <v>4</v>
      </c>
      <c r="I315" s="16">
        <v>5</v>
      </c>
      <c r="J315" s="16">
        <v>6</v>
      </c>
      <c r="K315" s="16">
        <v>7</v>
      </c>
      <c r="L315" s="16">
        <v>8</v>
      </c>
      <c r="M315" s="16">
        <v>9</v>
      </c>
      <c r="N315" s="16">
        <v>10</v>
      </c>
      <c r="O315" s="16">
        <v>11</v>
      </c>
      <c r="P315" s="16">
        <v>12</v>
      </c>
      <c r="Q315" s="16">
        <v>13</v>
      </c>
      <c r="R315" s="16">
        <v>14</v>
      </c>
      <c r="S315" s="16">
        <v>15</v>
      </c>
      <c r="T315" s="16">
        <v>16</v>
      </c>
      <c r="U315" s="16">
        <v>17</v>
      </c>
      <c r="V315" s="16">
        <v>18</v>
      </c>
      <c r="W315" s="16">
        <v>19</v>
      </c>
      <c r="X315" s="16">
        <v>20</v>
      </c>
      <c r="Y315" s="16">
        <v>21</v>
      </c>
      <c r="Z315" s="16">
        <v>22</v>
      </c>
      <c r="AA315" s="16">
        <v>23</v>
      </c>
      <c r="AB315" s="16">
        <v>24</v>
      </c>
      <c r="AC315" s="16">
        <v>25</v>
      </c>
      <c r="AD315" s="16">
        <v>26</v>
      </c>
      <c r="AE315" s="16">
        <v>27</v>
      </c>
      <c r="AF315" s="16">
        <v>28</v>
      </c>
      <c r="AG315" s="16">
        <v>29</v>
      </c>
      <c r="AH315" s="16">
        <v>30</v>
      </c>
      <c r="AI315" s="16">
        <v>31</v>
      </c>
      <c r="AJ315" s="16">
        <v>32</v>
      </c>
      <c r="AK315" s="16">
        <v>33</v>
      </c>
      <c r="AL315" s="16">
        <v>34</v>
      </c>
      <c r="AM315" s="16">
        <v>35</v>
      </c>
      <c r="AN315" s="16">
        <v>36</v>
      </c>
      <c r="AO315" s="16">
        <v>37</v>
      </c>
      <c r="AP315" s="16">
        <v>38</v>
      </c>
      <c r="AQ315" s="16">
        <v>39</v>
      </c>
      <c r="AR315" s="16">
        <v>40</v>
      </c>
      <c r="AS315" s="16">
        <v>41</v>
      </c>
      <c r="AT315" s="16">
        <v>42</v>
      </c>
      <c r="AU315" s="16">
        <v>43</v>
      </c>
      <c r="AV315" s="16">
        <v>44</v>
      </c>
      <c r="AW315" s="16">
        <v>45</v>
      </c>
      <c r="AX315" s="16">
        <v>46</v>
      </c>
      <c r="AY315" s="16">
        <v>47</v>
      </c>
      <c r="AZ315" s="16">
        <v>48</v>
      </c>
      <c r="BA315" s="16">
        <v>49</v>
      </c>
      <c r="BB315" s="16">
        <v>50</v>
      </c>
      <c r="BC315" s="16">
        <v>51</v>
      </c>
      <c r="BD315" s="16">
        <v>52</v>
      </c>
      <c r="BE315" s="16">
        <v>53</v>
      </c>
      <c r="BF315" s="16">
        <v>54</v>
      </c>
      <c r="BG315" s="16">
        <v>55</v>
      </c>
      <c r="BH315" s="16">
        <v>56</v>
      </c>
      <c r="BI315" s="16">
        <v>57</v>
      </c>
      <c r="BJ315" s="16">
        <v>58</v>
      </c>
      <c r="BK315" s="16">
        <v>59</v>
      </c>
      <c r="BL315" s="16">
        <v>60</v>
      </c>
      <c r="BM315" s="16">
        <v>61</v>
      </c>
      <c r="BN315" s="16">
        <v>62</v>
      </c>
      <c r="BO315" s="16">
        <v>63</v>
      </c>
      <c r="BP315" s="16">
        <v>64</v>
      </c>
      <c r="BQ315" s="16">
        <v>65</v>
      </c>
      <c r="BR315" s="16">
        <v>66</v>
      </c>
      <c r="BS315" s="16">
        <v>67</v>
      </c>
      <c r="BT315" s="16">
        <v>68</v>
      </c>
      <c r="BU315" s="16">
        <v>69</v>
      </c>
      <c r="BV315" s="16">
        <v>70</v>
      </c>
      <c r="BW315" s="16">
        <v>71</v>
      </c>
      <c r="BX315" s="16">
        <v>72</v>
      </c>
      <c r="BY315" s="16">
        <v>73</v>
      </c>
      <c r="BZ315" s="16">
        <v>74</v>
      </c>
      <c r="CA315" s="16">
        <v>75</v>
      </c>
      <c r="CB315" s="16">
        <v>76</v>
      </c>
      <c r="CC315" s="16">
        <v>77</v>
      </c>
      <c r="CD315" s="16">
        <v>78</v>
      </c>
      <c r="CE315" s="16">
        <v>79</v>
      </c>
      <c r="CF315" s="16">
        <v>80</v>
      </c>
      <c r="CG315" s="16">
        <v>81</v>
      </c>
      <c r="CH315" s="16">
        <v>82</v>
      </c>
      <c r="CI315" s="16">
        <v>83</v>
      </c>
      <c r="CJ315" s="16">
        <v>84</v>
      </c>
      <c r="CK315" s="16">
        <v>85</v>
      </c>
      <c r="CL315" s="16">
        <v>86</v>
      </c>
      <c r="CM315" s="16">
        <v>87</v>
      </c>
      <c r="CN315" s="16">
        <v>88</v>
      </c>
      <c r="CO315" s="16">
        <v>89</v>
      </c>
      <c r="CP315" s="16">
        <v>90</v>
      </c>
      <c r="CQ315" s="16">
        <v>91</v>
      </c>
      <c r="CR315" s="16">
        <v>92</v>
      </c>
      <c r="CS315" s="16">
        <v>93</v>
      </c>
      <c r="CT315" s="16">
        <v>94</v>
      </c>
      <c r="CU315" s="16">
        <v>95</v>
      </c>
      <c r="CV315" s="16">
        <v>96</v>
      </c>
      <c r="CW315" s="16">
        <v>97</v>
      </c>
      <c r="CX315" s="16">
        <v>98</v>
      </c>
      <c r="CY315" s="16">
        <v>99</v>
      </c>
      <c r="CZ315" s="16">
        <v>100</v>
      </c>
      <c r="DA315" s="16">
        <v>101</v>
      </c>
      <c r="DB315" s="16">
        <v>102</v>
      </c>
      <c r="DC315" s="16">
        <v>103</v>
      </c>
      <c r="DD315" s="16">
        <v>104</v>
      </c>
      <c r="DE315" s="16">
        <v>105</v>
      </c>
      <c r="DF315" s="16">
        <v>106</v>
      </c>
      <c r="DG315" s="16">
        <v>107</v>
      </c>
      <c r="DH315" s="16">
        <v>108</v>
      </c>
      <c r="DI315" s="16">
        <v>109</v>
      </c>
      <c r="DJ315" s="16">
        <v>110</v>
      </c>
      <c r="DK315" s="16">
        <v>111</v>
      </c>
      <c r="DL315" s="16">
        <v>112</v>
      </c>
      <c r="DM315" s="16">
        <v>113</v>
      </c>
      <c r="DN315" s="16">
        <v>114</v>
      </c>
      <c r="DO315" s="16">
        <v>115</v>
      </c>
      <c r="DP315" s="16">
        <v>116</v>
      </c>
      <c r="DQ315" s="16">
        <v>117</v>
      </c>
      <c r="DR315" s="16">
        <v>118</v>
      </c>
      <c r="DS315" s="16">
        <v>119</v>
      </c>
      <c r="DT315" s="16">
        <v>120</v>
      </c>
      <c r="DU315" s="16">
        <v>121</v>
      </c>
    </row>
    <row r="316" spans="2:150" x14ac:dyDescent="0.25">
      <c r="B316" s="23" t="s">
        <v>235</v>
      </c>
      <c r="C316" s="23"/>
      <c r="D316" s="23"/>
      <c r="E316" s="16">
        <f>D287</f>
        <v>2500000</v>
      </c>
      <c r="F316" s="16">
        <f>E318</f>
        <v>2469187.5</v>
      </c>
      <c r="G316" s="16">
        <f t="shared" ref="G316:BR316" si="551">F318</f>
        <v>2438754.7640625001</v>
      </c>
      <c r="H316" s="16">
        <f t="shared" si="551"/>
        <v>2408697.1115954299</v>
      </c>
      <c r="I316" s="16">
        <f t="shared" si="551"/>
        <v>2379009.9196950165</v>
      </c>
      <c r="J316" s="16">
        <f t="shared" si="551"/>
        <v>2349688.6224347753</v>
      </c>
      <c r="K316" s="16">
        <f t="shared" si="551"/>
        <v>2320728.7101632669</v>
      </c>
      <c r="L316" s="16">
        <f t="shared" si="551"/>
        <v>2292125.7288105045</v>
      </c>
      <c r="M316" s="16">
        <f t="shared" si="551"/>
        <v>2263875.2792029153</v>
      </c>
      <c r="N316" s="16">
        <f t="shared" si="551"/>
        <v>2235973.0163867394</v>
      </c>
      <c r="O316" s="16">
        <f t="shared" si="551"/>
        <v>2208414.6489597727</v>
      </c>
      <c r="P316" s="16">
        <f t="shared" si="551"/>
        <v>2181195.9384113434</v>
      </c>
      <c r="Q316" s="16">
        <f t="shared" si="551"/>
        <v>2154312.6984704235</v>
      </c>
      <c r="R316" s="16">
        <f t="shared" si="551"/>
        <v>2127760.7944617756</v>
      </c>
      <c r="S316" s="16">
        <f t="shared" si="551"/>
        <v>2101536.142670034</v>
      </c>
      <c r="T316" s="16">
        <f t="shared" si="551"/>
        <v>2075634.7097116257</v>
      </c>
      <c r="U316" s="16">
        <f t="shared" si="551"/>
        <v>2050052.51191443</v>
      </c>
      <c r="V316" s="16">
        <f t="shared" si="551"/>
        <v>2024785.6147050846</v>
      </c>
      <c r="W316" s="16">
        <f t="shared" si="551"/>
        <v>1999830.1320038445</v>
      </c>
      <c r="X316" s="16">
        <f t="shared" si="551"/>
        <v>1975182.2256268971</v>
      </c>
      <c r="Y316" s="16">
        <f t="shared" si="551"/>
        <v>1950838.1046960456</v>
      </c>
      <c r="Z316" s="16">
        <f t="shared" si="551"/>
        <v>1926794.0250556669</v>
      </c>
      <c r="AA316" s="16">
        <f t="shared" si="551"/>
        <v>1903046.2886968558</v>
      </c>
      <c r="AB316" s="16">
        <f t="shared" si="551"/>
        <v>1879591.2431886671</v>
      </c>
      <c r="AC316" s="16">
        <f t="shared" si="551"/>
        <v>1856425.2811163669</v>
      </c>
      <c r="AD316" s="16">
        <f t="shared" si="551"/>
        <v>1833544.8395266077</v>
      </c>
      <c r="AE316" s="16">
        <f t="shared" si="551"/>
        <v>1810946.3993794422</v>
      </c>
      <c r="AF316" s="16">
        <f t="shared" si="551"/>
        <v>1788626.4850070905</v>
      </c>
      <c r="AG316" s="16">
        <f t="shared" si="551"/>
        <v>1766581.663579378</v>
      </c>
      <c r="AH316" s="16">
        <f t="shared" si="551"/>
        <v>1744808.5445757622</v>
      </c>
      <c r="AI316" s="16">
        <f t="shared" si="551"/>
        <v>1723303.7792638659</v>
      </c>
      <c r="AJ316" s="16">
        <f t="shared" si="551"/>
        <v>1702064.0601844387</v>
      </c>
      <c r="AK316" s="16">
        <f t="shared" si="551"/>
        <v>1681086.1206426655</v>
      </c>
      <c r="AL316" s="16">
        <f t="shared" si="551"/>
        <v>1660366.7342057447</v>
      </c>
      <c r="AM316" s="16">
        <f t="shared" si="551"/>
        <v>1639902.714206659</v>
      </c>
      <c r="AN316" s="16">
        <f t="shared" si="551"/>
        <v>1619690.9132540619</v>
      </c>
      <c r="AO316" s="16">
        <f t="shared" si="551"/>
        <v>1599728.2227482055</v>
      </c>
      <c r="AP316" s="16">
        <f t="shared" si="551"/>
        <v>1580011.572402834</v>
      </c>
      <c r="AQ316" s="16">
        <f t="shared" si="551"/>
        <v>1560537.9297729691</v>
      </c>
      <c r="AR316" s="16">
        <f t="shared" si="551"/>
        <v>1541304.2997885172</v>
      </c>
      <c r="AS316" s="16">
        <f t="shared" si="551"/>
        <v>1522307.7242936236</v>
      </c>
      <c r="AT316" s="16">
        <f t="shared" si="551"/>
        <v>1503545.2815917046</v>
      </c>
      <c r="AU316" s="16">
        <f t="shared" si="551"/>
        <v>1485014.0859960867</v>
      </c>
      <c r="AV316" s="16">
        <f t="shared" si="551"/>
        <v>1466711.287386185</v>
      </c>
      <c r="AW316" s="16">
        <f t="shared" si="551"/>
        <v>1448634.0707691503</v>
      </c>
      <c r="AX316" s="16">
        <f t="shared" si="551"/>
        <v>1430779.6558469206</v>
      </c>
      <c r="AY316" s="16">
        <f t="shared" si="551"/>
        <v>1413145.2965886074</v>
      </c>
      <c r="AZ316" s="16">
        <f t="shared" si="551"/>
        <v>1395728.2808081529</v>
      </c>
      <c r="BA316" s="16">
        <f t="shared" si="551"/>
        <v>1378525.9297471924</v>
      </c>
      <c r="BB316" s="16">
        <f t="shared" si="551"/>
        <v>1361535.5976630582</v>
      </c>
      <c r="BC316" s="16">
        <f t="shared" si="551"/>
        <v>1344754.671421861</v>
      </c>
      <c r="BD316" s="16">
        <f t="shared" si="551"/>
        <v>1328180.5700965866</v>
      </c>
      <c r="BE316" s="16">
        <f t="shared" si="551"/>
        <v>1311810.7445701461</v>
      </c>
      <c r="BF316" s="16">
        <f t="shared" si="551"/>
        <v>1295642.677143319</v>
      </c>
      <c r="BG316" s="16">
        <f t="shared" si="551"/>
        <v>1279673.8811475276</v>
      </c>
      <c r="BH316" s="16">
        <f t="shared" si="551"/>
        <v>1263901.9005623844</v>
      </c>
      <c r="BI316" s="16">
        <f t="shared" si="551"/>
        <v>1248324.3096379531</v>
      </c>
      <c r="BJ316" s="16">
        <f t="shared" si="551"/>
        <v>1232938.7125216653</v>
      </c>
      <c r="BK316" s="16">
        <f t="shared" si="551"/>
        <v>1217742.7428898357</v>
      </c>
      <c r="BL316" s="16">
        <f t="shared" si="551"/>
        <v>1202734.0635837186</v>
      </c>
      <c r="BM316" s="16">
        <f t="shared" si="551"/>
        <v>1187910.3662500493</v>
      </c>
      <c r="BN316" s="16">
        <f t="shared" si="551"/>
        <v>1173269.3709860174</v>
      </c>
      <c r="BO316" s="16">
        <f t="shared" si="551"/>
        <v>1158808.8259886147</v>
      </c>
      <c r="BP316" s="16">
        <f t="shared" si="551"/>
        <v>1144526.5072083049</v>
      </c>
      <c r="BQ316" s="16">
        <f t="shared" si="551"/>
        <v>1130420.2180069627</v>
      </c>
      <c r="BR316" s="16">
        <f t="shared" si="551"/>
        <v>1116487.7888200269</v>
      </c>
      <c r="BS316" s="16">
        <f t="shared" ref="BS316:CZ316" si="552">BR318</f>
        <v>1102727.0768228201</v>
      </c>
      <c r="BT316" s="16">
        <f t="shared" si="552"/>
        <v>1089135.9656009788</v>
      </c>
      <c r="BU316" s="16">
        <f t="shared" si="552"/>
        <v>1075712.3648249467</v>
      </c>
      <c r="BV316" s="16">
        <f t="shared" si="552"/>
        <v>1062454.2099284793</v>
      </c>
      <c r="BW316" s="16">
        <f t="shared" si="552"/>
        <v>1049359.4617911107</v>
      </c>
      <c r="BX316" s="16">
        <f t="shared" si="552"/>
        <v>1036426.1064245353</v>
      </c>
      <c r="BY316" s="16">
        <f t="shared" si="552"/>
        <v>1023652.1546628529</v>
      </c>
      <c r="BZ316" s="16">
        <f t="shared" si="552"/>
        <v>1011035.6418566332</v>
      </c>
      <c r="CA316" s="16">
        <f t="shared" si="552"/>
        <v>998574.62757075019</v>
      </c>
      <c r="CB316" s="16">
        <f t="shared" si="552"/>
        <v>986267.19528594066</v>
      </c>
      <c r="CC316" s="16">
        <f t="shared" si="552"/>
        <v>974111.45210404147</v>
      </c>
      <c r="CD316" s="16">
        <f t="shared" si="552"/>
        <v>962105.52845685917</v>
      </c>
      <c r="CE316" s="16">
        <f t="shared" si="552"/>
        <v>950247.5778186284</v>
      </c>
      <c r="CF316" s="16">
        <f t="shared" si="552"/>
        <v>938535.77642201376</v>
      </c>
      <c r="CG316" s="16">
        <f t="shared" si="552"/>
        <v>926968.32297761249</v>
      </c>
      <c r="CH316" s="16">
        <f t="shared" si="552"/>
        <v>915543.43839691347</v>
      </c>
      <c r="CI316" s="16">
        <f t="shared" si="552"/>
        <v>904259.36551867146</v>
      </c>
      <c r="CJ316" s="16">
        <f t="shared" si="552"/>
        <v>893114.36883865378</v>
      </c>
      <c r="CK316" s="16">
        <f t="shared" si="552"/>
        <v>882106.73424271739</v>
      </c>
      <c r="CL316" s="16">
        <f t="shared" si="552"/>
        <v>871234.7687431759</v>
      </c>
      <c r="CM316" s="16">
        <f t="shared" si="552"/>
        <v>860496.80021841626</v>
      </c>
      <c r="CN316" s="16">
        <f t="shared" si="552"/>
        <v>849891.17715572426</v>
      </c>
      <c r="CO316" s="16">
        <f t="shared" si="552"/>
        <v>839416.26839728002</v>
      </c>
      <c r="CP316" s="16">
        <f t="shared" si="552"/>
        <v>829070.46288928355</v>
      </c>
      <c r="CQ316" s="16">
        <f t="shared" si="552"/>
        <v>818852.16943417315</v>
      </c>
      <c r="CR316" s="16">
        <f t="shared" si="552"/>
        <v>808759.81644589698</v>
      </c>
      <c r="CS316" s="16">
        <f t="shared" si="552"/>
        <v>798791.85170820134</v>
      </c>
      <c r="CT316" s="16">
        <f t="shared" si="552"/>
        <v>788946.74213589774</v>
      </c>
      <c r="CU316" s="16">
        <f t="shared" si="552"/>
        <v>779222.97353907279</v>
      </c>
      <c r="CV316" s="16">
        <f t="shared" si="552"/>
        <v>769619.05039020372</v>
      </c>
      <c r="CW316" s="16">
        <f t="shared" si="552"/>
        <v>760133.49559414445</v>
      </c>
      <c r="CX316" s="16">
        <f t="shared" si="552"/>
        <v>750764.85026094667</v>
      </c>
      <c r="CY316" s="16">
        <f t="shared" si="552"/>
        <v>741511.67348148045</v>
      </c>
      <c r="CZ316" s="16">
        <f t="shared" si="552"/>
        <v>732372.54210582119</v>
      </c>
      <c r="DA316" s="16">
        <f t="shared" ref="DA316" si="553">CZ318</f>
        <v>723346.0505243669</v>
      </c>
      <c r="DB316" s="16">
        <f t="shared" ref="DB316" si="554">DA318</f>
        <v>714430.81045165414</v>
      </c>
      <c r="DC316" s="16">
        <f t="shared" ref="DC316" si="555">DB318</f>
        <v>705625.45071283751</v>
      </c>
      <c r="DD316" s="16">
        <f t="shared" ref="DD316" si="556">DC318</f>
        <v>696928.61703280173</v>
      </c>
      <c r="DE316" s="16">
        <f t="shared" ref="DE316" si="557">DD318</f>
        <v>688338.97182787245</v>
      </c>
      <c r="DF316" s="16">
        <f t="shared" ref="DF316" si="558">DE318</f>
        <v>679855.19400009396</v>
      </c>
      <c r="DG316" s="16">
        <f t="shared" ref="DG316" si="559">DF318</f>
        <v>671475.97873404284</v>
      </c>
      <c r="DH316" s="16">
        <f t="shared" ref="DH316" si="560">DG318</f>
        <v>663200.03729614581</v>
      </c>
      <c r="DI316" s="16">
        <f t="shared" ref="DI316" si="561">DH318</f>
        <v>655026.09683647077</v>
      </c>
      <c r="DJ316" s="16">
        <f t="shared" ref="DJ316" si="562">DI318</f>
        <v>646952.90019296121</v>
      </c>
      <c r="DK316" s="16">
        <f t="shared" ref="DK316" si="563">DJ318</f>
        <v>638979.20569808292</v>
      </c>
      <c r="DL316" s="16">
        <f t="shared" ref="DL316" si="564">DK318</f>
        <v>631103.78698785405</v>
      </c>
      <c r="DM316" s="16">
        <f t="shared" ref="DM316" si="565">DL318</f>
        <v>623325.43281322881</v>
      </c>
      <c r="DN316" s="16">
        <f t="shared" ref="DN316" si="566">DM318</f>
        <v>615642.9468538058</v>
      </c>
      <c r="DO316" s="16">
        <f t="shared" ref="DO316" si="567">DN318</f>
        <v>608055.14753383258</v>
      </c>
      <c r="DP316" s="16">
        <f t="shared" ref="DP316" si="568">DO318</f>
        <v>600560.86784047808</v>
      </c>
      <c r="DQ316" s="16">
        <f t="shared" ref="DQ316" si="569">DP318</f>
        <v>593158.95514434413</v>
      </c>
      <c r="DR316" s="16">
        <f t="shared" ref="DR316" si="570">DQ318</f>
        <v>585848.27102219011</v>
      </c>
      <c r="DS316" s="16">
        <f t="shared" ref="DS316" si="571">DR318</f>
        <v>578627.69108184159</v>
      </c>
      <c r="DT316" s="16">
        <f t="shared" ref="DT316:DU316" si="572">DS318</f>
        <v>571496.10478925786</v>
      </c>
      <c r="DU316" s="16">
        <f t="shared" si="572"/>
        <v>606376.10478925786</v>
      </c>
    </row>
    <row r="317" spans="2:150" x14ac:dyDescent="0.25">
      <c r="B317" s="23" t="s">
        <v>236</v>
      </c>
      <c r="C317" s="23"/>
      <c r="D317" s="23"/>
      <c r="E317" s="126">
        <f>IF($C$287="SLM",IF(E315&lt;=$I$287,$E$316*$E$287,0),IF(E315&lt;$I$287,E316*$E$287,IF(E315=$I$287,E315-$J$287,0)))</f>
        <v>30812.500000000004</v>
      </c>
      <c r="F317" s="126">
        <f t="shared" ref="F317:BQ317" si="573">IF($C$287="SLM",IF(F315&lt;=$I$287,$E$316*$E$287,0),IF(F315&lt;$I$287,F316*$E$287,IF(F315=$I$287,F315-$J$287,0)))</f>
        <v>30432.735937500001</v>
      </c>
      <c r="G317" s="126">
        <f t="shared" si="573"/>
        <v>30057.652467070315</v>
      </c>
      <c r="H317" s="126">
        <f t="shared" si="573"/>
        <v>29687.191900413676</v>
      </c>
      <c r="I317" s="126">
        <f t="shared" si="573"/>
        <v>29321.297260241081</v>
      </c>
      <c r="J317" s="126">
        <f t="shared" si="573"/>
        <v>28959.912271508609</v>
      </c>
      <c r="K317" s="126">
        <f t="shared" si="573"/>
        <v>28602.981352762265</v>
      </c>
      <c r="L317" s="126">
        <f t="shared" si="573"/>
        <v>28250.449607589471</v>
      </c>
      <c r="M317" s="126">
        <f t="shared" si="573"/>
        <v>27902.262816175931</v>
      </c>
      <c r="N317" s="126">
        <f t="shared" si="573"/>
        <v>27558.367426966564</v>
      </c>
      <c r="O317" s="126">
        <f t="shared" si="573"/>
        <v>27218.710548429201</v>
      </c>
      <c r="P317" s="126">
        <f t="shared" si="573"/>
        <v>26883.239940919808</v>
      </c>
      <c r="Q317" s="126">
        <f t="shared" si="573"/>
        <v>26551.904008647973</v>
      </c>
      <c r="R317" s="126">
        <f t="shared" si="573"/>
        <v>26224.651791741388</v>
      </c>
      <c r="S317" s="126">
        <f t="shared" si="573"/>
        <v>25901.432958408172</v>
      </c>
      <c r="T317" s="126">
        <f t="shared" si="573"/>
        <v>25582.197797195789</v>
      </c>
      <c r="U317" s="126">
        <f t="shared" si="573"/>
        <v>25266.897209345352</v>
      </c>
      <c r="V317" s="126">
        <f t="shared" si="573"/>
        <v>24955.482701240169</v>
      </c>
      <c r="W317" s="126">
        <f t="shared" si="573"/>
        <v>24647.906376947383</v>
      </c>
      <c r="X317" s="126">
        <f t="shared" si="573"/>
        <v>24344.12093085151</v>
      </c>
      <c r="Y317" s="126">
        <f t="shared" si="573"/>
        <v>24044.079640378764</v>
      </c>
      <c r="Z317" s="126">
        <f t="shared" si="573"/>
        <v>23747.736358811097</v>
      </c>
      <c r="AA317" s="126">
        <f t="shared" si="573"/>
        <v>23455.045508188748</v>
      </c>
      <c r="AB317" s="126">
        <f t="shared" si="573"/>
        <v>23165.962072300325</v>
      </c>
      <c r="AC317" s="126">
        <f t="shared" si="573"/>
        <v>22880.441589759223</v>
      </c>
      <c r="AD317" s="126">
        <f t="shared" si="573"/>
        <v>22598.440147165442</v>
      </c>
      <c r="AE317" s="126">
        <f t="shared" si="573"/>
        <v>22319.914372351628</v>
      </c>
      <c r="AF317" s="126">
        <f t="shared" si="573"/>
        <v>22044.821427712392</v>
      </c>
      <c r="AG317" s="126">
        <f t="shared" si="573"/>
        <v>21773.119003615837</v>
      </c>
      <c r="AH317" s="126">
        <f t="shared" si="573"/>
        <v>21504.76531189627</v>
      </c>
      <c r="AI317" s="126">
        <f t="shared" si="573"/>
        <v>21239.719079427148</v>
      </c>
      <c r="AJ317" s="126">
        <f t="shared" si="573"/>
        <v>20977.939541773208</v>
      </c>
      <c r="AK317" s="126">
        <f t="shared" si="573"/>
        <v>20719.386436920853</v>
      </c>
      <c r="AL317" s="126">
        <f t="shared" si="573"/>
        <v>20464.019999085805</v>
      </c>
      <c r="AM317" s="126">
        <f t="shared" si="573"/>
        <v>20211.800952597074</v>
      </c>
      <c r="AN317" s="126">
        <f t="shared" si="573"/>
        <v>19962.690505856313</v>
      </c>
      <c r="AO317" s="126">
        <f t="shared" si="573"/>
        <v>19716.650345371636</v>
      </c>
      <c r="AP317" s="126">
        <f t="shared" si="573"/>
        <v>19473.642629864931</v>
      </c>
      <c r="AQ317" s="126">
        <f t="shared" si="573"/>
        <v>19233.629984451847</v>
      </c>
      <c r="AR317" s="126">
        <f t="shared" si="573"/>
        <v>18996.575494893477</v>
      </c>
      <c r="AS317" s="126">
        <f t="shared" si="573"/>
        <v>18762.442701918913</v>
      </c>
      <c r="AT317" s="126">
        <f t="shared" si="573"/>
        <v>18531.195595617759</v>
      </c>
      <c r="AU317" s="126">
        <f t="shared" si="573"/>
        <v>18302.798609901769</v>
      </c>
      <c r="AV317" s="126">
        <f t="shared" si="573"/>
        <v>18077.21661703473</v>
      </c>
      <c r="AW317" s="126">
        <f t="shared" si="573"/>
        <v>17854.414922229778</v>
      </c>
      <c r="AX317" s="126">
        <f t="shared" si="573"/>
        <v>17634.359258313296</v>
      </c>
      <c r="AY317" s="126">
        <f t="shared" si="573"/>
        <v>17417.015780454589</v>
      </c>
      <c r="AZ317" s="126">
        <f t="shared" si="573"/>
        <v>17202.351060960485</v>
      </c>
      <c r="BA317" s="126">
        <f t="shared" si="573"/>
        <v>16990.332084134148</v>
      </c>
      <c r="BB317" s="126">
        <f t="shared" si="573"/>
        <v>16780.926241197194</v>
      </c>
      <c r="BC317" s="126">
        <f t="shared" si="573"/>
        <v>16574.101325274438</v>
      </c>
      <c r="BD317" s="126">
        <f t="shared" si="573"/>
        <v>16369.825526440431</v>
      </c>
      <c r="BE317" s="126">
        <f t="shared" si="573"/>
        <v>16168.067426827052</v>
      </c>
      <c r="BF317" s="126">
        <f t="shared" si="573"/>
        <v>15968.795995791408</v>
      </c>
      <c r="BG317" s="126">
        <f t="shared" si="573"/>
        <v>15771.980585143279</v>
      </c>
      <c r="BH317" s="126">
        <f t="shared" si="573"/>
        <v>15577.590924431388</v>
      </c>
      <c r="BI317" s="126">
        <f t="shared" si="573"/>
        <v>15385.597116287772</v>
      </c>
      <c r="BJ317" s="126">
        <f t="shared" si="573"/>
        <v>15195.969631829525</v>
      </c>
      <c r="BK317" s="126">
        <f t="shared" si="573"/>
        <v>15008.679306117227</v>
      </c>
      <c r="BL317" s="126">
        <f t="shared" si="573"/>
        <v>14823.697333669334</v>
      </c>
      <c r="BM317" s="126">
        <f t="shared" si="573"/>
        <v>14640.995264031859</v>
      </c>
      <c r="BN317" s="126">
        <f t="shared" si="573"/>
        <v>14460.544997402665</v>
      </c>
      <c r="BO317" s="126">
        <f t="shared" si="573"/>
        <v>14282.318780309677</v>
      </c>
      <c r="BP317" s="126">
        <f t="shared" si="573"/>
        <v>14106.289201342359</v>
      </c>
      <c r="BQ317" s="126">
        <f t="shared" si="573"/>
        <v>13932.429186935817</v>
      </c>
      <c r="BR317" s="126">
        <f t="shared" ref="BR317:CZ317" si="574">IF($C$287="SLM",IF(BR315&lt;=$I$287,$E$316*$E$287,0),IF(BR315&lt;$I$287,BR316*$E$287,IF(BR315=$I$287,BR315-$J$287,0)))</f>
        <v>13760.711997206832</v>
      </c>
      <c r="BS317" s="126">
        <f t="shared" si="574"/>
        <v>13591.111221841258</v>
      </c>
      <c r="BT317" s="126">
        <f t="shared" si="574"/>
        <v>13423.600776032064</v>
      </c>
      <c r="BU317" s="126">
        <f t="shared" si="574"/>
        <v>13258.154896467469</v>
      </c>
      <c r="BV317" s="126">
        <f t="shared" si="574"/>
        <v>13094.748137368508</v>
      </c>
      <c r="BW317" s="126">
        <f t="shared" si="574"/>
        <v>12933.355366575441</v>
      </c>
      <c r="BX317" s="126">
        <f t="shared" si="574"/>
        <v>12773.951761682398</v>
      </c>
      <c r="BY317" s="126">
        <f t="shared" si="574"/>
        <v>12616.512806219662</v>
      </c>
      <c r="BZ317" s="126">
        <f t="shared" si="574"/>
        <v>12461.014285883006</v>
      </c>
      <c r="CA317" s="126">
        <f t="shared" si="574"/>
        <v>12307.432284809496</v>
      </c>
      <c r="CB317" s="126">
        <f t="shared" si="574"/>
        <v>12155.743181899219</v>
      </c>
      <c r="CC317" s="126">
        <f t="shared" si="574"/>
        <v>12005.923647182311</v>
      </c>
      <c r="CD317" s="126">
        <f t="shared" si="574"/>
        <v>11857.95063823079</v>
      </c>
      <c r="CE317" s="126">
        <f t="shared" si="574"/>
        <v>11711.801396614595</v>
      </c>
      <c r="CF317" s="126">
        <f t="shared" si="574"/>
        <v>11567.453444401321</v>
      </c>
      <c r="CG317" s="126">
        <f t="shared" si="574"/>
        <v>11424.884580699074</v>
      </c>
      <c r="CH317" s="126">
        <f t="shared" si="574"/>
        <v>11284.072878241959</v>
      </c>
      <c r="CI317" s="126">
        <f t="shared" si="574"/>
        <v>11144.996680017626</v>
      </c>
      <c r="CJ317" s="126">
        <f t="shared" si="574"/>
        <v>11007.634595936408</v>
      </c>
      <c r="CK317" s="126">
        <f t="shared" si="574"/>
        <v>10871.965499541493</v>
      </c>
      <c r="CL317" s="126">
        <f t="shared" si="574"/>
        <v>10737.968524759644</v>
      </c>
      <c r="CM317" s="126">
        <f t="shared" si="574"/>
        <v>10605.623062691981</v>
      </c>
      <c r="CN317" s="126">
        <f t="shared" si="574"/>
        <v>10474.908758444302</v>
      </c>
      <c r="CO317" s="126">
        <f t="shared" si="574"/>
        <v>10345.805507996476</v>
      </c>
      <c r="CP317" s="126">
        <f t="shared" si="574"/>
        <v>10218.293455110421</v>
      </c>
      <c r="CQ317" s="126">
        <f t="shared" si="574"/>
        <v>10092.352988276185</v>
      </c>
      <c r="CR317" s="126">
        <f t="shared" si="574"/>
        <v>9967.9647376956818</v>
      </c>
      <c r="CS317" s="126">
        <f t="shared" si="574"/>
        <v>9845.1095723035814</v>
      </c>
      <c r="CT317" s="126">
        <f t="shared" si="574"/>
        <v>9723.7685968249407</v>
      </c>
      <c r="CU317" s="126">
        <f t="shared" si="574"/>
        <v>9603.923148869073</v>
      </c>
      <c r="CV317" s="126">
        <f t="shared" si="574"/>
        <v>9485.5547960592612</v>
      </c>
      <c r="CW317" s="126">
        <f t="shared" si="574"/>
        <v>9368.6453331978319</v>
      </c>
      <c r="CX317" s="126">
        <f t="shared" si="574"/>
        <v>9253.1767794661682</v>
      </c>
      <c r="CY317" s="126">
        <f t="shared" si="574"/>
        <v>9139.1313756592481</v>
      </c>
      <c r="CZ317" s="126">
        <f t="shared" si="574"/>
        <v>9026.4915814542474</v>
      </c>
      <c r="DA317" s="126">
        <f t="shared" ref="DA317:DS317" si="575">IF($C$287="SLM",IF(DA315&lt;=$I$287,$E$316*$E$287,0),IF(DA315&lt;$I$287,DA316*$E$287,IF(DA315=$I$287,DA315-$J$287,0)))</f>
        <v>8915.2400727128224</v>
      </c>
      <c r="DB317" s="126">
        <f t="shared" si="575"/>
        <v>8805.3597388166381</v>
      </c>
      <c r="DC317" s="126">
        <f t="shared" si="575"/>
        <v>8696.8336800357229</v>
      </c>
      <c r="DD317" s="126">
        <f t="shared" si="575"/>
        <v>8589.645204929282</v>
      </c>
      <c r="DE317" s="126">
        <f t="shared" si="575"/>
        <v>8483.7778277785292</v>
      </c>
      <c r="DF317" s="126">
        <f t="shared" si="575"/>
        <v>8379.2152660511583</v>
      </c>
      <c r="DG317" s="126">
        <f t="shared" si="575"/>
        <v>8275.9414378970778</v>
      </c>
      <c r="DH317" s="126">
        <f t="shared" si="575"/>
        <v>8173.9404596749973</v>
      </c>
      <c r="DI317" s="126">
        <f t="shared" si="575"/>
        <v>8073.1966435095028</v>
      </c>
      <c r="DJ317" s="126">
        <f t="shared" si="575"/>
        <v>7973.6944948782475</v>
      </c>
      <c r="DK317" s="126">
        <f t="shared" si="575"/>
        <v>7875.4187102288724</v>
      </c>
      <c r="DL317" s="126">
        <f t="shared" si="575"/>
        <v>7778.3541746253013</v>
      </c>
      <c r="DM317" s="126">
        <f t="shared" si="575"/>
        <v>7682.4859594230456</v>
      </c>
      <c r="DN317" s="126">
        <f t="shared" si="575"/>
        <v>7587.7993199731573</v>
      </c>
      <c r="DO317" s="126">
        <f t="shared" si="575"/>
        <v>7494.2796933544869</v>
      </c>
      <c r="DP317" s="126">
        <f t="shared" si="575"/>
        <v>7401.9126961338925</v>
      </c>
      <c r="DQ317" s="126">
        <f t="shared" si="575"/>
        <v>7310.6841221540417</v>
      </c>
      <c r="DR317" s="126">
        <f t="shared" si="575"/>
        <v>7220.5799403484934</v>
      </c>
      <c r="DS317" s="126">
        <f t="shared" si="575"/>
        <v>7131.5862925836982</v>
      </c>
      <c r="DT317" s="126">
        <f>IF($C$287="SLM",IF(DT315&lt;=$I$287,$E$316*$E$287,0),IF(DT315&lt;$I$287,DT316*$E$287,IF(DT315=$I$287,DT315-$J$287,0)))</f>
        <v>-34880</v>
      </c>
      <c r="DU317" s="126">
        <f t="shared" ref="DU317" si="576">IF($C$287="SLM",IF(DU315&lt;=$I$287,$E$316*$E$287,0),IF(DU315&lt;$I$287,DU316*$E$287,IF(DU315=$I$287,DU315-$J$287,0)))</f>
        <v>0</v>
      </c>
    </row>
    <row r="318" spans="2:150" ht="15.75" thickBot="1" x14ac:dyDescent="0.3">
      <c r="B318" s="23" t="s">
        <v>237</v>
      </c>
      <c r="C318" s="23"/>
      <c r="D318" s="23"/>
      <c r="E318" s="127">
        <f>E316-E317</f>
        <v>2469187.5</v>
      </c>
      <c r="F318" s="127">
        <f>F316-F317</f>
        <v>2438754.7640625001</v>
      </c>
      <c r="G318" s="127">
        <f t="shared" ref="G318:BR318" si="577">G316-G317</f>
        <v>2408697.1115954299</v>
      </c>
      <c r="H318" s="127">
        <f t="shared" si="577"/>
        <v>2379009.9196950165</v>
      </c>
      <c r="I318" s="127">
        <f t="shared" si="577"/>
        <v>2349688.6224347753</v>
      </c>
      <c r="J318" s="127">
        <f t="shared" si="577"/>
        <v>2320728.7101632669</v>
      </c>
      <c r="K318" s="127">
        <f t="shared" si="577"/>
        <v>2292125.7288105045</v>
      </c>
      <c r="L318" s="127">
        <f t="shared" si="577"/>
        <v>2263875.2792029153</v>
      </c>
      <c r="M318" s="127">
        <f t="shared" si="577"/>
        <v>2235973.0163867394</v>
      </c>
      <c r="N318" s="127">
        <f t="shared" si="577"/>
        <v>2208414.6489597727</v>
      </c>
      <c r="O318" s="127">
        <f t="shared" si="577"/>
        <v>2181195.9384113434</v>
      </c>
      <c r="P318" s="127">
        <f t="shared" si="577"/>
        <v>2154312.6984704235</v>
      </c>
      <c r="Q318" s="127">
        <f t="shared" si="577"/>
        <v>2127760.7944617756</v>
      </c>
      <c r="R318" s="127">
        <f t="shared" si="577"/>
        <v>2101536.142670034</v>
      </c>
      <c r="S318" s="127">
        <f t="shared" si="577"/>
        <v>2075634.7097116257</v>
      </c>
      <c r="T318" s="127">
        <f t="shared" si="577"/>
        <v>2050052.51191443</v>
      </c>
      <c r="U318" s="127">
        <f t="shared" si="577"/>
        <v>2024785.6147050846</v>
      </c>
      <c r="V318" s="127">
        <f t="shared" si="577"/>
        <v>1999830.1320038445</v>
      </c>
      <c r="W318" s="127">
        <f t="shared" si="577"/>
        <v>1975182.2256268971</v>
      </c>
      <c r="X318" s="127">
        <f t="shared" si="577"/>
        <v>1950838.1046960456</v>
      </c>
      <c r="Y318" s="127">
        <f t="shared" si="577"/>
        <v>1926794.0250556669</v>
      </c>
      <c r="Z318" s="127">
        <f t="shared" si="577"/>
        <v>1903046.2886968558</v>
      </c>
      <c r="AA318" s="127">
        <f t="shared" si="577"/>
        <v>1879591.2431886671</v>
      </c>
      <c r="AB318" s="127">
        <f t="shared" si="577"/>
        <v>1856425.2811163669</v>
      </c>
      <c r="AC318" s="127">
        <f t="shared" si="577"/>
        <v>1833544.8395266077</v>
      </c>
      <c r="AD318" s="127">
        <f t="shared" si="577"/>
        <v>1810946.3993794422</v>
      </c>
      <c r="AE318" s="127">
        <f t="shared" si="577"/>
        <v>1788626.4850070905</v>
      </c>
      <c r="AF318" s="127">
        <f t="shared" si="577"/>
        <v>1766581.663579378</v>
      </c>
      <c r="AG318" s="127">
        <f t="shared" si="577"/>
        <v>1744808.5445757622</v>
      </c>
      <c r="AH318" s="127">
        <f t="shared" si="577"/>
        <v>1723303.7792638659</v>
      </c>
      <c r="AI318" s="127">
        <f t="shared" si="577"/>
        <v>1702064.0601844387</v>
      </c>
      <c r="AJ318" s="127">
        <f t="shared" si="577"/>
        <v>1681086.1206426655</v>
      </c>
      <c r="AK318" s="127">
        <f t="shared" si="577"/>
        <v>1660366.7342057447</v>
      </c>
      <c r="AL318" s="127">
        <f t="shared" si="577"/>
        <v>1639902.714206659</v>
      </c>
      <c r="AM318" s="127">
        <f t="shared" si="577"/>
        <v>1619690.9132540619</v>
      </c>
      <c r="AN318" s="127">
        <f t="shared" si="577"/>
        <v>1599728.2227482055</v>
      </c>
      <c r="AO318" s="127">
        <f t="shared" si="577"/>
        <v>1580011.572402834</v>
      </c>
      <c r="AP318" s="127">
        <f t="shared" si="577"/>
        <v>1560537.9297729691</v>
      </c>
      <c r="AQ318" s="127">
        <f t="shared" si="577"/>
        <v>1541304.2997885172</v>
      </c>
      <c r="AR318" s="127">
        <f t="shared" si="577"/>
        <v>1522307.7242936236</v>
      </c>
      <c r="AS318" s="127">
        <f t="shared" si="577"/>
        <v>1503545.2815917046</v>
      </c>
      <c r="AT318" s="127">
        <f t="shared" si="577"/>
        <v>1485014.0859960867</v>
      </c>
      <c r="AU318" s="127">
        <f t="shared" si="577"/>
        <v>1466711.287386185</v>
      </c>
      <c r="AV318" s="127">
        <f t="shared" si="577"/>
        <v>1448634.0707691503</v>
      </c>
      <c r="AW318" s="127">
        <f t="shared" si="577"/>
        <v>1430779.6558469206</v>
      </c>
      <c r="AX318" s="127">
        <f t="shared" si="577"/>
        <v>1413145.2965886074</v>
      </c>
      <c r="AY318" s="127">
        <f t="shared" si="577"/>
        <v>1395728.2808081529</v>
      </c>
      <c r="AZ318" s="127">
        <f t="shared" si="577"/>
        <v>1378525.9297471924</v>
      </c>
      <c r="BA318" s="127">
        <f t="shared" si="577"/>
        <v>1361535.5976630582</v>
      </c>
      <c r="BB318" s="127">
        <f t="shared" si="577"/>
        <v>1344754.671421861</v>
      </c>
      <c r="BC318" s="127">
        <f t="shared" si="577"/>
        <v>1328180.5700965866</v>
      </c>
      <c r="BD318" s="127">
        <f t="shared" si="577"/>
        <v>1311810.7445701461</v>
      </c>
      <c r="BE318" s="127">
        <f t="shared" si="577"/>
        <v>1295642.677143319</v>
      </c>
      <c r="BF318" s="127">
        <f t="shared" si="577"/>
        <v>1279673.8811475276</v>
      </c>
      <c r="BG318" s="127">
        <f t="shared" si="577"/>
        <v>1263901.9005623844</v>
      </c>
      <c r="BH318" s="127">
        <f t="shared" si="577"/>
        <v>1248324.3096379531</v>
      </c>
      <c r="BI318" s="127">
        <f t="shared" si="577"/>
        <v>1232938.7125216653</v>
      </c>
      <c r="BJ318" s="127">
        <f t="shared" si="577"/>
        <v>1217742.7428898357</v>
      </c>
      <c r="BK318" s="127">
        <f t="shared" si="577"/>
        <v>1202734.0635837186</v>
      </c>
      <c r="BL318" s="127">
        <f t="shared" si="577"/>
        <v>1187910.3662500493</v>
      </c>
      <c r="BM318" s="127">
        <f t="shared" si="577"/>
        <v>1173269.3709860174</v>
      </c>
      <c r="BN318" s="127">
        <f t="shared" si="577"/>
        <v>1158808.8259886147</v>
      </c>
      <c r="BO318" s="127">
        <f t="shared" si="577"/>
        <v>1144526.5072083049</v>
      </c>
      <c r="BP318" s="127">
        <f t="shared" si="577"/>
        <v>1130420.2180069627</v>
      </c>
      <c r="BQ318" s="127">
        <f t="shared" si="577"/>
        <v>1116487.7888200269</v>
      </c>
      <c r="BR318" s="127">
        <f t="shared" si="577"/>
        <v>1102727.0768228201</v>
      </c>
      <c r="BS318" s="127">
        <f t="shared" ref="BS318:CZ318" si="578">BS316-BS317</f>
        <v>1089135.9656009788</v>
      </c>
      <c r="BT318" s="127">
        <f t="shared" si="578"/>
        <v>1075712.3648249467</v>
      </c>
      <c r="BU318" s="127">
        <f t="shared" si="578"/>
        <v>1062454.2099284793</v>
      </c>
      <c r="BV318" s="127">
        <f t="shared" si="578"/>
        <v>1049359.4617911107</v>
      </c>
      <c r="BW318" s="127">
        <f t="shared" si="578"/>
        <v>1036426.1064245353</v>
      </c>
      <c r="BX318" s="127">
        <f t="shared" si="578"/>
        <v>1023652.1546628529</v>
      </c>
      <c r="BY318" s="127">
        <f t="shared" si="578"/>
        <v>1011035.6418566332</v>
      </c>
      <c r="BZ318" s="127">
        <f t="shared" si="578"/>
        <v>998574.62757075019</v>
      </c>
      <c r="CA318" s="127">
        <f t="shared" si="578"/>
        <v>986267.19528594066</v>
      </c>
      <c r="CB318" s="127">
        <f t="shared" si="578"/>
        <v>974111.45210404147</v>
      </c>
      <c r="CC318" s="127">
        <f t="shared" si="578"/>
        <v>962105.52845685917</v>
      </c>
      <c r="CD318" s="127">
        <f t="shared" si="578"/>
        <v>950247.5778186284</v>
      </c>
      <c r="CE318" s="127">
        <f t="shared" si="578"/>
        <v>938535.77642201376</v>
      </c>
      <c r="CF318" s="127">
        <f t="shared" si="578"/>
        <v>926968.32297761249</v>
      </c>
      <c r="CG318" s="127">
        <f t="shared" si="578"/>
        <v>915543.43839691347</v>
      </c>
      <c r="CH318" s="127">
        <f t="shared" si="578"/>
        <v>904259.36551867146</v>
      </c>
      <c r="CI318" s="127">
        <f t="shared" si="578"/>
        <v>893114.36883865378</v>
      </c>
      <c r="CJ318" s="127">
        <f t="shared" si="578"/>
        <v>882106.73424271739</v>
      </c>
      <c r="CK318" s="127">
        <f t="shared" si="578"/>
        <v>871234.7687431759</v>
      </c>
      <c r="CL318" s="127">
        <f t="shared" si="578"/>
        <v>860496.80021841626</v>
      </c>
      <c r="CM318" s="127">
        <f t="shared" si="578"/>
        <v>849891.17715572426</v>
      </c>
      <c r="CN318" s="127">
        <f t="shared" si="578"/>
        <v>839416.26839728002</v>
      </c>
      <c r="CO318" s="127">
        <f t="shared" si="578"/>
        <v>829070.46288928355</v>
      </c>
      <c r="CP318" s="127">
        <f t="shared" si="578"/>
        <v>818852.16943417315</v>
      </c>
      <c r="CQ318" s="127">
        <f t="shared" si="578"/>
        <v>808759.81644589698</v>
      </c>
      <c r="CR318" s="127">
        <f t="shared" si="578"/>
        <v>798791.85170820134</v>
      </c>
      <c r="CS318" s="127">
        <f t="shared" si="578"/>
        <v>788946.74213589774</v>
      </c>
      <c r="CT318" s="127">
        <f t="shared" si="578"/>
        <v>779222.97353907279</v>
      </c>
      <c r="CU318" s="127">
        <f t="shared" si="578"/>
        <v>769619.05039020372</v>
      </c>
      <c r="CV318" s="127">
        <f t="shared" si="578"/>
        <v>760133.49559414445</v>
      </c>
      <c r="CW318" s="127">
        <f t="shared" si="578"/>
        <v>750764.85026094667</v>
      </c>
      <c r="CX318" s="127">
        <f t="shared" si="578"/>
        <v>741511.67348148045</v>
      </c>
      <c r="CY318" s="127">
        <f t="shared" si="578"/>
        <v>732372.54210582119</v>
      </c>
      <c r="CZ318" s="127">
        <f t="shared" si="578"/>
        <v>723346.0505243669</v>
      </c>
      <c r="DA318" s="127">
        <f t="shared" ref="DA318:DT318" si="579">DA316-DA317</f>
        <v>714430.81045165414</v>
      </c>
      <c r="DB318" s="127">
        <f t="shared" si="579"/>
        <v>705625.45071283751</v>
      </c>
      <c r="DC318" s="127">
        <f t="shared" si="579"/>
        <v>696928.61703280173</v>
      </c>
      <c r="DD318" s="127">
        <f t="shared" si="579"/>
        <v>688338.97182787245</v>
      </c>
      <c r="DE318" s="127">
        <f t="shared" si="579"/>
        <v>679855.19400009396</v>
      </c>
      <c r="DF318" s="127">
        <f t="shared" si="579"/>
        <v>671475.97873404284</v>
      </c>
      <c r="DG318" s="127">
        <f t="shared" si="579"/>
        <v>663200.03729614581</v>
      </c>
      <c r="DH318" s="127">
        <f t="shared" si="579"/>
        <v>655026.09683647077</v>
      </c>
      <c r="DI318" s="127">
        <f t="shared" si="579"/>
        <v>646952.90019296121</v>
      </c>
      <c r="DJ318" s="127">
        <f t="shared" si="579"/>
        <v>638979.20569808292</v>
      </c>
      <c r="DK318" s="127">
        <f t="shared" si="579"/>
        <v>631103.78698785405</v>
      </c>
      <c r="DL318" s="127">
        <f t="shared" si="579"/>
        <v>623325.43281322881</v>
      </c>
      <c r="DM318" s="127">
        <f t="shared" si="579"/>
        <v>615642.9468538058</v>
      </c>
      <c r="DN318" s="127">
        <f t="shared" si="579"/>
        <v>608055.14753383258</v>
      </c>
      <c r="DO318" s="127">
        <f t="shared" si="579"/>
        <v>600560.86784047808</v>
      </c>
      <c r="DP318" s="127">
        <f t="shared" si="579"/>
        <v>593158.95514434413</v>
      </c>
      <c r="DQ318" s="127">
        <f t="shared" si="579"/>
        <v>585848.27102219011</v>
      </c>
      <c r="DR318" s="127">
        <f t="shared" si="579"/>
        <v>578627.69108184159</v>
      </c>
      <c r="DS318" s="127">
        <f t="shared" si="579"/>
        <v>571496.10478925786</v>
      </c>
      <c r="DT318" s="127">
        <f t="shared" si="579"/>
        <v>606376.10478925786</v>
      </c>
      <c r="DU318" s="127">
        <f t="shared" ref="DU318" si="580">DU316-DU317</f>
        <v>606376.10478925786</v>
      </c>
    </row>
    <row r="319" spans="2:150" ht="15.75" thickTop="1" x14ac:dyDescent="0.25">
      <c r="B319" s="23"/>
      <c r="C319" s="23"/>
      <c r="D319" s="23"/>
    </row>
    <row r="320" spans="2:150" x14ac:dyDescent="0.25">
      <c r="B320" s="43" t="str">
        <f>B288</f>
        <v>stationary bikes</v>
      </c>
      <c r="C320" s="23"/>
      <c r="D320" s="23"/>
    </row>
    <row r="321" spans="2:227" x14ac:dyDescent="0.25">
      <c r="B321" s="23" t="s">
        <v>234</v>
      </c>
      <c r="C321" s="23"/>
      <c r="D321" s="23"/>
      <c r="E321">
        <v>1</v>
      </c>
      <c r="F321" s="16">
        <v>2</v>
      </c>
      <c r="G321" s="16">
        <v>3</v>
      </c>
      <c r="H321" s="16">
        <v>4</v>
      </c>
      <c r="I321" s="16">
        <v>5</v>
      </c>
      <c r="J321" s="16">
        <v>6</v>
      </c>
      <c r="K321" s="16">
        <v>7</v>
      </c>
      <c r="L321" s="16">
        <v>8</v>
      </c>
      <c r="M321" s="16">
        <v>9</v>
      </c>
      <c r="N321" s="16">
        <v>10</v>
      </c>
      <c r="O321" s="16">
        <v>11</v>
      </c>
      <c r="P321" s="16">
        <v>12</v>
      </c>
      <c r="Q321" s="16">
        <v>13</v>
      </c>
      <c r="R321" s="16">
        <v>14</v>
      </c>
      <c r="S321" s="16">
        <v>15</v>
      </c>
      <c r="T321" s="16">
        <v>16</v>
      </c>
      <c r="U321" s="16">
        <v>17</v>
      </c>
      <c r="V321" s="16">
        <v>18</v>
      </c>
      <c r="W321" s="16">
        <v>19</v>
      </c>
      <c r="X321" s="16">
        <v>20</v>
      </c>
      <c r="Y321" s="16">
        <v>21</v>
      </c>
      <c r="Z321" s="16">
        <v>22</v>
      </c>
      <c r="AA321" s="16">
        <v>23</v>
      </c>
      <c r="AB321" s="16">
        <v>24</v>
      </c>
      <c r="AC321" s="16">
        <v>25</v>
      </c>
      <c r="AD321" s="16">
        <v>26</v>
      </c>
      <c r="AE321" s="16">
        <v>27</v>
      </c>
      <c r="AF321" s="16">
        <v>28</v>
      </c>
      <c r="AG321" s="16">
        <v>29</v>
      </c>
      <c r="AH321" s="16">
        <v>30</v>
      </c>
      <c r="AI321" s="16">
        <v>31</v>
      </c>
      <c r="AJ321" s="16">
        <v>32</v>
      </c>
      <c r="AK321" s="16">
        <v>33</v>
      </c>
      <c r="AL321" s="16">
        <v>34</v>
      </c>
      <c r="AM321" s="16">
        <v>35</v>
      </c>
      <c r="AN321" s="16">
        <v>36</v>
      </c>
      <c r="AO321" s="16">
        <v>37</v>
      </c>
      <c r="AP321" s="16">
        <v>38</v>
      </c>
      <c r="AQ321" s="16">
        <v>39</v>
      </c>
      <c r="AR321" s="16">
        <v>40</v>
      </c>
      <c r="AS321" s="16">
        <v>41</v>
      </c>
      <c r="AT321" s="16">
        <v>42</v>
      </c>
      <c r="AU321" s="16">
        <v>43</v>
      </c>
      <c r="AV321" s="16">
        <v>44</v>
      </c>
      <c r="AW321" s="16">
        <v>45</v>
      </c>
      <c r="AX321" s="16">
        <v>46</v>
      </c>
      <c r="AY321" s="16">
        <v>47</v>
      </c>
      <c r="AZ321" s="16">
        <v>48</v>
      </c>
      <c r="BA321" s="16">
        <v>49</v>
      </c>
      <c r="BB321" s="16">
        <v>50</v>
      </c>
      <c r="BC321" s="16">
        <v>51</v>
      </c>
      <c r="BD321" s="16">
        <v>52</v>
      </c>
      <c r="BE321" s="16">
        <v>53</v>
      </c>
      <c r="BF321" s="16">
        <v>54</v>
      </c>
      <c r="BG321" s="16">
        <v>55</v>
      </c>
      <c r="BH321" s="16">
        <v>56</v>
      </c>
      <c r="BI321" s="16">
        <v>57</v>
      </c>
      <c r="BJ321" s="16">
        <v>58</v>
      </c>
      <c r="BK321" s="16">
        <v>59</v>
      </c>
      <c r="BL321" s="16">
        <v>60</v>
      </c>
      <c r="BM321" s="16">
        <v>61</v>
      </c>
      <c r="BN321" s="16">
        <v>62</v>
      </c>
      <c r="BO321" s="16">
        <v>63</v>
      </c>
      <c r="BP321" s="16">
        <v>64</v>
      </c>
      <c r="BQ321" s="16">
        <v>65</v>
      </c>
      <c r="BR321" s="16">
        <v>66</v>
      </c>
      <c r="BS321" s="16">
        <v>67</v>
      </c>
      <c r="BT321" s="16">
        <v>68</v>
      </c>
      <c r="BU321" s="16">
        <v>69</v>
      </c>
      <c r="BV321" s="16">
        <v>70</v>
      </c>
      <c r="BW321" s="16">
        <v>71</v>
      </c>
      <c r="BX321" s="16">
        <v>72</v>
      </c>
      <c r="BY321" s="16">
        <v>73</v>
      </c>
      <c r="BZ321" s="16">
        <v>74</v>
      </c>
      <c r="CA321" s="16">
        <v>75</v>
      </c>
      <c r="CB321" s="16">
        <v>76</v>
      </c>
      <c r="CC321" s="16">
        <v>77</v>
      </c>
      <c r="CD321" s="16">
        <v>78</v>
      </c>
      <c r="CE321" s="16">
        <v>79</v>
      </c>
      <c r="CF321" s="16">
        <v>80</v>
      </c>
      <c r="CG321" s="16">
        <v>81</v>
      </c>
      <c r="CH321" s="16">
        <v>82</v>
      </c>
      <c r="CI321" s="16">
        <v>83</v>
      </c>
      <c r="CJ321" s="16">
        <v>84</v>
      </c>
      <c r="CK321" s="16">
        <v>85</v>
      </c>
      <c r="CL321" s="16">
        <v>86</v>
      </c>
      <c r="CM321" s="16">
        <v>87</v>
      </c>
      <c r="CN321" s="16">
        <v>88</v>
      </c>
      <c r="CO321" s="16">
        <v>89</v>
      </c>
      <c r="CP321" s="16">
        <v>90</v>
      </c>
      <c r="CQ321" s="16">
        <v>91</v>
      </c>
      <c r="CR321" s="16">
        <v>92</v>
      </c>
      <c r="CS321" s="16">
        <v>93</v>
      </c>
      <c r="CT321" s="16">
        <v>94</v>
      </c>
      <c r="CU321" s="16">
        <v>95</v>
      </c>
      <c r="CV321" s="16">
        <v>96</v>
      </c>
      <c r="CW321" s="16">
        <v>97</v>
      </c>
      <c r="CX321" s="16">
        <v>98</v>
      </c>
      <c r="CY321" s="16">
        <v>99</v>
      </c>
      <c r="CZ321" s="16">
        <v>100</v>
      </c>
      <c r="DA321" s="16">
        <v>101</v>
      </c>
      <c r="DB321" s="16">
        <v>102</v>
      </c>
      <c r="DC321" s="16">
        <v>103</v>
      </c>
      <c r="DD321" s="16">
        <v>104</v>
      </c>
      <c r="DE321" s="16">
        <v>105</v>
      </c>
      <c r="DF321" s="16">
        <v>106</v>
      </c>
      <c r="DG321" s="16">
        <v>107</v>
      </c>
      <c r="DH321" s="16">
        <v>108</v>
      </c>
      <c r="DI321" s="16">
        <v>109</v>
      </c>
      <c r="DJ321" s="16">
        <v>110</v>
      </c>
      <c r="DK321" s="16">
        <v>111</v>
      </c>
      <c r="DL321" s="16">
        <v>112</v>
      </c>
      <c r="DM321" s="16">
        <v>113</v>
      </c>
      <c r="DN321" s="16">
        <v>114</v>
      </c>
      <c r="DO321" s="16">
        <v>115</v>
      </c>
      <c r="DP321" s="16">
        <v>116</v>
      </c>
      <c r="DQ321" s="16">
        <v>117</v>
      </c>
      <c r="DR321" s="16">
        <v>118</v>
      </c>
      <c r="DS321" s="16">
        <v>119</v>
      </c>
      <c r="DT321" s="16">
        <v>120</v>
      </c>
      <c r="DU321" s="16">
        <v>121</v>
      </c>
      <c r="DV321" s="16">
        <v>122</v>
      </c>
      <c r="DW321" s="16">
        <v>123</v>
      </c>
      <c r="DX321" s="16">
        <v>124</v>
      </c>
      <c r="DY321" s="16">
        <v>125</v>
      </c>
      <c r="DZ321" s="16">
        <v>126</v>
      </c>
      <c r="EA321" s="16">
        <v>127</v>
      </c>
      <c r="EB321" s="16">
        <v>128</v>
      </c>
      <c r="EC321" s="16">
        <v>129</v>
      </c>
      <c r="ED321" s="16">
        <v>130</v>
      </c>
      <c r="EE321" s="16">
        <v>131</v>
      </c>
      <c r="EF321" s="16">
        <v>132</v>
      </c>
      <c r="EG321" s="16">
        <v>133</v>
      </c>
      <c r="EH321" s="16">
        <v>134</v>
      </c>
      <c r="EI321" s="16">
        <v>135</v>
      </c>
      <c r="EJ321" s="16">
        <v>136</v>
      </c>
      <c r="EK321" s="16">
        <v>137</v>
      </c>
      <c r="EL321" s="16">
        <v>138</v>
      </c>
      <c r="EM321" s="16">
        <v>139</v>
      </c>
      <c r="EN321" s="16">
        <v>140</v>
      </c>
    </row>
    <row r="322" spans="2:227" x14ac:dyDescent="0.25">
      <c r="B322" s="23" t="s">
        <v>235</v>
      </c>
      <c r="C322" s="23"/>
      <c r="D322" s="23"/>
      <c r="E322" s="16">
        <f>D288</f>
        <v>1750000</v>
      </c>
      <c r="F322" s="16">
        <f>E324</f>
        <v>1730681.8181818181</v>
      </c>
      <c r="G322" s="16">
        <f t="shared" ref="G322:BR322" si="581">F324</f>
        <v>1711576.8890200707</v>
      </c>
      <c r="H322" s="16">
        <f t="shared" si="581"/>
        <v>1692682.8584269919</v>
      </c>
      <c r="I322" s="16">
        <f t="shared" si="581"/>
        <v>1673997.398301499</v>
      </c>
      <c r="J322" s="16">
        <f t="shared" si="581"/>
        <v>1655518.2062423266</v>
      </c>
      <c r="K322" s="16">
        <f t="shared" si="581"/>
        <v>1637243.0052643269</v>
      </c>
      <c r="L322" s="16">
        <f t="shared" si="581"/>
        <v>1619169.5435179025</v>
      </c>
      <c r="M322" s="16">
        <f t="shared" si="581"/>
        <v>1601295.5940115361</v>
      </c>
      <c r="N322" s="16">
        <f t="shared" si="581"/>
        <v>1583618.9543373827</v>
      </c>
      <c r="O322" s="16">
        <f t="shared" si="581"/>
        <v>1566137.4463998922</v>
      </c>
      <c r="P322" s="16">
        <f t="shared" si="581"/>
        <v>1548848.9161474258</v>
      </c>
      <c r="Q322" s="16">
        <f t="shared" si="581"/>
        <v>1531751.2333068373</v>
      </c>
      <c r="R322" s="16">
        <f t="shared" si="581"/>
        <v>1514842.2911209825</v>
      </c>
      <c r="S322" s="16">
        <f t="shared" si="581"/>
        <v>1498120.0060891274</v>
      </c>
      <c r="T322" s="16">
        <f t="shared" si="581"/>
        <v>1481582.3177102215</v>
      </c>
      <c r="U322" s="16">
        <f t="shared" si="581"/>
        <v>1465227.1882290049</v>
      </c>
      <c r="V322" s="16">
        <f t="shared" si="581"/>
        <v>1449052.6023849184</v>
      </c>
      <c r="W322" s="16">
        <f t="shared" si="581"/>
        <v>1433056.5671637862</v>
      </c>
      <c r="X322" s="16">
        <f t="shared" si="581"/>
        <v>1417237.1115522378</v>
      </c>
      <c r="Y322" s="16">
        <f t="shared" si="581"/>
        <v>1401592.2862948428</v>
      </c>
      <c r="Z322" s="16">
        <f t="shared" si="581"/>
        <v>1386120.1636539258</v>
      </c>
      <c r="AA322" s="16">
        <f t="shared" si="581"/>
        <v>1370818.8371720319</v>
      </c>
      <c r="AB322" s="16">
        <f t="shared" si="581"/>
        <v>1355686.421437016</v>
      </c>
      <c r="AC322" s="16">
        <f t="shared" si="581"/>
        <v>1340721.0518497243</v>
      </c>
      <c r="AD322" s="16">
        <f t="shared" si="581"/>
        <v>1325920.8843942403</v>
      </c>
      <c r="AE322" s="16">
        <f t="shared" si="581"/>
        <v>1311284.0954106676</v>
      </c>
      <c r="AF322" s="16">
        <f t="shared" si="581"/>
        <v>1296808.8813704199</v>
      </c>
      <c r="AG322" s="16">
        <f t="shared" si="581"/>
        <v>1282493.4586539932</v>
      </c>
      <c r="AH322" s="16">
        <f t="shared" si="581"/>
        <v>1268336.0633311893</v>
      </c>
      <c r="AI322" s="16">
        <f t="shared" si="581"/>
        <v>1254334.9509437671</v>
      </c>
      <c r="AJ322" s="16">
        <f t="shared" si="581"/>
        <v>1240488.3962904918</v>
      </c>
      <c r="AK322" s="16">
        <f t="shared" si="581"/>
        <v>1226794.6932145578</v>
      </c>
      <c r="AL322" s="16">
        <f t="shared" si="581"/>
        <v>1213252.1543933582</v>
      </c>
      <c r="AM322" s="16">
        <f t="shared" si="581"/>
        <v>1199859.1111305743</v>
      </c>
      <c r="AN322" s="16">
        <f t="shared" si="581"/>
        <v>1186613.9131505615</v>
      </c>
      <c r="AO322" s="16">
        <f t="shared" si="581"/>
        <v>1173514.9283950033</v>
      </c>
      <c r="AP322" s="16">
        <f t="shared" si="581"/>
        <v>1160560.5428218117</v>
      </c>
      <c r="AQ322" s="16">
        <f t="shared" si="581"/>
        <v>1147749.1602062462</v>
      </c>
      <c r="AR322" s="16">
        <f t="shared" si="581"/>
        <v>1135079.2019442292</v>
      </c>
      <c r="AS322" s="16">
        <f t="shared" si="581"/>
        <v>1122549.1068578318</v>
      </c>
      <c r="AT322" s="16">
        <f t="shared" si="581"/>
        <v>1110157.3310029076</v>
      </c>
      <c r="AU322" s="16">
        <f t="shared" si="581"/>
        <v>1097902.3474788496</v>
      </c>
      <c r="AV322" s="16">
        <f t="shared" si="581"/>
        <v>1085782.6462404467</v>
      </c>
      <c r="AW322" s="16">
        <f t="shared" si="581"/>
        <v>1073796.7339118184</v>
      </c>
      <c r="AX322" s="16">
        <f t="shared" si="581"/>
        <v>1061943.1336024022</v>
      </c>
      <c r="AY322" s="16">
        <f t="shared" si="581"/>
        <v>1050220.384724973</v>
      </c>
      <c r="AZ322" s="16">
        <f t="shared" si="581"/>
        <v>1038627.0428156713</v>
      </c>
      <c r="BA322" s="16">
        <f t="shared" si="581"/>
        <v>1027161.6793560177</v>
      </c>
      <c r="BB322" s="16">
        <f t="shared" si="581"/>
        <v>1015822.8815968928</v>
      </c>
      <c r="BC322" s="16">
        <f t="shared" si="581"/>
        <v>1004609.2523844596</v>
      </c>
      <c r="BD322" s="16">
        <f t="shared" si="581"/>
        <v>993519.40998800774</v>
      </c>
      <c r="BE322" s="16">
        <f t="shared" si="581"/>
        <v>982551.98792969855</v>
      </c>
      <c r="BF322" s="16">
        <f t="shared" si="581"/>
        <v>971705.63481618883</v>
      </c>
      <c r="BG322" s="16">
        <f t="shared" si="581"/>
        <v>960979.01417211397</v>
      </c>
      <c r="BH322" s="16">
        <f t="shared" si="581"/>
        <v>950370.80427540885</v>
      </c>
      <c r="BI322" s="16">
        <f t="shared" si="581"/>
        <v>939879.6979944465</v>
      </c>
      <c r="BJ322" s="16">
        <f t="shared" si="581"/>
        <v>929504.40262697532</v>
      </c>
      <c r="BK322" s="16">
        <f t="shared" si="581"/>
        <v>919243.63974083343</v>
      </c>
      <c r="BL322" s="16">
        <f t="shared" si="581"/>
        <v>909096.14501642168</v>
      </c>
      <c r="BM322" s="16">
        <f t="shared" si="581"/>
        <v>899060.66809091577</v>
      </c>
      <c r="BN322" s="16">
        <f t="shared" si="581"/>
        <v>889135.97240419791</v>
      </c>
      <c r="BO322" s="16">
        <f t="shared" si="581"/>
        <v>879320.83504648926</v>
      </c>
      <c r="BP322" s="16">
        <f t="shared" si="581"/>
        <v>869614.04660766432</v>
      </c>
      <c r="BQ322" s="16">
        <f t="shared" si="581"/>
        <v>860014.41102822905</v>
      </c>
      <c r="BR322" s="16">
        <f t="shared" si="581"/>
        <v>850520.74545194337</v>
      </c>
      <c r="BS322" s="16">
        <f t="shared" ref="BS322:CZ322" si="582">BR324</f>
        <v>841131.88008007128</v>
      </c>
      <c r="BT322" s="16">
        <f t="shared" si="582"/>
        <v>831846.65802723938</v>
      </c>
      <c r="BU322" s="16">
        <f t="shared" si="582"/>
        <v>822663.93517888675</v>
      </c>
      <c r="BV322" s="16">
        <f t="shared" si="582"/>
        <v>813582.5800502887</v>
      </c>
      <c r="BW322" s="16">
        <f t="shared" si="582"/>
        <v>804601.47364713612</v>
      </c>
      <c r="BX322" s="16">
        <f t="shared" si="582"/>
        <v>795719.50932765473</v>
      </c>
      <c r="BY322" s="16">
        <f t="shared" si="582"/>
        <v>786935.59266624553</v>
      </c>
      <c r="BZ322" s="16">
        <f t="shared" si="582"/>
        <v>778248.64131863113</v>
      </c>
      <c r="CA322" s="16">
        <f t="shared" si="582"/>
        <v>769657.58488849038</v>
      </c>
      <c r="CB322" s="16">
        <f t="shared" si="582"/>
        <v>761161.36479556549</v>
      </c>
      <c r="CC322" s="16">
        <f t="shared" si="582"/>
        <v>752758.93414522486</v>
      </c>
      <c r="CD322" s="16">
        <f t="shared" si="582"/>
        <v>744449.2575994659</v>
      </c>
      <c r="CE322" s="16">
        <f t="shared" si="582"/>
        <v>736231.31124934193</v>
      </c>
      <c r="CF322" s="16">
        <f t="shared" si="582"/>
        <v>728104.08248879726</v>
      </c>
      <c r="CG322" s="16">
        <f t="shared" si="582"/>
        <v>720066.56988989492</v>
      </c>
      <c r="CH322" s="16">
        <f t="shared" si="582"/>
        <v>712117.78307942208</v>
      </c>
      <c r="CI322" s="16">
        <f t="shared" si="582"/>
        <v>704256.74261685705</v>
      </c>
      <c r="CJ322" s="16">
        <f t="shared" si="582"/>
        <v>696482.479873684</v>
      </c>
      <c r="CK322" s="16">
        <f t="shared" si="582"/>
        <v>688794.0369140394</v>
      </c>
      <c r="CL322" s="16">
        <f t="shared" si="582"/>
        <v>681190.46637667657</v>
      </c>
      <c r="CM322" s="16">
        <f t="shared" si="582"/>
        <v>673670.83135823277</v>
      </c>
      <c r="CN322" s="16">
        <f t="shared" si="582"/>
        <v>666234.20529778476</v>
      </c>
      <c r="CO322" s="16">
        <f t="shared" si="582"/>
        <v>658879.6718626793</v>
      </c>
      <c r="CP322" s="16">
        <f t="shared" si="582"/>
        <v>651606.32483562373</v>
      </c>
      <c r="CQ322" s="16">
        <f t="shared" si="582"/>
        <v>644413.26800302265</v>
      </c>
      <c r="CR322" s="16">
        <f t="shared" si="582"/>
        <v>637299.61504454771</v>
      </c>
      <c r="CS322" s="16">
        <f t="shared" si="582"/>
        <v>630264.4894239261</v>
      </c>
      <c r="CT322" s="16">
        <f t="shared" si="582"/>
        <v>623307.02428093471</v>
      </c>
      <c r="CU322" s="16">
        <f t="shared" si="582"/>
        <v>616426.36232458672</v>
      </c>
      <c r="CV322" s="16">
        <f t="shared" si="582"/>
        <v>609621.65572749707</v>
      </c>
      <c r="CW322" s="16">
        <f t="shared" si="582"/>
        <v>602892.06602141436</v>
      </c>
      <c r="CX322" s="16">
        <f t="shared" si="582"/>
        <v>596236.76399390528</v>
      </c>
      <c r="CY322" s="16">
        <f t="shared" si="582"/>
        <v>589654.92958618037</v>
      </c>
      <c r="CZ322" s="16">
        <f t="shared" si="582"/>
        <v>583145.75179204717</v>
      </c>
      <c r="DA322" s="16">
        <f t="shared" ref="DA322" si="583">CZ324</f>
        <v>576708.42855797918</v>
      </c>
      <c r="DB322" s="16">
        <f t="shared" ref="DB322" si="584">DA324</f>
        <v>570342.16668428725</v>
      </c>
      <c r="DC322" s="16">
        <f t="shared" ref="DC322" si="585">DB324</f>
        <v>564046.18172738282</v>
      </c>
      <c r="DD322" s="16">
        <f t="shared" ref="DD322" si="586">DC324</f>
        <v>557819.69790311949</v>
      </c>
      <c r="DE322" s="16">
        <f t="shared" ref="DE322" si="587">DD324</f>
        <v>551661.94799120189</v>
      </c>
      <c r="DF322" s="16">
        <f t="shared" ref="DF322" si="588">DE324</f>
        <v>545572.17324064963</v>
      </c>
      <c r="DG322" s="16">
        <f t="shared" ref="DG322" si="589">DF324</f>
        <v>539549.6232763048</v>
      </c>
      <c r="DH322" s="16">
        <f t="shared" ref="DH322" si="590">DG324</f>
        <v>533593.55600637151</v>
      </c>
      <c r="DI322" s="16">
        <f t="shared" ref="DI322" si="591">DH324</f>
        <v>527703.23753097653</v>
      </c>
      <c r="DJ322" s="16">
        <f t="shared" ref="DJ322" si="592">DI324</f>
        <v>521877.9420517385</v>
      </c>
      <c r="DK322" s="16">
        <f t="shared" ref="DK322" si="593">DJ324</f>
        <v>516116.95178233617</v>
      </c>
      <c r="DL322" s="16">
        <f t="shared" ref="DL322" si="594">DK324</f>
        <v>510419.55686006363</v>
      </c>
      <c r="DM322" s="16">
        <f t="shared" ref="DM322" si="595">DL324</f>
        <v>504785.05525836162</v>
      </c>
      <c r="DN322" s="16">
        <f t="shared" ref="DN322" si="596">DM324</f>
        <v>499212.7527003148</v>
      </c>
      <c r="DO322" s="16">
        <f t="shared" ref="DO322" si="597">DN324</f>
        <v>493701.96257310355</v>
      </c>
      <c r="DP322" s="16">
        <f t="shared" ref="DP322" si="598">DO324</f>
        <v>488252.00584340043</v>
      </c>
      <c r="DQ322" s="16">
        <f t="shared" ref="DQ322" si="599">DP324</f>
        <v>482862.21097370057</v>
      </c>
      <c r="DR322" s="16">
        <f t="shared" ref="DR322" si="600">DQ324</f>
        <v>477531.91383957531</v>
      </c>
      <c r="DS322" s="16">
        <f t="shared" ref="DS322" si="601">DR324</f>
        <v>472260.45764783974</v>
      </c>
      <c r="DT322" s="16">
        <f t="shared" ref="DT322" si="602">DS324</f>
        <v>467047.19285562332</v>
      </c>
      <c r="DU322" s="16">
        <f t="shared" ref="DU322" si="603">DT324</f>
        <v>461891.477090334</v>
      </c>
      <c r="DV322" s="16">
        <f t="shared" ref="DV322" si="604">DU324</f>
        <v>456792.67507050565</v>
      </c>
      <c r="DW322" s="16">
        <f t="shared" ref="DW322" si="605">DV324</f>
        <v>451750.15852751955</v>
      </c>
      <c r="DX322" s="16">
        <f t="shared" ref="DX322" si="606">DW324</f>
        <v>446763.30612818978</v>
      </c>
      <c r="DY322" s="16">
        <f t="shared" ref="DY322" si="607">DX324</f>
        <v>441831.50339820329</v>
      </c>
      <c r="DZ322" s="16">
        <f t="shared" ref="DZ322" si="608">DY324</f>
        <v>436954.14264640491</v>
      </c>
      <c r="EA322" s="16">
        <f t="shared" ref="EA322" si="609">DZ324</f>
        <v>432130.62288991862</v>
      </c>
      <c r="EB322" s="16">
        <f t="shared" ref="EB322" si="610">EA324</f>
        <v>427360.34978009487</v>
      </c>
      <c r="EC322" s="16">
        <f t="shared" ref="EC322" si="611">EB324</f>
        <v>422642.73552927561</v>
      </c>
      <c r="ED322" s="16">
        <f t="shared" ref="ED322" si="612">EC324</f>
        <v>417977.198838368</v>
      </c>
      <c r="EE322" s="16">
        <f t="shared" ref="EE322" si="613">ED324</f>
        <v>413363.16482521716</v>
      </c>
      <c r="EF322" s="16">
        <f t="shared" ref="EF322" si="614">EE324</f>
        <v>408800.06495376996</v>
      </c>
      <c r="EG322" s="16">
        <f t="shared" ref="EG322" si="615">EF324</f>
        <v>458668.06495376996</v>
      </c>
      <c r="EH322" s="16">
        <f t="shared" ref="EH322" si="616">EG324</f>
        <v>458668.06495376996</v>
      </c>
      <c r="EI322" s="16">
        <f t="shared" ref="EI322" si="617">EH324</f>
        <v>458668.06495376996</v>
      </c>
      <c r="EJ322" s="16">
        <f t="shared" ref="EJ322" si="618">EI324</f>
        <v>458668.06495376996</v>
      </c>
      <c r="EK322" s="16">
        <f t="shared" ref="EK322" si="619">EJ324</f>
        <v>458668.06495376996</v>
      </c>
      <c r="EL322" s="16">
        <f t="shared" ref="EL322" si="620">EK324</f>
        <v>458668.06495376996</v>
      </c>
      <c r="EM322" s="16">
        <f t="shared" ref="EM322" si="621">EL324</f>
        <v>458668.06495376996</v>
      </c>
      <c r="EN322" s="16">
        <f t="shared" ref="EN322" si="622">EM324</f>
        <v>458668.06495376996</v>
      </c>
    </row>
    <row r="323" spans="2:227" x14ac:dyDescent="0.25">
      <c r="B323" s="23" t="s">
        <v>236</v>
      </c>
      <c r="C323" s="23"/>
      <c r="D323" s="23"/>
      <c r="E323" s="126">
        <f>IF($C$288="SLM",IF(E321&lt;=$I$288,$E$322*$E$288,0),IF(E321&lt;$I$288,E322*$E$288,IF(E321=$I$288,E321-$J$288,0)))</f>
        <v>19318.18181818182</v>
      </c>
      <c r="F323" s="126">
        <f t="shared" ref="F323:BQ323" si="623">IF($C$288="SLM",IF(F321&lt;=$I$288,$E$322*$E$288,0),IF(F321&lt;$I$288,F322*$E$288,IF(F321=$I$288,F321-$J$288,0)))</f>
        <v>19104.929161747343</v>
      </c>
      <c r="G323" s="126">
        <f t="shared" si="623"/>
        <v>18894.030593078704</v>
      </c>
      <c r="H323" s="126">
        <f t="shared" si="623"/>
        <v>18685.460125492769</v>
      </c>
      <c r="I323" s="126">
        <f t="shared" si="623"/>
        <v>18479.19205917239</v>
      </c>
      <c r="J323" s="126">
        <f t="shared" si="623"/>
        <v>18275.20097799971</v>
      </c>
      <c r="K323" s="126">
        <f t="shared" si="623"/>
        <v>18073.461746424389</v>
      </c>
      <c r="L323" s="126">
        <f t="shared" si="623"/>
        <v>17873.949506366458</v>
      </c>
      <c r="M323" s="126">
        <f t="shared" si="623"/>
        <v>17676.639674153321</v>
      </c>
      <c r="N323" s="126">
        <f t="shared" si="623"/>
        <v>17481.507937490587</v>
      </c>
      <c r="O323" s="126">
        <f t="shared" si="623"/>
        <v>17288.530252466342</v>
      </c>
      <c r="P323" s="126">
        <f t="shared" si="623"/>
        <v>17097.682840588466</v>
      </c>
      <c r="Q323" s="126">
        <f t="shared" si="623"/>
        <v>16908.942185854696</v>
      </c>
      <c r="R323" s="126">
        <f t="shared" si="623"/>
        <v>16722.285031855001</v>
      </c>
      <c r="S323" s="126">
        <f t="shared" si="623"/>
        <v>16537.68837890595</v>
      </c>
      <c r="T323" s="126">
        <f t="shared" si="623"/>
        <v>16355.129481216731</v>
      </c>
      <c r="U323" s="126">
        <f t="shared" si="623"/>
        <v>16174.585844086418</v>
      </c>
      <c r="V323" s="126">
        <f t="shared" si="623"/>
        <v>15996.035221132217</v>
      </c>
      <c r="W323" s="126">
        <f t="shared" si="623"/>
        <v>15819.455611548288</v>
      </c>
      <c r="X323" s="126">
        <f t="shared" si="623"/>
        <v>15644.825257394832</v>
      </c>
      <c r="Y323" s="126">
        <f t="shared" si="623"/>
        <v>15472.122640917096</v>
      </c>
      <c r="Z323" s="126">
        <f t="shared" si="623"/>
        <v>15301.326481893986</v>
      </c>
      <c r="AA323" s="126">
        <f t="shared" si="623"/>
        <v>15132.415735015937</v>
      </c>
      <c r="AB323" s="126">
        <f t="shared" si="623"/>
        <v>14965.369587291736</v>
      </c>
      <c r="AC323" s="126">
        <f t="shared" si="623"/>
        <v>14800.16745548397</v>
      </c>
      <c r="AD323" s="126">
        <f t="shared" si="623"/>
        <v>14636.788983572784</v>
      </c>
      <c r="AE323" s="126">
        <f t="shared" si="623"/>
        <v>14475.214040247629</v>
      </c>
      <c r="AF323" s="126">
        <f t="shared" si="623"/>
        <v>14315.422716426712</v>
      </c>
      <c r="AG323" s="126">
        <f t="shared" si="623"/>
        <v>14157.395322803821</v>
      </c>
      <c r="AH323" s="126">
        <f t="shared" si="623"/>
        <v>14001.112387422219</v>
      </c>
      <c r="AI323" s="126">
        <f t="shared" si="623"/>
        <v>13846.554653275351</v>
      </c>
      <c r="AJ323" s="126">
        <f t="shared" si="623"/>
        <v>13693.703075934001</v>
      </c>
      <c r="AK323" s="126">
        <f t="shared" si="623"/>
        <v>13542.538821199665</v>
      </c>
      <c r="AL323" s="126">
        <f t="shared" si="623"/>
        <v>13393.043262783824</v>
      </c>
      <c r="AM323" s="126">
        <f t="shared" si="623"/>
        <v>13245.197980012834</v>
      </c>
      <c r="AN323" s="126">
        <f t="shared" si="623"/>
        <v>13098.984755558147</v>
      </c>
      <c r="AO323" s="126">
        <f t="shared" si="623"/>
        <v>12954.385573191596</v>
      </c>
      <c r="AP323" s="126">
        <f t="shared" si="623"/>
        <v>12811.382615565455</v>
      </c>
      <c r="AQ323" s="126">
        <f t="shared" si="623"/>
        <v>12669.958262017004</v>
      </c>
      <c r="AR323" s="126">
        <f t="shared" si="623"/>
        <v>12530.095086397336</v>
      </c>
      <c r="AS323" s="126">
        <f t="shared" si="623"/>
        <v>12391.775854924117</v>
      </c>
      <c r="AT323" s="126">
        <f t="shared" si="623"/>
        <v>12254.983524058071</v>
      </c>
      <c r="AU323" s="126">
        <f t="shared" si="623"/>
        <v>12119.701238402886</v>
      </c>
      <c r="AV323" s="126">
        <f t="shared" si="623"/>
        <v>11985.912328628308</v>
      </c>
      <c r="AW323" s="126">
        <f t="shared" si="623"/>
        <v>11853.600309416177</v>
      </c>
      <c r="AX323" s="126">
        <f t="shared" si="623"/>
        <v>11722.748877429116</v>
      </c>
      <c r="AY323" s="126">
        <f t="shared" si="623"/>
        <v>11593.341909301651</v>
      </c>
      <c r="AZ323" s="126">
        <f t="shared" si="623"/>
        <v>11465.363459653514</v>
      </c>
      <c r="BA323" s="126">
        <f t="shared" si="623"/>
        <v>11338.797759124871</v>
      </c>
      <c r="BB323" s="126">
        <f t="shared" si="623"/>
        <v>11213.629212433232</v>
      </c>
      <c r="BC323" s="126">
        <f t="shared" si="623"/>
        <v>11089.842396451826</v>
      </c>
      <c r="BD323" s="126">
        <f t="shared" si="623"/>
        <v>10967.422058309177</v>
      </c>
      <c r="BE323" s="126">
        <f t="shared" si="623"/>
        <v>10846.35311350966</v>
      </c>
      <c r="BF323" s="126">
        <f t="shared" si="623"/>
        <v>10726.620644074812</v>
      </c>
      <c r="BG323" s="126">
        <f t="shared" si="623"/>
        <v>10608.209896705155</v>
      </c>
      <c r="BH323" s="126">
        <f t="shared" si="623"/>
        <v>10491.106280962305</v>
      </c>
      <c r="BI323" s="126">
        <f t="shared" si="623"/>
        <v>10375.295367471163</v>
      </c>
      <c r="BJ323" s="126">
        <f t="shared" si="623"/>
        <v>10260.762886141936</v>
      </c>
      <c r="BK323" s="126">
        <f t="shared" si="623"/>
        <v>10147.494724411798</v>
      </c>
      <c r="BL323" s="126">
        <f t="shared" si="623"/>
        <v>10035.476925505955</v>
      </c>
      <c r="BM323" s="126">
        <f t="shared" si="623"/>
        <v>9924.6956867179015</v>
      </c>
      <c r="BN323" s="126">
        <f t="shared" si="623"/>
        <v>9815.1373577086779</v>
      </c>
      <c r="BO323" s="126">
        <f t="shared" si="623"/>
        <v>9706.7884388248822</v>
      </c>
      <c r="BP323" s="126">
        <f t="shared" si="623"/>
        <v>9599.6355794352548</v>
      </c>
      <c r="BQ323" s="126">
        <f t="shared" si="623"/>
        <v>9493.6655762856462</v>
      </c>
      <c r="BR323" s="126">
        <f t="shared" ref="BR323:CZ323" si="624">IF($C$288="SLM",IF(BR321&lt;=$I$288,$E$322*$E$288,0),IF(BR321&lt;$I$288,BR322*$E$288,IF(BR321=$I$288,BR321-$J$288,0)))</f>
        <v>9388.8653718721016</v>
      </c>
      <c r="BS323" s="126">
        <f t="shared" si="624"/>
        <v>9285.2220528319558</v>
      </c>
      <c r="BT323" s="126">
        <f t="shared" si="624"/>
        <v>9182.7228483526433</v>
      </c>
      <c r="BU323" s="126">
        <f t="shared" si="624"/>
        <v>9081.3551285981011</v>
      </c>
      <c r="BV323" s="126">
        <f t="shared" si="624"/>
        <v>8981.1064031525384</v>
      </c>
      <c r="BW323" s="126">
        <f t="shared" si="624"/>
        <v>8881.9643194813725</v>
      </c>
      <c r="BX323" s="126">
        <f t="shared" si="624"/>
        <v>8783.9166614091755</v>
      </c>
      <c r="BY323" s="126">
        <f t="shared" si="624"/>
        <v>8686.9513476143984</v>
      </c>
      <c r="BZ323" s="126">
        <f t="shared" si="624"/>
        <v>8591.0564301407339</v>
      </c>
      <c r="CA323" s="126">
        <f t="shared" si="624"/>
        <v>8496.2200929248938</v>
      </c>
      <c r="CB323" s="126">
        <f t="shared" si="624"/>
        <v>8402.4306503406588</v>
      </c>
      <c r="CC323" s="126">
        <f t="shared" si="624"/>
        <v>8309.6765457589754</v>
      </c>
      <c r="CD323" s="126">
        <f t="shared" si="624"/>
        <v>8217.9463501239752</v>
      </c>
      <c r="CE323" s="126">
        <f t="shared" si="624"/>
        <v>8127.2287605446836</v>
      </c>
      <c r="CF323" s="126">
        <f t="shared" si="624"/>
        <v>8037.5125989023072</v>
      </c>
      <c r="CG323" s="126">
        <f t="shared" si="624"/>
        <v>7948.7868104728659</v>
      </c>
      <c r="CH323" s="126">
        <f t="shared" si="624"/>
        <v>7861.040462565049</v>
      </c>
      <c r="CI323" s="126">
        <f t="shared" si="624"/>
        <v>7774.2627431730971</v>
      </c>
      <c r="CJ323" s="126">
        <f t="shared" si="624"/>
        <v>7688.4429596445634</v>
      </c>
      <c r="CK323" s="126">
        <f t="shared" si="624"/>
        <v>7603.5705373627725</v>
      </c>
      <c r="CL323" s="126">
        <f t="shared" si="624"/>
        <v>7519.6350184438325</v>
      </c>
      <c r="CM323" s="126">
        <f t="shared" si="624"/>
        <v>7436.626060448024</v>
      </c>
      <c r="CN323" s="126">
        <f t="shared" si="624"/>
        <v>7354.5334351054162</v>
      </c>
      <c r="CO323" s="126">
        <f t="shared" si="624"/>
        <v>7273.3470270555508</v>
      </c>
      <c r="CP323" s="126">
        <f t="shared" si="624"/>
        <v>7193.0568326010416</v>
      </c>
      <c r="CQ323" s="126">
        <f t="shared" si="624"/>
        <v>7113.6529584749251</v>
      </c>
      <c r="CR323" s="126">
        <f t="shared" si="624"/>
        <v>7035.1256206216303</v>
      </c>
      <c r="CS323" s="126">
        <f t="shared" si="624"/>
        <v>6957.465142991392</v>
      </c>
      <c r="CT323" s="126">
        <f t="shared" si="624"/>
        <v>6880.6619563479808</v>
      </c>
      <c r="CU323" s="126">
        <f t="shared" si="624"/>
        <v>6804.7065970895937</v>
      </c>
      <c r="CV323" s="126">
        <f t="shared" si="624"/>
        <v>6729.5897060827601</v>
      </c>
      <c r="CW323" s="126">
        <f t="shared" si="624"/>
        <v>6655.3020275091194</v>
      </c>
      <c r="CX323" s="126">
        <f t="shared" si="624"/>
        <v>6581.8344077249285</v>
      </c>
      <c r="CY323" s="126">
        <f t="shared" si="624"/>
        <v>6509.1777941331602</v>
      </c>
      <c r="CZ323" s="126">
        <f t="shared" si="624"/>
        <v>6437.3232340680534</v>
      </c>
      <c r="DA323" s="126">
        <f t="shared" ref="DA323:EN323" si="625">IF($C$288="SLM",IF(DA321&lt;=$I$288,$E$322*$E$288,0),IF(DA321&lt;$I$288,DA322*$E$288,IF(DA321=$I$288,DA321-$J$288,0)))</f>
        <v>6366.2618736919776</v>
      </c>
      <c r="DB323" s="126">
        <f t="shared" si="625"/>
        <v>6295.98495690447</v>
      </c>
      <c r="DC323" s="126">
        <f t="shared" si="625"/>
        <v>6226.4838242633168</v>
      </c>
      <c r="DD323" s="126">
        <f t="shared" si="625"/>
        <v>6157.7499119175527</v>
      </c>
      <c r="DE323" s="126">
        <f t="shared" si="625"/>
        <v>6089.7747505522284</v>
      </c>
      <c r="DF323" s="126">
        <f t="shared" si="625"/>
        <v>6022.5499643448338</v>
      </c>
      <c r="DG323" s="126">
        <f t="shared" si="625"/>
        <v>5956.0672699332354</v>
      </c>
      <c r="DH323" s="126">
        <f t="shared" si="625"/>
        <v>5890.31847539501</v>
      </c>
      <c r="DI323" s="126">
        <f t="shared" si="625"/>
        <v>5825.2954792380524</v>
      </c>
      <c r="DJ323" s="126">
        <f t="shared" si="625"/>
        <v>5760.9902694023085</v>
      </c>
      <c r="DK323" s="126">
        <f t="shared" si="625"/>
        <v>5697.3949222725423</v>
      </c>
      <c r="DL323" s="126">
        <f t="shared" si="625"/>
        <v>5634.5016017020016</v>
      </c>
      <c r="DM323" s="126">
        <f t="shared" si="625"/>
        <v>5572.3025580468493</v>
      </c>
      <c r="DN323" s="126">
        <f t="shared" si="625"/>
        <v>5510.7901272112676</v>
      </c>
      <c r="DO323" s="126">
        <f t="shared" si="625"/>
        <v>5449.9567297030908</v>
      </c>
      <c r="DP323" s="126">
        <f t="shared" si="625"/>
        <v>5389.7948696998747</v>
      </c>
      <c r="DQ323" s="126">
        <f t="shared" si="625"/>
        <v>5330.297134125266</v>
      </c>
      <c r="DR323" s="126">
        <f t="shared" si="625"/>
        <v>5271.4561917355713</v>
      </c>
      <c r="DS323" s="126">
        <f t="shared" si="625"/>
        <v>5213.2647922164124</v>
      </c>
      <c r="DT323" s="126">
        <f t="shared" si="625"/>
        <v>5155.7157652893484</v>
      </c>
      <c r="DU323" s="126">
        <f t="shared" si="625"/>
        <v>5098.8020198283621</v>
      </c>
      <c r="DV323" s="126">
        <f t="shared" si="625"/>
        <v>5042.5165429861017</v>
      </c>
      <c r="DW323" s="126">
        <f t="shared" si="625"/>
        <v>4986.8523993297613</v>
      </c>
      <c r="DX323" s="126">
        <f t="shared" si="625"/>
        <v>4931.8027299865107</v>
      </c>
      <c r="DY323" s="126">
        <f t="shared" si="625"/>
        <v>4877.3607517983482</v>
      </c>
      <c r="DZ323" s="126">
        <f t="shared" si="625"/>
        <v>4823.5197564862883</v>
      </c>
      <c r="EA323" s="126">
        <f t="shared" si="625"/>
        <v>4770.2731098237773</v>
      </c>
      <c r="EB323" s="126">
        <f t="shared" si="625"/>
        <v>4717.6142508192288</v>
      </c>
      <c r="EC323" s="126">
        <f t="shared" si="625"/>
        <v>4665.5366909075883</v>
      </c>
      <c r="ED323" s="126">
        <f t="shared" si="625"/>
        <v>4614.0340131508156</v>
      </c>
      <c r="EE323" s="126">
        <f t="shared" si="625"/>
        <v>4563.0998714472025</v>
      </c>
      <c r="EF323" s="126">
        <f t="shared" si="625"/>
        <v>-49868</v>
      </c>
      <c r="EG323" s="126">
        <f t="shared" si="625"/>
        <v>0</v>
      </c>
      <c r="EH323" s="126">
        <f t="shared" si="625"/>
        <v>0</v>
      </c>
      <c r="EI323" s="126">
        <f t="shared" si="625"/>
        <v>0</v>
      </c>
      <c r="EJ323" s="126">
        <f t="shared" si="625"/>
        <v>0</v>
      </c>
      <c r="EK323" s="126">
        <f t="shared" si="625"/>
        <v>0</v>
      </c>
      <c r="EL323" s="126">
        <f t="shared" si="625"/>
        <v>0</v>
      </c>
      <c r="EM323" s="126">
        <f t="shared" si="625"/>
        <v>0</v>
      </c>
      <c r="EN323" s="126">
        <f t="shared" si="625"/>
        <v>0</v>
      </c>
    </row>
    <row r="324" spans="2:227" ht="15.75" thickBot="1" x14ac:dyDescent="0.3">
      <c r="B324" s="23" t="s">
        <v>237</v>
      </c>
      <c r="C324" s="23"/>
      <c r="D324" s="23"/>
      <c r="E324" s="127">
        <f>E322-E323</f>
        <v>1730681.8181818181</v>
      </c>
      <c r="F324" s="127">
        <f>F322-F323</f>
        <v>1711576.8890200707</v>
      </c>
      <c r="G324" s="127">
        <f t="shared" ref="G324:BR324" si="626">G322-G323</f>
        <v>1692682.8584269919</v>
      </c>
      <c r="H324" s="127">
        <f t="shared" si="626"/>
        <v>1673997.398301499</v>
      </c>
      <c r="I324" s="127">
        <f t="shared" si="626"/>
        <v>1655518.2062423266</v>
      </c>
      <c r="J324" s="127">
        <f t="shared" si="626"/>
        <v>1637243.0052643269</v>
      </c>
      <c r="K324" s="127">
        <f t="shared" si="626"/>
        <v>1619169.5435179025</v>
      </c>
      <c r="L324" s="127">
        <f t="shared" si="626"/>
        <v>1601295.5940115361</v>
      </c>
      <c r="M324" s="127">
        <f t="shared" si="626"/>
        <v>1583618.9543373827</v>
      </c>
      <c r="N324" s="127">
        <f t="shared" si="626"/>
        <v>1566137.4463998922</v>
      </c>
      <c r="O324" s="127">
        <f t="shared" si="626"/>
        <v>1548848.9161474258</v>
      </c>
      <c r="P324" s="127">
        <f t="shared" si="626"/>
        <v>1531751.2333068373</v>
      </c>
      <c r="Q324" s="127">
        <f t="shared" si="626"/>
        <v>1514842.2911209825</v>
      </c>
      <c r="R324" s="127">
        <f t="shared" si="626"/>
        <v>1498120.0060891274</v>
      </c>
      <c r="S324" s="127">
        <f t="shared" si="626"/>
        <v>1481582.3177102215</v>
      </c>
      <c r="T324" s="127">
        <f t="shared" si="626"/>
        <v>1465227.1882290049</v>
      </c>
      <c r="U324" s="127">
        <f t="shared" si="626"/>
        <v>1449052.6023849184</v>
      </c>
      <c r="V324" s="127">
        <f t="shared" si="626"/>
        <v>1433056.5671637862</v>
      </c>
      <c r="W324" s="127">
        <f t="shared" si="626"/>
        <v>1417237.1115522378</v>
      </c>
      <c r="X324" s="127">
        <f t="shared" si="626"/>
        <v>1401592.2862948428</v>
      </c>
      <c r="Y324" s="127">
        <f t="shared" si="626"/>
        <v>1386120.1636539258</v>
      </c>
      <c r="Z324" s="127">
        <f t="shared" si="626"/>
        <v>1370818.8371720319</v>
      </c>
      <c r="AA324" s="127">
        <f t="shared" si="626"/>
        <v>1355686.421437016</v>
      </c>
      <c r="AB324" s="127">
        <f t="shared" si="626"/>
        <v>1340721.0518497243</v>
      </c>
      <c r="AC324" s="127">
        <f t="shared" si="626"/>
        <v>1325920.8843942403</v>
      </c>
      <c r="AD324" s="127">
        <f t="shared" si="626"/>
        <v>1311284.0954106676</v>
      </c>
      <c r="AE324" s="127">
        <f t="shared" si="626"/>
        <v>1296808.8813704199</v>
      </c>
      <c r="AF324" s="127">
        <f t="shared" si="626"/>
        <v>1282493.4586539932</v>
      </c>
      <c r="AG324" s="127">
        <f t="shared" si="626"/>
        <v>1268336.0633311893</v>
      </c>
      <c r="AH324" s="127">
        <f t="shared" si="626"/>
        <v>1254334.9509437671</v>
      </c>
      <c r="AI324" s="127">
        <f t="shared" si="626"/>
        <v>1240488.3962904918</v>
      </c>
      <c r="AJ324" s="127">
        <f t="shared" si="626"/>
        <v>1226794.6932145578</v>
      </c>
      <c r="AK324" s="127">
        <f t="shared" si="626"/>
        <v>1213252.1543933582</v>
      </c>
      <c r="AL324" s="127">
        <f t="shared" si="626"/>
        <v>1199859.1111305743</v>
      </c>
      <c r="AM324" s="127">
        <f t="shared" si="626"/>
        <v>1186613.9131505615</v>
      </c>
      <c r="AN324" s="127">
        <f t="shared" si="626"/>
        <v>1173514.9283950033</v>
      </c>
      <c r="AO324" s="127">
        <f t="shared" si="626"/>
        <v>1160560.5428218117</v>
      </c>
      <c r="AP324" s="127">
        <f t="shared" si="626"/>
        <v>1147749.1602062462</v>
      </c>
      <c r="AQ324" s="127">
        <f t="shared" si="626"/>
        <v>1135079.2019442292</v>
      </c>
      <c r="AR324" s="127">
        <f t="shared" si="626"/>
        <v>1122549.1068578318</v>
      </c>
      <c r="AS324" s="127">
        <f t="shared" si="626"/>
        <v>1110157.3310029076</v>
      </c>
      <c r="AT324" s="127">
        <f t="shared" si="626"/>
        <v>1097902.3474788496</v>
      </c>
      <c r="AU324" s="127">
        <f t="shared" si="626"/>
        <v>1085782.6462404467</v>
      </c>
      <c r="AV324" s="127">
        <f t="shared" si="626"/>
        <v>1073796.7339118184</v>
      </c>
      <c r="AW324" s="127">
        <f t="shared" si="626"/>
        <v>1061943.1336024022</v>
      </c>
      <c r="AX324" s="127">
        <f t="shared" si="626"/>
        <v>1050220.384724973</v>
      </c>
      <c r="AY324" s="127">
        <f t="shared" si="626"/>
        <v>1038627.0428156713</v>
      </c>
      <c r="AZ324" s="127">
        <f t="shared" si="626"/>
        <v>1027161.6793560177</v>
      </c>
      <c r="BA324" s="127">
        <f t="shared" si="626"/>
        <v>1015822.8815968928</v>
      </c>
      <c r="BB324" s="127">
        <f t="shared" si="626"/>
        <v>1004609.2523844596</v>
      </c>
      <c r="BC324" s="127">
        <f t="shared" si="626"/>
        <v>993519.40998800774</v>
      </c>
      <c r="BD324" s="127">
        <f t="shared" si="626"/>
        <v>982551.98792969855</v>
      </c>
      <c r="BE324" s="127">
        <f t="shared" si="626"/>
        <v>971705.63481618883</v>
      </c>
      <c r="BF324" s="127">
        <f t="shared" si="626"/>
        <v>960979.01417211397</v>
      </c>
      <c r="BG324" s="127">
        <f t="shared" si="626"/>
        <v>950370.80427540885</v>
      </c>
      <c r="BH324" s="127">
        <f t="shared" si="626"/>
        <v>939879.6979944465</v>
      </c>
      <c r="BI324" s="127">
        <f t="shared" si="626"/>
        <v>929504.40262697532</v>
      </c>
      <c r="BJ324" s="127">
        <f t="shared" si="626"/>
        <v>919243.63974083343</v>
      </c>
      <c r="BK324" s="127">
        <f t="shared" si="626"/>
        <v>909096.14501642168</v>
      </c>
      <c r="BL324" s="127">
        <f t="shared" si="626"/>
        <v>899060.66809091577</v>
      </c>
      <c r="BM324" s="127">
        <f t="shared" si="626"/>
        <v>889135.97240419791</v>
      </c>
      <c r="BN324" s="127">
        <f t="shared" si="626"/>
        <v>879320.83504648926</v>
      </c>
      <c r="BO324" s="127">
        <f t="shared" si="626"/>
        <v>869614.04660766432</v>
      </c>
      <c r="BP324" s="127">
        <f t="shared" si="626"/>
        <v>860014.41102822905</v>
      </c>
      <c r="BQ324" s="127">
        <f t="shared" si="626"/>
        <v>850520.74545194337</v>
      </c>
      <c r="BR324" s="127">
        <f t="shared" si="626"/>
        <v>841131.88008007128</v>
      </c>
      <c r="BS324" s="127">
        <f t="shared" ref="BS324:CZ324" si="627">BS322-BS323</f>
        <v>831846.65802723938</v>
      </c>
      <c r="BT324" s="127">
        <f t="shared" si="627"/>
        <v>822663.93517888675</v>
      </c>
      <c r="BU324" s="127">
        <f t="shared" si="627"/>
        <v>813582.5800502887</v>
      </c>
      <c r="BV324" s="127">
        <f t="shared" si="627"/>
        <v>804601.47364713612</v>
      </c>
      <c r="BW324" s="127">
        <f t="shared" si="627"/>
        <v>795719.50932765473</v>
      </c>
      <c r="BX324" s="127">
        <f t="shared" si="627"/>
        <v>786935.59266624553</v>
      </c>
      <c r="BY324" s="127">
        <f t="shared" si="627"/>
        <v>778248.64131863113</v>
      </c>
      <c r="BZ324" s="127">
        <f t="shared" si="627"/>
        <v>769657.58488849038</v>
      </c>
      <c r="CA324" s="127">
        <f t="shared" si="627"/>
        <v>761161.36479556549</v>
      </c>
      <c r="CB324" s="127">
        <f t="shared" si="627"/>
        <v>752758.93414522486</v>
      </c>
      <c r="CC324" s="127">
        <f t="shared" si="627"/>
        <v>744449.2575994659</v>
      </c>
      <c r="CD324" s="127">
        <f t="shared" si="627"/>
        <v>736231.31124934193</v>
      </c>
      <c r="CE324" s="127">
        <f t="shared" si="627"/>
        <v>728104.08248879726</v>
      </c>
      <c r="CF324" s="127">
        <f t="shared" si="627"/>
        <v>720066.56988989492</v>
      </c>
      <c r="CG324" s="127">
        <f t="shared" si="627"/>
        <v>712117.78307942208</v>
      </c>
      <c r="CH324" s="127">
        <f t="shared" si="627"/>
        <v>704256.74261685705</v>
      </c>
      <c r="CI324" s="127">
        <f t="shared" si="627"/>
        <v>696482.479873684</v>
      </c>
      <c r="CJ324" s="127">
        <f t="shared" si="627"/>
        <v>688794.0369140394</v>
      </c>
      <c r="CK324" s="127">
        <f t="shared" si="627"/>
        <v>681190.46637667657</v>
      </c>
      <c r="CL324" s="127">
        <f t="shared" si="627"/>
        <v>673670.83135823277</v>
      </c>
      <c r="CM324" s="127">
        <f t="shared" si="627"/>
        <v>666234.20529778476</v>
      </c>
      <c r="CN324" s="127">
        <f t="shared" si="627"/>
        <v>658879.6718626793</v>
      </c>
      <c r="CO324" s="127">
        <f t="shared" si="627"/>
        <v>651606.32483562373</v>
      </c>
      <c r="CP324" s="127">
        <f t="shared" si="627"/>
        <v>644413.26800302265</v>
      </c>
      <c r="CQ324" s="127">
        <f t="shared" si="627"/>
        <v>637299.61504454771</v>
      </c>
      <c r="CR324" s="127">
        <f t="shared" si="627"/>
        <v>630264.4894239261</v>
      </c>
      <c r="CS324" s="127">
        <f t="shared" si="627"/>
        <v>623307.02428093471</v>
      </c>
      <c r="CT324" s="127">
        <f t="shared" si="627"/>
        <v>616426.36232458672</v>
      </c>
      <c r="CU324" s="127">
        <f t="shared" si="627"/>
        <v>609621.65572749707</v>
      </c>
      <c r="CV324" s="127">
        <f t="shared" si="627"/>
        <v>602892.06602141436</v>
      </c>
      <c r="CW324" s="127">
        <f t="shared" si="627"/>
        <v>596236.76399390528</v>
      </c>
      <c r="CX324" s="127">
        <f t="shared" si="627"/>
        <v>589654.92958618037</v>
      </c>
      <c r="CY324" s="127">
        <f t="shared" si="627"/>
        <v>583145.75179204717</v>
      </c>
      <c r="CZ324" s="127">
        <f t="shared" si="627"/>
        <v>576708.42855797918</v>
      </c>
      <c r="DA324" s="127">
        <f t="shared" ref="DA324:EN324" si="628">DA322-DA323</f>
        <v>570342.16668428725</v>
      </c>
      <c r="DB324" s="127">
        <f t="shared" si="628"/>
        <v>564046.18172738282</v>
      </c>
      <c r="DC324" s="127">
        <f t="shared" si="628"/>
        <v>557819.69790311949</v>
      </c>
      <c r="DD324" s="127">
        <f t="shared" si="628"/>
        <v>551661.94799120189</v>
      </c>
      <c r="DE324" s="127">
        <f t="shared" si="628"/>
        <v>545572.17324064963</v>
      </c>
      <c r="DF324" s="127">
        <f t="shared" si="628"/>
        <v>539549.6232763048</v>
      </c>
      <c r="DG324" s="127">
        <f t="shared" si="628"/>
        <v>533593.55600637151</v>
      </c>
      <c r="DH324" s="127">
        <f t="shared" si="628"/>
        <v>527703.23753097653</v>
      </c>
      <c r="DI324" s="127">
        <f t="shared" si="628"/>
        <v>521877.9420517385</v>
      </c>
      <c r="DJ324" s="127">
        <f t="shared" si="628"/>
        <v>516116.95178233617</v>
      </c>
      <c r="DK324" s="127">
        <f t="shared" si="628"/>
        <v>510419.55686006363</v>
      </c>
      <c r="DL324" s="127">
        <f t="shared" si="628"/>
        <v>504785.05525836162</v>
      </c>
      <c r="DM324" s="127">
        <f t="shared" si="628"/>
        <v>499212.7527003148</v>
      </c>
      <c r="DN324" s="127">
        <f t="shared" si="628"/>
        <v>493701.96257310355</v>
      </c>
      <c r="DO324" s="127">
        <f t="shared" si="628"/>
        <v>488252.00584340043</v>
      </c>
      <c r="DP324" s="127">
        <f t="shared" si="628"/>
        <v>482862.21097370057</v>
      </c>
      <c r="DQ324" s="127">
        <f t="shared" si="628"/>
        <v>477531.91383957531</v>
      </c>
      <c r="DR324" s="127">
        <f t="shared" si="628"/>
        <v>472260.45764783974</v>
      </c>
      <c r="DS324" s="127">
        <f t="shared" si="628"/>
        <v>467047.19285562332</v>
      </c>
      <c r="DT324" s="127">
        <f t="shared" si="628"/>
        <v>461891.477090334</v>
      </c>
      <c r="DU324" s="127">
        <f t="shared" si="628"/>
        <v>456792.67507050565</v>
      </c>
      <c r="DV324" s="127">
        <f t="shared" si="628"/>
        <v>451750.15852751955</v>
      </c>
      <c r="DW324" s="127">
        <f t="shared" si="628"/>
        <v>446763.30612818978</v>
      </c>
      <c r="DX324" s="127">
        <f t="shared" si="628"/>
        <v>441831.50339820329</v>
      </c>
      <c r="DY324" s="127">
        <f t="shared" si="628"/>
        <v>436954.14264640491</v>
      </c>
      <c r="DZ324" s="127">
        <f t="shared" si="628"/>
        <v>432130.62288991862</v>
      </c>
      <c r="EA324" s="127">
        <f t="shared" si="628"/>
        <v>427360.34978009487</v>
      </c>
      <c r="EB324" s="127">
        <f t="shared" si="628"/>
        <v>422642.73552927561</v>
      </c>
      <c r="EC324" s="127">
        <f t="shared" si="628"/>
        <v>417977.198838368</v>
      </c>
      <c r="ED324" s="127">
        <f t="shared" si="628"/>
        <v>413363.16482521716</v>
      </c>
      <c r="EE324" s="127">
        <f t="shared" si="628"/>
        <v>408800.06495376996</v>
      </c>
      <c r="EF324" s="127">
        <f t="shared" si="628"/>
        <v>458668.06495376996</v>
      </c>
      <c r="EG324" s="127">
        <f t="shared" si="628"/>
        <v>458668.06495376996</v>
      </c>
      <c r="EH324" s="127">
        <f t="shared" si="628"/>
        <v>458668.06495376996</v>
      </c>
      <c r="EI324" s="127">
        <f t="shared" si="628"/>
        <v>458668.06495376996</v>
      </c>
      <c r="EJ324" s="127">
        <f t="shared" si="628"/>
        <v>458668.06495376996</v>
      </c>
      <c r="EK324" s="127">
        <f t="shared" si="628"/>
        <v>458668.06495376996</v>
      </c>
      <c r="EL324" s="127">
        <f t="shared" si="628"/>
        <v>458668.06495376996</v>
      </c>
      <c r="EM324" s="127">
        <f t="shared" si="628"/>
        <v>458668.06495376996</v>
      </c>
      <c r="EN324" s="127">
        <f t="shared" si="628"/>
        <v>458668.06495376996</v>
      </c>
    </row>
    <row r="325" spans="2:227" ht="15.75" thickTop="1" x14ac:dyDescent="0.25">
      <c r="B325" s="23"/>
      <c r="C325" s="23"/>
      <c r="D325" s="23"/>
    </row>
    <row r="326" spans="2:227" x14ac:dyDescent="0.25">
      <c r="B326" s="43" t="s">
        <v>217</v>
      </c>
      <c r="C326" s="23"/>
      <c r="D326" s="23"/>
    </row>
    <row r="327" spans="2:227" x14ac:dyDescent="0.25">
      <c r="B327" s="23" t="s">
        <v>234</v>
      </c>
      <c r="C327" s="23"/>
      <c r="D327" s="23"/>
      <c r="E327">
        <v>1</v>
      </c>
      <c r="F327">
        <v>2</v>
      </c>
      <c r="G327">
        <v>3</v>
      </c>
      <c r="H327">
        <v>4</v>
      </c>
      <c r="I327">
        <v>5</v>
      </c>
      <c r="J327">
        <v>6</v>
      </c>
      <c r="K327">
        <v>7</v>
      </c>
      <c r="L327">
        <v>8</v>
      </c>
      <c r="M327">
        <v>9</v>
      </c>
      <c r="N327">
        <v>10</v>
      </c>
      <c r="O327">
        <v>11</v>
      </c>
      <c r="P327">
        <v>12</v>
      </c>
      <c r="Q327">
        <v>13</v>
      </c>
      <c r="R327">
        <v>14</v>
      </c>
      <c r="S327">
        <v>15</v>
      </c>
      <c r="T327">
        <v>16</v>
      </c>
      <c r="U327">
        <v>17</v>
      </c>
      <c r="V327">
        <v>18</v>
      </c>
      <c r="W327">
        <v>19</v>
      </c>
      <c r="X327">
        <v>20</v>
      </c>
      <c r="Y327">
        <v>21</v>
      </c>
      <c r="Z327">
        <v>22</v>
      </c>
      <c r="AA327">
        <v>23</v>
      </c>
      <c r="AB327">
        <v>24</v>
      </c>
      <c r="AC327">
        <v>25</v>
      </c>
      <c r="AD327">
        <v>26</v>
      </c>
      <c r="AE327">
        <v>27</v>
      </c>
      <c r="AF327">
        <v>28</v>
      </c>
      <c r="AG327">
        <v>29</v>
      </c>
      <c r="AH327">
        <v>30</v>
      </c>
      <c r="AI327">
        <v>31</v>
      </c>
      <c r="AJ327">
        <v>32</v>
      </c>
      <c r="AK327">
        <v>33</v>
      </c>
      <c r="AL327">
        <v>34</v>
      </c>
      <c r="AM327">
        <v>35</v>
      </c>
      <c r="AN327">
        <v>36</v>
      </c>
      <c r="AO327">
        <v>37</v>
      </c>
      <c r="AP327">
        <v>38</v>
      </c>
      <c r="AQ327">
        <v>39</v>
      </c>
      <c r="AR327">
        <v>40</v>
      </c>
      <c r="AS327">
        <v>41</v>
      </c>
      <c r="AT327">
        <v>42</v>
      </c>
      <c r="AU327">
        <v>43</v>
      </c>
      <c r="AV327">
        <v>44</v>
      </c>
      <c r="AW327">
        <v>45</v>
      </c>
      <c r="AX327">
        <v>46</v>
      </c>
      <c r="AY327">
        <v>47</v>
      </c>
      <c r="AZ327">
        <v>48</v>
      </c>
      <c r="BA327">
        <v>49</v>
      </c>
      <c r="BB327">
        <v>50</v>
      </c>
      <c r="BC327">
        <v>51</v>
      </c>
      <c r="BD327">
        <v>52</v>
      </c>
      <c r="BE327">
        <v>53</v>
      </c>
      <c r="BF327">
        <v>54</v>
      </c>
      <c r="BG327">
        <v>55</v>
      </c>
      <c r="BH327">
        <v>56</v>
      </c>
      <c r="BI327">
        <v>57</v>
      </c>
      <c r="BJ327">
        <v>58</v>
      </c>
      <c r="BK327">
        <v>59</v>
      </c>
      <c r="BL327">
        <v>60</v>
      </c>
      <c r="BM327">
        <v>61</v>
      </c>
      <c r="BN327">
        <v>62</v>
      </c>
      <c r="BO327">
        <v>63</v>
      </c>
      <c r="BP327">
        <v>64</v>
      </c>
      <c r="BQ327">
        <v>65</v>
      </c>
      <c r="BR327">
        <v>66</v>
      </c>
      <c r="BS327">
        <v>67</v>
      </c>
      <c r="BT327">
        <v>68</v>
      </c>
      <c r="BU327">
        <v>69</v>
      </c>
      <c r="BV327">
        <v>70</v>
      </c>
      <c r="BW327">
        <v>71</v>
      </c>
      <c r="BX327">
        <v>72</v>
      </c>
      <c r="BY327">
        <v>73</v>
      </c>
      <c r="BZ327">
        <v>74</v>
      </c>
      <c r="CA327">
        <v>75</v>
      </c>
      <c r="CB327">
        <v>76</v>
      </c>
      <c r="CC327">
        <v>77</v>
      </c>
      <c r="CD327">
        <v>78</v>
      </c>
      <c r="CE327">
        <v>79</v>
      </c>
      <c r="CF327">
        <v>80</v>
      </c>
      <c r="CG327">
        <v>81</v>
      </c>
      <c r="CH327">
        <v>82</v>
      </c>
      <c r="CI327">
        <v>83</v>
      </c>
      <c r="CJ327">
        <v>84</v>
      </c>
      <c r="CK327">
        <v>85</v>
      </c>
      <c r="CL327">
        <v>86</v>
      </c>
      <c r="CM327">
        <v>87</v>
      </c>
      <c r="CN327">
        <v>88</v>
      </c>
      <c r="CO327">
        <v>89</v>
      </c>
      <c r="CP327">
        <v>90</v>
      </c>
      <c r="CQ327">
        <v>91</v>
      </c>
      <c r="CR327">
        <v>92</v>
      </c>
      <c r="CS327">
        <v>93</v>
      </c>
      <c r="CT327">
        <v>94</v>
      </c>
      <c r="CU327">
        <v>95</v>
      </c>
      <c r="CV327">
        <v>96</v>
      </c>
      <c r="CW327">
        <v>97</v>
      </c>
      <c r="CX327">
        <v>98</v>
      </c>
      <c r="CY327">
        <v>99</v>
      </c>
      <c r="CZ327">
        <v>100</v>
      </c>
      <c r="DA327">
        <v>101</v>
      </c>
      <c r="DB327">
        <v>102</v>
      </c>
      <c r="DC327">
        <v>103</v>
      </c>
      <c r="DD327">
        <v>104</v>
      </c>
      <c r="DE327">
        <v>105</v>
      </c>
      <c r="DF327">
        <v>106</v>
      </c>
      <c r="DG327">
        <v>107</v>
      </c>
      <c r="DH327">
        <v>108</v>
      </c>
      <c r="DI327">
        <v>109</v>
      </c>
      <c r="DJ327">
        <v>110</v>
      </c>
      <c r="DK327">
        <v>111</v>
      </c>
      <c r="DL327">
        <v>112</v>
      </c>
      <c r="DM327">
        <v>113</v>
      </c>
      <c r="DN327">
        <v>114</v>
      </c>
      <c r="DO327">
        <v>115</v>
      </c>
      <c r="DP327">
        <v>116</v>
      </c>
      <c r="DQ327">
        <v>117</v>
      </c>
      <c r="DR327">
        <v>118</v>
      </c>
      <c r="DS327">
        <v>119</v>
      </c>
      <c r="DT327">
        <v>120</v>
      </c>
      <c r="DU327">
        <v>121</v>
      </c>
      <c r="DV327">
        <v>122</v>
      </c>
      <c r="DW327">
        <v>123</v>
      </c>
      <c r="DX327">
        <v>124</v>
      </c>
      <c r="DY327">
        <v>125</v>
      </c>
      <c r="DZ327">
        <v>126</v>
      </c>
      <c r="EA327">
        <v>127</v>
      </c>
      <c r="EB327">
        <v>128</v>
      </c>
      <c r="EC327">
        <v>129</v>
      </c>
      <c r="ED327">
        <v>130</v>
      </c>
      <c r="EE327">
        <v>131</v>
      </c>
      <c r="EF327">
        <v>132</v>
      </c>
      <c r="EG327">
        <v>133</v>
      </c>
      <c r="EH327">
        <v>134</v>
      </c>
      <c r="EI327">
        <v>135</v>
      </c>
      <c r="EJ327">
        <v>136</v>
      </c>
      <c r="EK327">
        <v>137</v>
      </c>
      <c r="EL327">
        <v>138</v>
      </c>
      <c r="EM327">
        <v>139</v>
      </c>
      <c r="EN327">
        <v>140</v>
      </c>
      <c r="EO327">
        <v>141</v>
      </c>
      <c r="EP327">
        <v>142</v>
      </c>
      <c r="EQ327">
        <v>143</v>
      </c>
      <c r="ER327">
        <v>144</v>
      </c>
      <c r="ES327">
        <v>145</v>
      </c>
      <c r="ET327">
        <v>146</v>
      </c>
      <c r="EU327">
        <v>147</v>
      </c>
      <c r="EV327">
        <v>148</v>
      </c>
      <c r="EW327">
        <v>149</v>
      </c>
      <c r="EX327">
        <v>150</v>
      </c>
      <c r="EY327">
        <v>151</v>
      </c>
      <c r="EZ327">
        <v>152</v>
      </c>
      <c r="FA327">
        <v>153</v>
      </c>
      <c r="FB327">
        <v>154</v>
      </c>
      <c r="FC327">
        <v>155</v>
      </c>
      <c r="FD327">
        <v>156</v>
      </c>
      <c r="FE327">
        <v>157</v>
      </c>
      <c r="FF327">
        <v>158</v>
      </c>
      <c r="FG327">
        <v>159</v>
      </c>
      <c r="FH327">
        <v>160</v>
      </c>
      <c r="FI327">
        <v>161</v>
      </c>
      <c r="FJ327">
        <v>162</v>
      </c>
      <c r="FK327">
        <v>163</v>
      </c>
      <c r="FL327">
        <v>164</v>
      </c>
      <c r="FM327">
        <v>165</v>
      </c>
      <c r="FN327">
        <v>166</v>
      </c>
      <c r="FO327">
        <v>167</v>
      </c>
      <c r="FP327">
        <v>168</v>
      </c>
      <c r="FQ327">
        <v>169</v>
      </c>
      <c r="FR327">
        <v>170</v>
      </c>
      <c r="FS327">
        <v>171</v>
      </c>
      <c r="FT327">
        <v>172</v>
      </c>
      <c r="FU327">
        <v>173</v>
      </c>
      <c r="FV327">
        <v>174</v>
      </c>
      <c r="FW327">
        <v>175</v>
      </c>
      <c r="FX327">
        <v>176</v>
      </c>
      <c r="FY327">
        <v>177</v>
      </c>
      <c r="FZ327">
        <v>178</v>
      </c>
      <c r="GA327">
        <v>179</v>
      </c>
      <c r="GB327">
        <v>180</v>
      </c>
      <c r="GC327">
        <v>181</v>
      </c>
      <c r="GD327">
        <v>182</v>
      </c>
      <c r="GE327">
        <v>183</v>
      </c>
      <c r="GF327">
        <v>184</v>
      </c>
      <c r="GG327">
        <v>185</v>
      </c>
      <c r="GH327">
        <v>186</v>
      </c>
      <c r="GI327">
        <v>187</v>
      </c>
      <c r="GJ327">
        <v>188</v>
      </c>
      <c r="GK327">
        <v>189</v>
      </c>
      <c r="GL327">
        <v>190</v>
      </c>
    </row>
    <row r="328" spans="2:227" x14ac:dyDescent="0.25">
      <c r="B328" s="23" t="s">
        <v>235</v>
      </c>
      <c r="C328" s="23"/>
      <c r="D328" s="23"/>
      <c r="E328" s="128">
        <f>E322+E316+E310+E304+E298+E292</f>
        <v>4830000</v>
      </c>
      <c r="F328" s="128">
        <f t="shared" ref="F328:BQ328" si="629">F322+F316+F310+F304+F298+F292</f>
        <v>4775632.5757575752</v>
      </c>
      <c r="G328" s="128">
        <f t="shared" si="629"/>
        <v>4721858.1682340857</v>
      </c>
      <c r="H328" s="128">
        <f t="shared" si="629"/>
        <v>4668669.7427496947</v>
      </c>
      <c r="I328" s="128">
        <f t="shared" si="629"/>
        <v>4616060.3482995462</v>
      </c>
      <c r="J328" s="128">
        <f t="shared" si="629"/>
        <v>4564023.1165558901</v>
      </c>
      <c r="K328" s="128">
        <f t="shared" si="629"/>
        <v>4512551.2608821392</v>
      </c>
      <c r="L328" s="128">
        <f t="shared" si="629"/>
        <v>4461638.0753587103</v>
      </c>
      <c r="M328" s="128">
        <f t="shared" si="629"/>
        <v>4411276.9338205121</v>
      </c>
      <c r="N328" s="128">
        <f t="shared" si="629"/>
        <v>4361461.2889059409</v>
      </c>
      <c r="O328" s="128">
        <f t="shared" si="629"/>
        <v>4312184.6711172406</v>
      </c>
      <c r="P328" s="128">
        <f t="shared" si="629"/>
        <v>4263440.6878921026</v>
      </c>
      <c r="Q328" s="128">
        <f t="shared" si="629"/>
        <v>4215223.022686352</v>
      </c>
      <c r="R328" s="128">
        <f t="shared" si="629"/>
        <v>4167525.4340676069</v>
      </c>
      <c r="S328" s="128">
        <f t="shared" si="629"/>
        <v>4120341.7548197675</v>
      </c>
      <c r="T328" s="128">
        <f t="shared" si="629"/>
        <v>4073665.8910582107</v>
      </c>
      <c r="U328" s="128">
        <f t="shared" si="629"/>
        <v>4027491.8213555566</v>
      </c>
      <c r="V328" s="128">
        <f t="shared" si="629"/>
        <v>3981813.5958778826</v>
      </c>
      <c r="W328" s="128">
        <f t="shared" si="629"/>
        <v>3936625.3355312673</v>
      </c>
      <c r="X328" s="128">
        <f t="shared" si="629"/>
        <v>3891921.2311185291</v>
      </c>
      <c r="Y328" s="128">
        <f t="shared" si="629"/>
        <v>3847695.5425060405</v>
      </c>
      <c r="Z328" s="128">
        <f t="shared" si="629"/>
        <v>3803942.5978005016</v>
      </c>
      <c r="AA328" s="128">
        <f t="shared" si="629"/>
        <v>3760656.7925355546</v>
      </c>
      <c r="AB328" s="128">
        <f t="shared" si="629"/>
        <v>3717832.5888681076</v>
      </c>
      <c r="AC328" s="128">
        <f t="shared" si="629"/>
        <v>3675464.5147842737</v>
      </c>
      <c r="AD328" s="128">
        <f t="shared" si="629"/>
        <v>3633547.1633147881</v>
      </c>
      <c r="AE328" s="128">
        <f t="shared" si="629"/>
        <v>3592075.1917598075</v>
      </c>
      <c r="AF328" s="128">
        <f t="shared" si="629"/>
        <v>3551043.3209229656</v>
      </c>
      <c r="AG328" s="128">
        <f t="shared" si="629"/>
        <v>3510446.3343545841</v>
      </c>
      <c r="AH328" s="128">
        <f t="shared" si="629"/>
        <v>3470279.0776039218</v>
      </c>
      <c r="AI328" s="128">
        <f t="shared" si="629"/>
        <v>3430536.4574803612</v>
      </c>
      <c r="AJ328" s="128">
        <f t="shared" si="629"/>
        <v>3391213.4413234158</v>
      </c>
      <c r="AK328" s="128">
        <f t="shared" si="629"/>
        <v>3352305.0562814665</v>
      </c>
      <c r="AL328" s="128">
        <f t="shared" si="629"/>
        <v>3313806.3885991038</v>
      </c>
      <c r="AM328" s="128">
        <f t="shared" si="629"/>
        <v>3275712.5829129913</v>
      </c>
      <c r="AN328" s="128">
        <f t="shared" si="629"/>
        <v>3238018.8415561398</v>
      </c>
      <c r="AO328" s="128">
        <f t="shared" si="629"/>
        <v>3200720.4238704829</v>
      </c>
      <c r="AP328" s="128">
        <f t="shared" si="629"/>
        <v>3163812.6455276762</v>
      </c>
      <c r="AQ328" s="128">
        <f t="shared" si="629"/>
        <v>3127290.8778580041</v>
      </c>
      <c r="AR328" s="128">
        <f t="shared" si="629"/>
        <v>3091150.5471872925</v>
      </c>
      <c r="AS328" s="128">
        <f t="shared" si="629"/>
        <v>3055387.1341817593</v>
      </c>
      <c r="AT328" s="128">
        <f t="shared" si="629"/>
        <v>3019996.1732006734</v>
      </c>
      <c r="AU328" s="128">
        <f t="shared" si="629"/>
        <v>2984973.2516567558</v>
      </c>
      <c r="AV328" s="128">
        <f t="shared" si="629"/>
        <v>2950314.0093842088</v>
      </c>
      <c r="AW328" s="128">
        <f t="shared" si="629"/>
        <v>2916014.1380143031</v>
      </c>
      <c r="AX328" s="128">
        <f t="shared" si="629"/>
        <v>2882069.3803584147</v>
      </c>
      <c r="AY328" s="128">
        <f t="shared" si="629"/>
        <v>2848475.5297984299</v>
      </c>
      <c r="AZ328" s="128">
        <f t="shared" si="629"/>
        <v>2815228.4296844308</v>
      </c>
      <c r="BA328" s="128">
        <f t="shared" si="629"/>
        <v>2782323.972739575</v>
      </c>
      <c r="BB328" s="128">
        <f t="shared" si="629"/>
        <v>2749758.1004720735</v>
      </c>
      <c r="BC328" s="128">
        <f t="shared" si="629"/>
        <v>2717526.8025942007</v>
      </c>
      <c r="BD328" s="128">
        <f t="shared" si="629"/>
        <v>2685626.116448232</v>
      </c>
      <c r="BE328" s="128">
        <f t="shared" si="629"/>
        <v>2654052.1264392394</v>
      </c>
      <c r="BF328" s="128">
        <f t="shared" si="629"/>
        <v>2622800.9634746602</v>
      </c>
      <c r="BG328" s="128">
        <f t="shared" si="629"/>
        <v>2591868.8044105517</v>
      </c>
      <c r="BH328" s="128">
        <f t="shared" si="629"/>
        <v>2561251.8715044614</v>
      </c>
      <c r="BI328" s="128">
        <f t="shared" si="629"/>
        <v>2530946.4318748247</v>
      </c>
      <c r="BJ328" s="128">
        <f t="shared" si="629"/>
        <v>2500948.7969668237</v>
      </c>
      <c r="BK328" s="128">
        <f t="shared" si="629"/>
        <v>2471255.3220246099</v>
      </c>
      <c r="BL328" s="128">
        <f t="shared" si="629"/>
        <v>2441862.4055698384</v>
      </c>
      <c r="BM328" s="128">
        <f t="shared" si="629"/>
        <v>2412766.4888864211</v>
      </c>
      <c r="BN328" s="128">
        <f t="shared" si="629"/>
        <v>2383964.0555114285</v>
      </c>
      <c r="BO328" s="128">
        <f t="shared" si="629"/>
        <v>2355451.6307320744</v>
      </c>
      <c r="BP328" s="128">
        <f t="shared" si="629"/>
        <v>2327225.7810886977</v>
      </c>
      <c r="BQ328" s="128">
        <f t="shared" si="629"/>
        <v>2299283.1138836774</v>
      </c>
      <c r="BR328" s="128">
        <f t="shared" ref="BR328:CZ328" si="630">BR322+BR316+BR310+BR304+BR298+BR292</f>
        <v>2271620.2766962135</v>
      </c>
      <c r="BS328" s="128">
        <f t="shared" si="630"/>
        <v>2244233.9569028923</v>
      </c>
      <c r="BT328" s="128">
        <f t="shared" si="630"/>
        <v>2217120.8812039769</v>
      </c>
      <c r="BU328" s="128">
        <f t="shared" si="630"/>
        <v>2190277.8151553501</v>
      </c>
      <c r="BV328" s="128">
        <f t="shared" si="630"/>
        <v>2163701.5627060421</v>
      </c>
      <c r="BW328" s="128">
        <f t="shared" si="630"/>
        <v>2137388.9657412781</v>
      </c>
      <c r="BX328" s="128">
        <f t="shared" si="630"/>
        <v>2111336.9036309789</v>
      </c>
      <c r="BY328" s="128">
        <f t="shared" si="630"/>
        <v>2085542.292783645</v>
      </c>
      <c r="BZ328" s="128">
        <f t="shared" si="630"/>
        <v>2060002.0862055684</v>
      </c>
      <c r="CA328" s="128">
        <f t="shared" si="630"/>
        <v>2034713.2730653025</v>
      </c>
      <c r="CB328" s="128">
        <f t="shared" si="630"/>
        <v>2009672.8782633254</v>
      </c>
      <c r="CC328" s="128">
        <f t="shared" si="630"/>
        <v>1984877.962006843</v>
      </c>
      <c r="CD328" s="128">
        <f t="shared" si="630"/>
        <v>1960325.6193896597</v>
      </c>
      <c r="CE328" s="128">
        <f t="shared" si="630"/>
        <v>1936012.9799770622</v>
      </c>
      <c r="CF328" s="128">
        <f t="shared" si="630"/>
        <v>1911937.2073956605</v>
      </c>
      <c r="CG328" s="128">
        <f t="shared" si="630"/>
        <v>1888095.4989281148</v>
      </c>
      <c r="CH328" s="128">
        <f t="shared" si="630"/>
        <v>1864485.0851127002</v>
      </c>
      <c r="CI328" s="128">
        <f t="shared" si="630"/>
        <v>1841103.2293476504</v>
      </c>
      <c r="CJ328" s="128">
        <f t="shared" si="630"/>
        <v>1817947.2275002177</v>
      </c>
      <c r="CK328" s="128">
        <f t="shared" si="630"/>
        <v>1795014.4075203943</v>
      </c>
      <c r="CL328" s="128">
        <f t="shared" si="630"/>
        <v>1772302.1290592472</v>
      </c>
      <c r="CM328" s="128">
        <f t="shared" si="630"/>
        <v>1749807.7830918017</v>
      </c>
      <c r="CN328" s="128">
        <f t="shared" si="630"/>
        <v>1727528.7915444195</v>
      </c>
      <c r="CO328" s="128">
        <f t="shared" si="630"/>
        <v>1705462.6069266268</v>
      </c>
      <c r="CP328" s="128">
        <f t="shared" si="630"/>
        <v>1683606.7119673325</v>
      </c>
      <c r="CQ328" s="128">
        <f t="shared" si="630"/>
        <v>1661958.6192553788</v>
      </c>
      <c r="CR328" s="128">
        <f t="shared" si="630"/>
        <v>1640515.8708843847</v>
      </c>
      <c r="CS328" s="128">
        <f t="shared" si="630"/>
        <v>1619276.0381018254</v>
      </c>
      <c r="CT328" s="128">
        <f t="shared" si="630"/>
        <v>1598236.7209622881</v>
      </c>
      <c r="CU328" s="128">
        <f t="shared" si="630"/>
        <v>1577395.5479848725</v>
      </c>
      <c r="CV328" s="128">
        <f t="shared" si="630"/>
        <v>1556750.1758146712</v>
      </c>
      <c r="CW328" s="128">
        <f t="shared" si="630"/>
        <v>1536298.2888882873</v>
      </c>
      <c r="CX328" s="128">
        <f t="shared" si="630"/>
        <v>1516037.5991033374</v>
      </c>
      <c r="CY328" s="128">
        <f t="shared" si="630"/>
        <v>1495965.8454919038</v>
      </c>
      <c r="CZ328" s="128">
        <f t="shared" si="630"/>
        <v>1476080.7938978695</v>
      </c>
      <c r="DA328" s="128">
        <f t="shared" ref="DA328:EQ328" si="631">DA322+DA316+DA310+DA304+DA298+DA292</f>
        <v>1456380.2366581045</v>
      </c>
      <c r="DB328" s="128">
        <f t="shared" si="631"/>
        <v>1436861.9922874572</v>
      </c>
      <c r="DC328" s="128">
        <f t="shared" si="631"/>
        <v>1417523.9051674942</v>
      </c>
      <c r="DD328" s="128">
        <f t="shared" si="631"/>
        <v>1398363.8452389524</v>
      </c>
      <c r="DE328" s="128">
        <f t="shared" si="631"/>
        <v>1379379.7076978628</v>
      </c>
      <c r="DF328" s="128">
        <f t="shared" si="631"/>
        <v>1360569.4126952903</v>
      </c>
      <c r="DG328" s="128">
        <f t="shared" si="631"/>
        <v>1341930.9050406516</v>
      </c>
      <c r="DH328" s="128">
        <f t="shared" si="631"/>
        <v>1323462.1539085784</v>
      </c>
      <c r="DI328" s="128">
        <f t="shared" si="631"/>
        <v>1305161.1525492666</v>
      </c>
      <c r="DJ328" s="128">
        <f t="shared" si="631"/>
        <v>1287025.9180022762</v>
      </c>
      <c r="DK328" s="128">
        <f t="shared" si="631"/>
        <v>1269054.4908137531</v>
      </c>
      <c r="DL328" s="128">
        <f t="shared" si="631"/>
        <v>1251244.9347570096</v>
      </c>
      <c r="DM328" s="128">
        <f t="shared" si="631"/>
        <v>1233595.3365564398</v>
      </c>
      <c r="DN328" s="128">
        <f t="shared" si="631"/>
        <v>1216103.8056147275</v>
      </c>
      <c r="DO328" s="128">
        <f t="shared" si="631"/>
        <v>1198768.4737433009</v>
      </c>
      <c r="DP328" s="128">
        <f t="shared" si="631"/>
        <v>1181587.4948960005</v>
      </c>
      <c r="DQ328" s="128">
        <f t="shared" si="631"/>
        <v>1164559.0449059242</v>
      </c>
      <c r="DR328" s="128">
        <f t="shared" si="631"/>
        <v>1147681.3212254029</v>
      </c>
      <c r="DS328" s="128">
        <f t="shared" si="631"/>
        <v>1130952.542669076</v>
      </c>
      <c r="DT328" s="128">
        <f t="shared" si="631"/>
        <v>1114370.9491600336</v>
      </c>
      <c r="DU328" s="128">
        <f t="shared" si="631"/>
        <v>1139858.4909705019</v>
      </c>
      <c r="DV328" s="128">
        <f t="shared" si="631"/>
        <v>526521.84173717326</v>
      </c>
      <c r="DW328" s="128">
        <f t="shared" si="631"/>
        <v>519617.58276994468</v>
      </c>
      <c r="DX328" s="128">
        <f t="shared" si="631"/>
        <v>512768.98794637254</v>
      </c>
      <c r="DY328" s="128">
        <f t="shared" si="631"/>
        <v>505975.44279214361</v>
      </c>
      <c r="DZ328" s="128">
        <f t="shared" si="631"/>
        <v>499236.33961610275</v>
      </c>
      <c r="EA328" s="128">
        <f t="shared" si="631"/>
        <v>492551.07743537409</v>
      </c>
      <c r="EB328" s="128">
        <f t="shared" si="631"/>
        <v>485919.0619013079</v>
      </c>
      <c r="EC328" s="128">
        <f t="shared" si="631"/>
        <v>479339.70522624621</v>
      </c>
      <c r="ED328" s="128">
        <f t="shared" si="631"/>
        <v>472812.42611109623</v>
      </c>
      <c r="EE328" s="128">
        <f t="shared" si="631"/>
        <v>466336.64967370289</v>
      </c>
      <c r="EF328" s="128">
        <f t="shared" si="631"/>
        <v>459911.80737801327</v>
      </c>
      <c r="EG328" s="128">
        <f t="shared" si="631"/>
        <v>507918.0649537709</v>
      </c>
      <c r="EH328" s="128">
        <f t="shared" si="631"/>
        <v>507813.89828710421</v>
      </c>
      <c r="EI328" s="128">
        <f t="shared" si="631"/>
        <v>507709.73162043752</v>
      </c>
      <c r="EJ328" s="128">
        <f t="shared" si="631"/>
        <v>507605.5649537709</v>
      </c>
      <c r="EK328" s="128">
        <f t="shared" si="631"/>
        <v>507501.39828710421</v>
      </c>
      <c r="EL328" s="128">
        <f t="shared" si="631"/>
        <v>507397.23162043752</v>
      </c>
      <c r="EM328" s="128">
        <f t="shared" si="631"/>
        <v>507293.06495377084</v>
      </c>
      <c r="EN328" s="128">
        <f t="shared" si="631"/>
        <v>507188.89828710421</v>
      </c>
      <c r="EO328" s="128">
        <f t="shared" si="631"/>
        <v>48416.666666667559</v>
      </c>
      <c r="EP328" s="128">
        <f t="shared" si="631"/>
        <v>20312.499999999905</v>
      </c>
      <c r="EQ328" s="128">
        <f t="shared" si="631"/>
        <v>20208.333333333238</v>
      </c>
      <c r="ER328" s="128">
        <f t="shared" ref="ER328:HC328" si="632">ER322+ER316+ER310+ER304+ER298+ER292</f>
        <v>20104.16666666657</v>
      </c>
      <c r="ES328" s="128">
        <f t="shared" si="632"/>
        <v>19999.999999999902</v>
      </c>
      <c r="ET328" s="128">
        <f t="shared" si="632"/>
        <v>19999.999999999902</v>
      </c>
      <c r="EU328" s="128">
        <f t="shared" si="632"/>
        <v>0</v>
      </c>
      <c r="EV328" s="128">
        <f t="shared" si="632"/>
        <v>0</v>
      </c>
      <c r="EW328" s="128">
        <f t="shared" si="632"/>
        <v>0</v>
      </c>
      <c r="EX328" s="128">
        <f t="shared" si="632"/>
        <v>0</v>
      </c>
      <c r="EY328" s="128">
        <f t="shared" si="632"/>
        <v>0</v>
      </c>
      <c r="EZ328" s="128">
        <f t="shared" si="632"/>
        <v>0</v>
      </c>
      <c r="FA328" s="128">
        <f t="shared" si="632"/>
        <v>0</v>
      </c>
      <c r="FB328" s="128">
        <f t="shared" si="632"/>
        <v>0</v>
      </c>
      <c r="FC328" s="128">
        <f t="shared" si="632"/>
        <v>0</v>
      </c>
      <c r="FD328" s="128">
        <f t="shared" si="632"/>
        <v>0</v>
      </c>
      <c r="FE328" s="128">
        <f t="shared" si="632"/>
        <v>0</v>
      </c>
      <c r="FF328" s="128">
        <f t="shared" si="632"/>
        <v>0</v>
      </c>
      <c r="FG328" s="128">
        <f t="shared" si="632"/>
        <v>0</v>
      </c>
      <c r="FH328" s="128">
        <f t="shared" si="632"/>
        <v>0</v>
      </c>
      <c r="FI328" s="128">
        <f t="shared" si="632"/>
        <v>0</v>
      </c>
      <c r="FJ328" s="128">
        <f t="shared" si="632"/>
        <v>0</v>
      </c>
      <c r="FK328" s="128">
        <f t="shared" si="632"/>
        <v>0</v>
      </c>
      <c r="FL328" s="128">
        <f t="shared" si="632"/>
        <v>0</v>
      </c>
      <c r="FM328" s="128">
        <f t="shared" si="632"/>
        <v>0</v>
      </c>
      <c r="FN328" s="128">
        <f t="shared" si="632"/>
        <v>0</v>
      </c>
      <c r="FO328" s="128">
        <f t="shared" si="632"/>
        <v>0</v>
      </c>
      <c r="FP328" s="128">
        <f t="shared" si="632"/>
        <v>0</v>
      </c>
      <c r="FQ328" s="128">
        <f t="shared" si="632"/>
        <v>0</v>
      </c>
      <c r="FR328" s="128">
        <f t="shared" si="632"/>
        <v>0</v>
      </c>
      <c r="FS328" s="128">
        <f t="shared" si="632"/>
        <v>0</v>
      </c>
      <c r="FT328" s="128">
        <f t="shared" si="632"/>
        <v>0</v>
      </c>
      <c r="FU328" s="128">
        <f t="shared" si="632"/>
        <v>0</v>
      </c>
      <c r="FV328" s="128">
        <f t="shared" si="632"/>
        <v>0</v>
      </c>
      <c r="FW328" s="128">
        <f t="shared" si="632"/>
        <v>0</v>
      </c>
      <c r="FX328" s="128">
        <f t="shared" si="632"/>
        <v>0</v>
      </c>
      <c r="FY328" s="128">
        <f t="shared" si="632"/>
        <v>0</v>
      </c>
      <c r="FZ328" s="128">
        <f t="shared" si="632"/>
        <v>0</v>
      </c>
      <c r="GA328" s="128">
        <f t="shared" si="632"/>
        <v>0</v>
      </c>
      <c r="GB328" s="128">
        <f t="shared" si="632"/>
        <v>0</v>
      </c>
      <c r="GC328" s="128">
        <f t="shared" si="632"/>
        <v>0</v>
      </c>
      <c r="GD328" s="128">
        <f t="shared" si="632"/>
        <v>0</v>
      </c>
      <c r="GE328" s="128">
        <f t="shared" si="632"/>
        <v>0</v>
      </c>
      <c r="GF328" s="128">
        <f t="shared" si="632"/>
        <v>0</v>
      </c>
      <c r="GG328" s="128">
        <f t="shared" si="632"/>
        <v>0</v>
      </c>
      <c r="GH328" s="128">
        <f t="shared" si="632"/>
        <v>0</v>
      </c>
      <c r="GI328" s="128">
        <f t="shared" si="632"/>
        <v>0</v>
      </c>
      <c r="GJ328" s="128">
        <f t="shared" si="632"/>
        <v>0</v>
      </c>
      <c r="GK328" s="128">
        <f t="shared" si="632"/>
        <v>0</v>
      </c>
      <c r="GL328" s="128">
        <f t="shared" si="632"/>
        <v>0</v>
      </c>
      <c r="GM328" s="128">
        <f t="shared" si="632"/>
        <v>0</v>
      </c>
      <c r="GN328" s="128">
        <f t="shared" si="632"/>
        <v>0</v>
      </c>
      <c r="GO328" s="128">
        <f t="shared" si="632"/>
        <v>0</v>
      </c>
      <c r="GP328" s="128">
        <f t="shared" si="632"/>
        <v>0</v>
      </c>
      <c r="GQ328" s="128">
        <f t="shared" si="632"/>
        <v>0</v>
      </c>
      <c r="GR328" s="128">
        <f t="shared" si="632"/>
        <v>0</v>
      </c>
      <c r="GS328" s="128">
        <f t="shared" si="632"/>
        <v>0</v>
      </c>
      <c r="GT328" s="128">
        <f t="shared" si="632"/>
        <v>0</v>
      </c>
      <c r="GU328" s="128">
        <f t="shared" si="632"/>
        <v>0</v>
      </c>
      <c r="GV328" s="128">
        <f t="shared" si="632"/>
        <v>0</v>
      </c>
      <c r="GW328" s="128">
        <f t="shared" si="632"/>
        <v>0</v>
      </c>
      <c r="GX328" s="128">
        <f t="shared" si="632"/>
        <v>0</v>
      </c>
      <c r="GY328" s="128">
        <f t="shared" si="632"/>
        <v>0</v>
      </c>
      <c r="GZ328" s="128">
        <f t="shared" si="632"/>
        <v>0</v>
      </c>
      <c r="HA328" s="128">
        <f t="shared" si="632"/>
        <v>0</v>
      </c>
      <c r="HB328" s="128">
        <f t="shared" si="632"/>
        <v>0</v>
      </c>
      <c r="HC328" s="128">
        <f t="shared" si="632"/>
        <v>0</v>
      </c>
      <c r="HD328" s="128">
        <f t="shared" ref="HD328:HS328" si="633">HD322+HD316+HD310+HD304+HD298+HD292</f>
        <v>0</v>
      </c>
      <c r="HE328" s="128">
        <f t="shared" si="633"/>
        <v>0</v>
      </c>
      <c r="HF328" s="128">
        <f t="shared" si="633"/>
        <v>0</v>
      </c>
      <c r="HG328" s="128">
        <f t="shared" si="633"/>
        <v>0</v>
      </c>
      <c r="HH328" s="128">
        <f t="shared" si="633"/>
        <v>0</v>
      </c>
      <c r="HI328" s="128">
        <f t="shared" si="633"/>
        <v>0</v>
      </c>
      <c r="HJ328" s="128">
        <f t="shared" si="633"/>
        <v>0</v>
      </c>
      <c r="HK328" s="128">
        <f t="shared" si="633"/>
        <v>0</v>
      </c>
      <c r="HL328" s="128">
        <f t="shared" si="633"/>
        <v>0</v>
      </c>
      <c r="HM328" s="128">
        <f t="shared" si="633"/>
        <v>0</v>
      </c>
      <c r="HN328" s="128">
        <f t="shared" si="633"/>
        <v>0</v>
      </c>
      <c r="HO328" s="128">
        <f t="shared" si="633"/>
        <v>0</v>
      </c>
      <c r="HP328" s="128">
        <f t="shared" si="633"/>
        <v>0</v>
      </c>
      <c r="HQ328" s="128">
        <f t="shared" si="633"/>
        <v>0</v>
      </c>
      <c r="HR328" s="128">
        <f t="shared" si="633"/>
        <v>0</v>
      </c>
      <c r="HS328" s="128">
        <f t="shared" si="633"/>
        <v>0</v>
      </c>
    </row>
    <row r="329" spans="2:227" x14ac:dyDescent="0.25">
      <c r="B329" s="23" t="s">
        <v>236</v>
      </c>
      <c r="C329" s="23"/>
      <c r="D329" s="23"/>
      <c r="E329" s="16">
        <f>E293+E299+E305+E311+E317+E323</f>
        <v>54367.424242424255</v>
      </c>
      <c r="F329" s="16">
        <f t="shared" ref="F329:BQ329" si="634">F293+F299+F305+F311+F317+F323</f>
        <v>53774.407523489768</v>
      </c>
      <c r="G329" s="16">
        <f t="shared" si="634"/>
        <v>53188.425484391439</v>
      </c>
      <c r="H329" s="16">
        <f>H293+H299+H305+H311+H317+H323</f>
        <v>52609.394450148873</v>
      </c>
      <c r="I329" s="16">
        <f t="shared" si="634"/>
        <v>52037.231743655895</v>
      </c>
      <c r="J329" s="16">
        <f t="shared" si="634"/>
        <v>51471.855673750746</v>
      </c>
      <c r="K329" s="16">
        <f t="shared" si="634"/>
        <v>50913.185523429085</v>
      </c>
      <c r="L329" s="16">
        <f t="shared" si="634"/>
        <v>50361.141538198353</v>
      </c>
      <c r="M329" s="16">
        <f t="shared" si="634"/>
        <v>49815.644914571676</v>
      </c>
      <c r="N329" s="16">
        <f t="shared" si="634"/>
        <v>49276.617788699572</v>
      </c>
      <c r="O329" s="16">
        <f t="shared" si="634"/>
        <v>48743.98322513797</v>
      </c>
      <c r="P329" s="16">
        <f t="shared" si="634"/>
        <v>48217.665205750702</v>
      </c>
      <c r="Q329" s="16">
        <f>Q293+Q299+Q305+Q311+Q317+Q323</f>
        <v>47697.588618745096</v>
      </c>
      <c r="R329" s="16">
        <f>R293+R299+R305+R311+R317+R323</f>
        <v>47183.679247838809</v>
      </c>
      <c r="S329" s="16">
        <f t="shared" si="634"/>
        <v>46675.863761556546</v>
      </c>
      <c r="T329" s="16">
        <f t="shared" si="634"/>
        <v>46174.069702654946</v>
      </c>
      <c r="U329" s="16">
        <f t="shared" si="634"/>
        <v>45678.22547767419</v>
      </c>
      <c r="V329" s="16">
        <f t="shared" si="634"/>
        <v>45188.260346614814</v>
      </c>
      <c r="W329" s="16">
        <f t="shared" si="634"/>
        <v>44704.104412738096</v>
      </c>
      <c r="X329" s="16">
        <f>X293+X299+X305+X311+X317+X323</f>
        <v>44225.688612488768</v>
      </c>
      <c r="Y329" s="16">
        <f t="shared" si="634"/>
        <v>43752.944705538284</v>
      </c>
      <c r="Z329" s="16">
        <f>Z293+Z299+Z305+Z311+Z317+Z323</f>
        <v>43285.805264947507</v>
      </c>
      <c r="AA329" s="16">
        <f t="shared" si="634"/>
        <v>42824.203667447109</v>
      </c>
      <c r="AB329" s="16">
        <f t="shared" si="634"/>
        <v>42368.074083834486</v>
      </c>
      <c r="AC329" s="16">
        <f t="shared" si="634"/>
        <v>41917.351469485613</v>
      </c>
      <c r="AD329" s="16">
        <f t="shared" si="634"/>
        <v>41471.97155498065</v>
      </c>
      <c r="AE329" s="16">
        <f t="shared" si="634"/>
        <v>41031.870836841685</v>
      </c>
      <c r="AF329" s="16">
        <f t="shared" si="634"/>
        <v>40596.98656838153</v>
      </c>
      <c r="AG329" s="16">
        <f>AG293+AG299+AG305+AG311+AG317+AG323</f>
        <v>40167.256750662084</v>
      </c>
      <c r="AH329" s="16">
        <f t="shared" si="634"/>
        <v>39742.620123560911</v>
      </c>
      <c r="AI329" s="16">
        <f t="shared" si="634"/>
        <v>39323.016156944926</v>
      </c>
      <c r="AJ329" s="16">
        <f t="shared" si="634"/>
        <v>38908.38504194963</v>
      </c>
      <c r="AK329" s="16">
        <f t="shared" si="634"/>
        <v>38498.667682362939</v>
      </c>
      <c r="AL329" s="16">
        <f t="shared" si="634"/>
        <v>38093.805686112057</v>
      </c>
      <c r="AM329" s="16">
        <f t="shared" si="634"/>
        <v>37693.741356852333</v>
      </c>
      <c r="AN329" s="16">
        <f t="shared" si="634"/>
        <v>37298.417685656881</v>
      </c>
      <c r="AO329" s="16">
        <f t="shared" si="634"/>
        <v>36907.778342805657</v>
      </c>
      <c r="AP329" s="16">
        <f t="shared" si="634"/>
        <v>36521.767669672809</v>
      </c>
      <c r="AQ329" s="16">
        <f t="shared" si="634"/>
        <v>36140.330670711279</v>
      </c>
      <c r="AR329" s="16">
        <f t="shared" si="634"/>
        <v>35763.413005533235</v>
      </c>
      <c r="AS329" s="16">
        <f t="shared" si="634"/>
        <v>35390.960981085453</v>
      </c>
      <c r="AT329" s="16">
        <f t="shared" si="634"/>
        <v>35022.921543918252</v>
      </c>
      <c r="AU329" s="16">
        <f t="shared" si="634"/>
        <v>34659.242272547082</v>
      </c>
      <c r="AV329" s="16">
        <f t="shared" si="634"/>
        <v>34299.871369905464</v>
      </c>
      <c r="AW329" s="16">
        <f t="shared" si="634"/>
        <v>33944.757655888381</v>
      </c>
      <c r="AX329" s="16">
        <f t="shared" si="634"/>
        <v>33593.850559984836</v>
      </c>
      <c r="AY329" s="16">
        <f t="shared" si="634"/>
        <v>33247.100113998662</v>
      </c>
      <c r="AZ329" s="16">
        <f t="shared" si="634"/>
        <v>32904.456944856422</v>
      </c>
      <c r="BA329" s="16">
        <f t="shared" si="634"/>
        <v>32565.872267501443</v>
      </c>
      <c r="BB329" s="16">
        <f t="shared" si="634"/>
        <v>32231.29787787285</v>
      </c>
      <c r="BC329" s="16">
        <f t="shared" si="634"/>
        <v>31900.686145968688</v>
      </c>
      <c r="BD329" s="16">
        <f t="shared" si="634"/>
        <v>31573.990008992034</v>
      </c>
      <c r="BE329" s="16">
        <f t="shared" si="634"/>
        <v>31251.162964579136</v>
      </c>
      <c r="BF329" s="16">
        <f t="shared" si="634"/>
        <v>30932.159064108644</v>
      </c>
      <c r="BG329" s="16">
        <f t="shared" si="634"/>
        <v>30616.932906090857</v>
      </c>
      <c r="BH329" s="16">
        <f t="shared" si="634"/>
        <v>30305.439629636116</v>
      </c>
      <c r="BI329" s="16">
        <f t="shared" si="634"/>
        <v>29997.634908001361</v>
      </c>
      <c r="BJ329" s="16">
        <f t="shared" si="634"/>
        <v>29693.474942213885</v>
      </c>
      <c r="BK329" s="16">
        <f t="shared" si="634"/>
        <v>29392.91645477145</v>
      </c>
      <c r="BL329" s="16">
        <f t="shared" si="634"/>
        <v>29095.916683417712</v>
      </c>
      <c r="BM329" s="16">
        <f t="shared" si="634"/>
        <v>28802.433374992186</v>
      </c>
      <c r="BN329" s="16">
        <f t="shared" si="634"/>
        <v>28512.424779353769</v>
      </c>
      <c r="BO329" s="16">
        <f t="shared" si="634"/>
        <v>28225.849643376983</v>
      </c>
      <c r="BP329" s="16">
        <f t="shared" si="634"/>
        <v>27942.667205020036</v>
      </c>
      <c r="BQ329" s="16">
        <f t="shared" si="634"/>
        <v>27662.837187463887</v>
      </c>
      <c r="BR329" s="16">
        <f t="shared" ref="BR329:CZ329" si="635">BR293+BR299+BR305+BR311+BR317+BR323</f>
        <v>27386.31979332136</v>
      </c>
      <c r="BS329" s="16">
        <f t="shared" si="635"/>
        <v>27113.07569891564</v>
      </c>
      <c r="BT329" s="16">
        <f t="shared" si="635"/>
        <v>26843.06604862713</v>
      </c>
      <c r="BU329" s="16">
        <f t="shared" si="635"/>
        <v>26576.252449307995</v>
      </c>
      <c r="BV329" s="16">
        <f t="shared" si="635"/>
        <v>26312.59696476347</v>
      </c>
      <c r="BW329" s="16">
        <f t="shared" si="635"/>
        <v>26052.062110299237</v>
      </c>
      <c r="BX329" s="16">
        <f t="shared" si="635"/>
        <v>25794.610847333999</v>
      </c>
      <c r="BY329" s="16">
        <f t="shared" si="635"/>
        <v>25540.206578076486</v>
      </c>
      <c r="BZ329" s="16">
        <f t="shared" si="635"/>
        <v>25288.813140266167</v>
      </c>
      <c r="CA329" s="16">
        <f t="shared" si="635"/>
        <v>25040.394801976814</v>
      </c>
      <c r="CB329" s="16">
        <f t="shared" si="635"/>
        <v>24794.916256482302</v>
      </c>
      <c r="CC329" s="16">
        <f t="shared" si="635"/>
        <v>24552.342617183713</v>
      </c>
      <c r="CD329" s="16">
        <f t="shared" si="635"/>
        <v>24312.639412597193</v>
      </c>
      <c r="CE329" s="16">
        <f t="shared" si="635"/>
        <v>24075.772581401703</v>
      </c>
      <c r="CF329" s="16">
        <f t="shared" si="635"/>
        <v>23841.708467546054</v>
      </c>
      <c r="CG329" s="16">
        <f t="shared" si="635"/>
        <v>23610.413815414366</v>
      </c>
      <c r="CH329" s="16">
        <f t="shared" si="635"/>
        <v>23381.855765049433</v>
      </c>
      <c r="CI329" s="16">
        <f t="shared" si="635"/>
        <v>23156.001847433148</v>
      </c>
      <c r="CJ329" s="16">
        <f t="shared" si="635"/>
        <v>22932.819979823395</v>
      </c>
      <c r="CK329" s="16">
        <f t="shared" si="635"/>
        <v>22712.278461146689</v>
      </c>
      <c r="CL329" s="16">
        <f t="shared" si="635"/>
        <v>22494.345967445901</v>
      </c>
      <c r="CM329" s="16">
        <f t="shared" si="635"/>
        <v>22278.991547382429</v>
      </c>
      <c r="CN329" s="16">
        <f t="shared" si="635"/>
        <v>22066.184617792143</v>
      </c>
      <c r="CO329" s="16">
        <f t="shared" si="635"/>
        <v>21855.894959294452</v>
      </c>
      <c r="CP329" s="16">
        <f t="shared" si="635"/>
        <v>21648.09271195389</v>
      </c>
      <c r="CQ329" s="16">
        <f t="shared" si="635"/>
        <v>21442.748370993537</v>
      </c>
      <c r="CR329" s="16">
        <f t="shared" si="635"/>
        <v>21239.832782559737</v>
      </c>
      <c r="CS329" s="16">
        <f t="shared" si="635"/>
        <v>21039.317139537401</v>
      </c>
      <c r="CT329" s="16">
        <f t="shared" si="635"/>
        <v>20841.172977415346</v>
      </c>
      <c r="CU329" s="16">
        <f>CU293+CU299+CU305+CU311+CU317+CU323</f>
        <v>20645.372170201092</v>
      </c>
      <c r="CV329" s="16">
        <f>CV293+CV299+CV305+CV311+CV317+CV323</f>
        <v>20451.886926384446</v>
      </c>
      <c r="CW329" s="16">
        <f>CW293+CW299+CW305+CW311+CW317+CW323</f>
        <v>20260.689784949376</v>
      </c>
      <c r="CX329" s="16">
        <f t="shared" si="635"/>
        <v>20071.75361143352</v>
      </c>
      <c r="CY329" s="16">
        <f t="shared" si="635"/>
        <v>19885.051594034834</v>
      </c>
      <c r="CZ329" s="16">
        <f t="shared" si="635"/>
        <v>19700.557239764727</v>
      </c>
      <c r="DA329" s="16">
        <f t="shared" ref="DA329:EQ329" si="636">DA293+DA299+DA305+DA311+DA317+DA323</f>
        <v>19518.244370647226</v>
      </c>
      <c r="DB329" s="16">
        <f t="shared" si="636"/>
        <v>19338.087119963533</v>
      </c>
      <c r="DC329" s="16">
        <f t="shared" si="636"/>
        <v>19160.059928541465</v>
      </c>
      <c r="DD329" s="16">
        <f t="shared" si="636"/>
        <v>18984.137541089258</v>
      </c>
      <c r="DE329" s="16">
        <f t="shared" si="636"/>
        <v>18810.295002573181</v>
      </c>
      <c r="DF329" s="16">
        <f t="shared" si="636"/>
        <v>18638.507654638419</v>
      </c>
      <c r="DG329" s="16">
        <f t="shared" si="636"/>
        <v>18468.751132072739</v>
      </c>
      <c r="DH329" s="16">
        <f t="shared" si="636"/>
        <v>18301.001359312431</v>
      </c>
      <c r="DI329" s="16">
        <f t="shared" si="636"/>
        <v>18135.234546989981</v>
      </c>
      <c r="DJ329" s="16">
        <f t="shared" si="636"/>
        <v>17971.427188522979</v>
      </c>
      <c r="DK329" s="16">
        <f t="shared" si="636"/>
        <v>17809.556056743841</v>
      </c>
      <c r="DL329" s="16">
        <f t="shared" si="636"/>
        <v>17649.59820056973</v>
      </c>
      <c r="DM329" s="16">
        <f t="shared" si="636"/>
        <v>17491.530941712321</v>
      </c>
      <c r="DN329" s="16">
        <f t="shared" si="636"/>
        <v>17335.33187142685</v>
      </c>
      <c r="DO329" s="16">
        <f t="shared" si="636"/>
        <v>17180.978847300004</v>
      </c>
      <c r="DP329" s="16">
        <f t="shared" si="636"/>
        <v>17028.449990076191</v>
      </c>
      <c r="DQ329" s="16">
        <f t="shared" si="636"/>
        <v>16877.723680521733</v>
      </c>
      <c r="DR329" s="16">
        <f t="shared" si="636"/>
        <v>16728.778556326492</v>
      </c>
      <c r="DS329" s="16">
        <f t="shared" si="636"/>
        <v>16581.593509042534</v>
      </c>
      <c r="DT329" s="16">
        <f t="shared" si="636"/>
        <v>-25487.541810468229</v>
      </c>
      <c r="DU329" s="16">
        <f t="shared" si="636"/>
        <v>6960.544444070787</v>
      </c>
      <c r="DV329" s="16">
        <f t="shared" si="636"/>
        <v>6904.2589672285267</v>
      </c>
      <c r="DW329" s="16">
        <f t="shared" si="636"/>
        <v>6848.5948235721862</v>
      </c>
      <c r="DX329" s="16">
        <f t="shared" si="636"/>
        <v>6793.5451542289356</v>
      </c>
      <c r="DY329" s="16">
        <f t="shared" si="636"/>
        <v>6739.1031760407732</v>
      </c>
      <c r="DZ329" s="16">
        <f t="shared" si="636"/>
        <v>6685.2621807287123</v>
      </c>
      <c r="EA329" s="16">
        <f t="shared" si="636"/>
        <v>6632.0155340662022</v>
      </c>
      <c r="EB329" s="16">
        <f t="shared" si="636"/>
        <v>6579.3566750616537</v>
      </c>
      <c r="EC329" s="16">
        <f t="shared" si="636"/>
        <v>6527.2791151500132</v>
      </c>
      <c r="ED329" s="16">
        <f t="shared" si="636"/>
        <v>6475.7764373932405</v>
      </c>
      <c r="EE329" s="16">
        <f t="shared" si="636"/>
        <v>6424.8422956896266</v>
      </c>
      <c r="EF329" s="16">
        <f t="shared" si="636"/>
        <v>-48006.257575757576</v>
      </c>
      <c r="EG329" s="16">
        <f t="shared" si="636"/>
        <v>104.16666666666667</v>
      </c>
      <c r="EH329" s="16">
        <f t="shared" si="636"/>
        <v>104.16666666666667</v>
      </c>
      <c r="EI329" s="16">
        <f t="shared" si="636"/>
        <v>104.16666666666667</v>
      </c>
      <c r="EJ329" s="16">
        <f t="shared" si="636"/>
        <v>104.16666666666667</v>
      </c>
      <c r="EK329" s="16">
        <f t="shared" si="636"/>
        <v>104.16666666666667</v>
      </c>
      <c r="EL329" s="16">
        <f t="shared" si="636"/>
        <v>104.16666666666667</v>
      </c>
      <c r="EM329" s="16">
        <f t="shared" si="636"/>
        <v>104.16666666666667</v>
      </c>
      <c r="EN329" s="16">
        <f t="shared" si="636"/>
        <v>104.16666666666667</v>
      </c>
      <c r="EO329" s="16">
        <f t="shared" si="636"/>
        <v>104.16666666666667</v>
      </c>
      <c r="EP329" s="16">
        <f t="shared" si="636"/>
        <v>104.16666666666667</v>
      </c>
      <c r="EQ329" s="16">
        <f t="shared" si="636"/>
        <v>104.16666666666667</v>
      </c>
      <c r="ER329" s="16">
        <f t="shared" ref="ER329:HC329" si="637">ER293+ER299+ER305+ER311+ER317+ER323</f>
        <v>104.16666666666667</v>
      </c>
      <c r="ES329" s="16">
        <f t="shared" si="637"/>
        <v>0</v>
      </c>
      <c r="ET329" s="16">
        <f t="shared" si="637"/>
        <v>0</v>
      </c>
      <c r="EU329" s="16">
        <f t="shared" si="637"/>
        <v>0</v>
      </c>
      <c r="EV329" s="16">
        <f t="shared" si="637"/>
        <v>0</v>
      </c>
      <c r="EW329" s="16">
        <f t="shared" si="637"/>
        <v>0</v>
      </c>
      <c r="EX329" s="16">
        <f t="shared" si="637"/>
        <v>0</v>
      </c>
      <c r="EY329" s="16">
        <f t="shared" si="637"/>
        <v>0</v>
      </c>
      <c r="EZ329" s="16">
        <f t="shared" si="637"/>
        <v>0</v>
      </c>
      <c r="FA329" s="16">
        <f t="shared" si="637"/>
        <v>0</v>
      </c>
      <c r="FB329" s="16">
        <f t="shared" si="637"/>
        <v>0</v>
      </c>
      <c r="FC329" s="16">
        <f t="shared" si="637"/>
        <v>0</v>
      </c>
      <c r="FD329" s="16">
        <f t="shared" si="637"/>
        <v>0</v>
      </c>
      <c r="FE329" s="16">
        <f t="shared" si="637"/>
        <v>0</v>
      </c>
      <c r="FF329" s="16">
        <f t="shared" si="637"/>
        <v>0</v>
      </c>
      <c r="FG329" s="16">
        <f t="shared" si="637"/>
        <v>0</v>
      </c>
      <c r="FH329" s="16">
        <f t="shared" si="637"/>
        <v>0</v>
      </c>
      <c r="FI329" s="16">
        <f t="shared" si="637"/>
        <v>0</v>
      </c>
      <c r="FJ329" s="16">
        <f t="shared" si="637"/>
        <v>0</v>
      </c>
      <c r="FK329" s="16">
        <f t="shared" si="637"/>
        <v>0</v>
      </c>
      <c r="FL329" s="16">
        <f t="shared" si="637"/>
        <v>0</v>
      </c>
      <c r="FM329" s="16">
        <f t="shared" si="637"/>
        <v>0</v>
      </c>
      <c r="FN329" s="16">
        <f t="shared" si="637"/>
        <v>0</v>
      </c>
      <c r="FO329" s="16">
        <f t="shared" si="637"/>
        <v>0</v>
      </c>
      <c r="FP329" s="16">
        <f t="shared" si="637"/>
        <v>0</v>
      </c>
      <c r="FQ329" s="16">
        <f t="shared" si="637"/>
        <v>0</v>
      </c>
      <c r="FR329" s="16">
        <f t="shared" si="637"/>
        <v>0</v>
      </c>
      <c r="FS329" s="16">
        <f t="shared" si="637"/>
        <v>0</v>
      </c>
      <c r="FT329" s="16">
        <f t="shared" si="637"/>
        <v>0</v>
      </c>
      <c r="FU329" s="16">
        <f t="shared" si="637"/>
        <v>0</v>
      </c>
      <c r="FV329" s="16">
        <f t="shared" si="637"/>
        <v>0</v>
      </c>
      <c r="FW329" s="16">
        <f t="shared" si="637"/>
        <v>0</v>
      </c>
      <c r="FX329" s="16">
        <f t="shared" si="637"/>
        <v>0</v>
      </c>
      <c r="FY329" s="16">
        <f t="shared" si="637"/>
        <v>0</v>
      </c>
      <c r="FZ329" s="16">
        <f t="shared" si="637"/>
        <v>0</v>
      </c>
      <c r="GA329" s="16">
        <f t="shared" si="637"/>
        <v>0</v>
      </c>
      <c r="GB329" s="16">
        <f t="shared" si="637"/>
        <v>0</v>
      </c>
      <c r="GC329" s="16">
        <f t="shared" si="637"/>
        <v>0</v>
      </c>
      <c r="GD329" s="16">
        <f t="shared" si="637"/>
        <v>0</v>
      </c>
      <c r="GE329" s="16">
        <f t="shared" si="637"/>
        <v>0</v>
      </c>
      <c r="GF329" s="16">
        <f t="shared" si="637"/>
        <v>0</v>
      </c>
      <c r="GG329" s="16">
        <f t="shared" si="637"/>
        <v>0</v>
      </c>
      <c r="GH329" s="16">
        <f t="shared" si="637"/>
        <v>0</v>
      </c>
      <c r="GI329" s="16">
        <f t="shared" si="637"/>
        <v>0</v>
      </c>
      <c r="GJ329" s="16">
        <f t="shared" si="637"/>
        <v>0</v>
      </c>
      <c r="GK329" s="16">
        <f t="shared" si="637"/>
        <v>0</v>
      </c>
      <c r="GL329" s="16">
        <f t="shared" si="637"/>
        <v>0</v>
      </c>
      <c r="GM329" s="16">
        <f t="shared" si="637"/>
        <v>0</v>
      </c>
      <c r="GN329" s="16">
        <f t="shared" si="637"/>
        <v>0</v>
      </c>
      <c r="GO329" s="16">
        <f t="shared" si="637"/>
        <v>0</v>
      </c>
      <c r="GP329" s="16">
        <f t="shared" si="637"/>
        <v>0</v>
      </c>
      <c r="GQ329" s="16">
        <f t="shared" si="637"/>
        <v>0</v>
      </c>
      <c r="GR329" s="16">
        <f t="shared" si="637"/>
        <v>0</v>
      </c>
      <c r="GS329" s="16">
        <f t="shared" si="637"/>
        <v>0</v>
      </c>
      <c r="GT329" s="16">
        <f t="shared" si="637"/>
        <v>0</v>
      </c>
      <c r="GU329" s="16">
        <f t="shared" si="637"/>
        <v>0</v>
      </c>
      <c r="GV329" s="16">
        <f t="shared" si="637"/>
        <v>0</v>
      </c>
      <c r="GW329" s="16">
        <f t="shared" si="637"/>
        <v>0</v>
      </c>
      <c r="GX329" s="16">
        <f t="shared" si="637"/>
        <v>0</v>
      </c>
      <c r="GY329" s="16">
        <f t="shared" si="637"/>
        <v>0</v>
      </c>
      <c r="GZ329" s="16">
        <f t="shared" si="637"/>
        <v>0</v>
      </c>
      <c r="HA329" s="16">
        <f t="shared" si="637"/>
        <v>0</v>
      </c>
      <c r="HB329" s="16">
        <f t="shared" si="637"/>
        <v>0</v>
      </c>
      <c r="HC329" s="16">
        <f t="shared" si="637"/>
        <v>0</v>
      </c>
      <c r="HD329" s="16">
        <f t="shared" ref="HD329:HS329" si="638">HD293+HD299+HD305+HD311+HD317+HD323</f>
        <v>0</v>
      </c>
      <c r="HE329" s="16">
        <f t="shared" si="638"/>
        <v>0</v>
      </c>
      <c r="HF329" s="16">
        <f t="shared" si="638"/>
        <v>0</v>
      </c>
      <c r="HG329" s="16">
        <f t="shared" si="638"/>
        <v>0</v>
      </c>
      <c r="HH329" s="16">
        <f t="shared" si="638"/>
        <v>0</v>
      </c>
      <c r="HI329" s="16">
        <f t="shared" si="638"/>
        <v>0</v>
      </c>
      <c r="HJ329" s="16">
        <f t="shared" si="638"/>
        <v>0</v>
      </c>
      <c r="HK329" s="16">
        <f t="shared" si="638"/>
        <v>0</v>
      </c>
      <c r="HL329" s="16">
        <f t="shared" si="638"/>
        <v>0</v>
      </c>
      <c r="HM329" s="16">
        <f t="shared" si="638"/>
        <v>0</v>
      </c>
      <c r="HN329" s="16">
        <f t="shared" si="638"/>
        <v>0</v>
      </c>
      <c r="HO329" s="16">
        <f t="shared" si="638"/>
        <v>0</v>
      </c>
      <c r="HP329" s="16">
        <f t="shared" si="638"/>
        <v>0</v>
      </c>
      <c r="HQ329" s="16">
        <f t="shared" si="638"/>
        <v>0</v>
      </c>
      <c r="HR329" s="16">
        <f t="shared" si="638"/>
        <v>0</v>
      </c>
      <c r="HS329" s="16">
        <f t="shared" si="638"/>
        <v>0</v>
      </c>
    </row>
    <row r="330" spans="2:227" ht="15.75" thickBot="1" x14ac:dyDescent="0.3">
      <c r="B330" s="23" t="s">
        <v>237</v>
      </c>
      <c r="C330" s="23"/>
      <c r="D330" s="23"/>
      <c r="E330" s="127">
        <f>E328-E329</f>
        <v>4775632.5757575762</v>
      </c>
      <c r="F330" s="127">
        <f>F328-F329</f>
        <v>4721858.1682340857</v>
      </c>
      <c r="G330" s="127">
        <f t="shared" ref="G330:BR330" si="639">G328-G329</f>
        <v>4668669.7427496938</v>
      </c>
      <c r="H330" s="127">
        <f t="shared" si="639"/>
        <v>4616060.3482995462</v>
      </c>
      <c r="I330" s="127">
        <f t="shared" si="639"/>
        <v>4564023.1165558901</v>
      </c>
      <c r="J330" s="127">
        <f t="shared" si="639"/>
        <v>4512551.2608821392</v>
      </c>
      <c r="K330" s="127">
        <f t="shared" si="639"/>
        <v>4461638.0753587103</v>
      </c>
      <c r="L330" s="127">
        <f t="shared" si="639"/>
        <v>4411276.9338205121</v>
      </c>
      <c r="M330" s="127">
        <f t="shared" si="639"/>
        <v>4361461.28890594</v>
      </c>
      <c r="N330" s="127">
        <f t="shared" si="639"/>
        <v>4312184.6711172415</v>
      </c>
      <c r="O330" s="127">
        <f t="shared" si="639"/>
        <v>4263440.6878921026</v>
      </c>
      <c r="P330" s="127">
        <f t="shared" si="639"/>
        <v>4215223.022686352</v>
      </c>
      <c r="Q330" s="127">
        <f t="shared" si="639"/>
        <v>4167525.4340676069</v>
      </c>
      <c r="R330" s="127">
        <f t="shared" si="639"/>
        <v>4120341.754819768</v>
      </c>
      <c r="S330" s="127">
        <f t="shared" si="639"/>
        <v>4073665.8910582112</v>
      </c>
      <c r="T330" s="127">
        <f t="shared" si="639"/>
        <v>4027491.8213555557</v>
      </c>
      <c r="U330" s="127">
        <f t="shared" si="639"/>
        <v>3981813.5958778826</v>
      </c>
      <c r="V330" s="127">
        <f t="shared" si="639"/>
        <v>3936625.3355312678</v>
      </c>
      <c r="W330" s="127">
        <f t="shared" si="639"/>
        <v>3891921.2311185291</v>
      </c>
      <c r="X330" s="127">
        <f t="shared" si="639"/>
        <v>3847695.5425060405</v>
      </c>
      <c r="Y330" s="127">
        <f t="shared" si="639"/>
        <v>3803942.5978005021</v>
      </c>
      <c r="Z330" s="127">
        <f t="shared" si="639"/>
        <v>3760656.7925355542</v>
      </c>
      <c r="AA330" s="127">
        <f t="shared" si="639"/>
        <v>3717832.5888681076</v>
      </c>
      <c r="AB330" s="127">
        <f t="shared" si="639"/>
        <v>3675464.5147842732</v>
      </c>
      <c r="AC330" s="127">
        <f t="shared" si="639"/>
        <v>3633547.1633147881</v>
      </c>
      <c r="AD330" s="127">
        <f t="shared" si="639"/>
        <v>3592075.1917598075</v>
      </c>
      <c r="AE330" s="127">
        <f t="shared" si="639"/>
        <v>3551043.3209229656</v>
      </c>
      <c r="AF330" s="127">
        <f t="shared" si="639"/>
        <v>3510446.3343545841</v>
      </c>
      <c r="AG330" s="127">
        <f t="shared" si="639"/>
        <v>3470279.0776039222</v>
      </c>
      <c r="AH330" s="127">
        <f t="shared" si="639"/>
        <v>3430536.4574803608</v>
      </c>
      <c r="AI330" s="127">
        <f t="shared" si="639"/>
        <v>3391213.4413234163</v>
      </c>
      <c r="AJ330" s="127">
        <f t="shared" si="639"/>
        <v>3352305.056281466</v>
      </c>
      <c r="AK330" s="127">
        <f t="shared" si="639"/>
        <v>3313806.3885991038</v>
      </c>
      <c r="AL330" s="127">
        <f t="shared" si="639"/>
        <v>3275712.5829129918</v>
      </c>
      <c r="AM330" s="127">
        <f t="shared" si="639"/>
        <v>3238018.8415561388</v>
      </c>
      <c r="AN330" s="127">
        <f t="shared" si="639"/>
        <v>3200720.4238704829</v>
      </c>
      <c r="AO330" s="127">
        <f t="shared" si="639"/>
        <v>3163812.6455276771</v>
      </c>
      <c r="AP330" s="127">
        <f t="shared" si="639"/>
        <v>3127290.8778580036</v>
      </c>
      <c r="AQ330" s="127">
        <f t="shared" si="639"/>
        <v>3091150.5471872929</v>
      </c>
      <c r="AR330" s="127">
        <f t="shared" si="639"/>
        <v>3055387.1341817593</v>
      </c>
      <c r="AS330" s="127">
        <f t="shared" si="639"/>
        <v>3019996.1732006739</v>
      </c>
      <c r="AT330" s="127">
        <f t="shared" si="639"/>
        <v>2984973.2516567553</v>
      </c>
      <c r="AU330" s="127">
        <f t="shared" si="639"/>
        <v>2950314.0093842088</v>
      </c>
      <c r="AV330" s="127">
        <f t="shared" si="639"/>
        <v>2916014.1380143035</v>
      </c>
      <c r="AW330" s="127">
        <f t="shared" si="639"/>
        <v>2882069.3803584147</v>
      </c>
      <c r="AX330" s="127">
        <f t="shared" si="639"/>
        <v>2848475.5297984299</v>
      </c>
      <c r="AY330" s="127">
        <f t="shared" si="639"/>
        <v>2815228.4296844313</v>
      </c>
      <c r="AZ330" s="127">
        <f t="shared" si="639"/>
        <v>2782323.9727395745</v>
      </c>
      <c r="BA330" s="127">
        <f t="shared" si="639"/>
        <v>2749758.1004720735</v>
      </c>
      <c r="BB330" s="127">
        <f t="shared" si="639"/>
        <v>2717526.8025942007</v>
      </c>
      <c r="BC330" s="127">
        <f t="shared" si="639"/>
        <v>2685626.116448232</v>
      </c>
      <c r="BD330" s="127">
        <f t="shared" si="639"/>
        <v>2654052.1264392398</v>
      </c>
      <c r="BE330" s="127">
        <f t="shared" si="639"/>
        <v>2622800.9634746602</v>
      </c>
      <c r="BF330" s="127">
        <f t="shared" si="639"/>
        <v>2591868.8044105517</v>
      </c>
      <c r="BG330" s="127">
        <f t="shared" si="639"/>
        <v>2561251.8715044609</v>
      </c>
      <c r="BH330" s="127">
        <f t="shared" si="639"/>
        <v>2530946.4318748252</v>
      </c>
      <c r="BI330" s="127">
        <f t="shared" si="639"/>
        <v>2500948.7969668233</v>
      </c>
      <c r="BJ330" s="127">
        <f t="shared" si="639"/>
        <v>2471255.3220246099</v>
      </c>
      <c r="BK330" s="127">
        <f t="shared" si="639"/>
        <v>2441862.4055698384</v>
      </c>
      <c r="BL330" s="127">
        <f t="shared" si="639"/>
        <v>2412766.4888864206</v>
      </c>
      <c r="BM330" s="127">
        <f t="shared" si="639"/>
        <v>2383964.055511429</v>
      </c>
      <c r="BN330" s="127">
        <f t="shared" si="639"/>
        <v>2355451.6307320748</v>
      </c>
      <c r="BO330" s="127">
        <f t="shared" si="639"/>
        <v>2327225.7810886973</v>
      </c>
      <c r="BP330" s="127">
        <f t="shared" si="639"/>
        <v>2299283.1138836779</v>
      </c>
      <c r="BQ330" s="127">
        <f t="shared" si="639"/>
        <v>2271620.2766962135</v>
      </c>
      <c r="BR330" s="127">
        <f t="shared" si="639"/>
        <v>2244233.9569028923</v>
      </c>
      <c r="BS330" s="127">
        <f t="shared" ref="BS330:CZ330" si="640">BS328-BS329</f>
        <v>2217120.8812039765</v>
      </c>
      <c r="BT330" s="127">
        <f t="shared" si="640"/>
        <v>2190277.8151553497</v>
      </c>
      <c r="BU330" s="127">
        <f t="shared" si="640"/>
        <v>2163701.5627060421</v>
      </c>
      <c r="BV330" s="127">
        <f t="shared" si="640"/>
        <v>2137388.9657412786</v>
      </c>
      <c r="BW330" s="127">
        <f t="shared" si="640"/>
        <v>2111336.9036309789</v>
      </c>
      <c r="BX330" s="127">
        <f t="shared" si="640"/>
        <v>2085542.292783645</v>
      </c>
      <c r="BY330" s="127">
        <f t="shared" si="640"/>
        <v>2060002.0862055684</v>
      </c>
      <c r="BZ330" s="127">
        <f t="shared" si="640"/>
        <v>2034713.2730653023</v>
      </c>
      <c r="CA330" s="127">
        <f t="shared" si="640"/>
        <v>2009672.8782633257</v>
      </c>
      <c r="CB330" s="127">
        <f t="shared" si="640"/>
        <v>1984877.9620068432</v>
      </c>
      <c r="CC330" s="127">
        <f t="shared" si="640"/>
        <v>1960325.6193896593</v>
      </c>
      <c r="CD330" s="127">
        <f t="shared" si="640"/>
        <v>1936012.9799770624</v>
      </c>
      <c r="CE330" s="127">
        <f t="shared" si="640"/>
        <v>1911937.2073956605</v>
      </c>
      <c r="CF330" s="127">
        <f t="shared" si="640"/>
        <v>1888095.4989281143</v>
      </c>
      <c r="CG330" s="127">
        <f t="shared" si="640"/>
        <v>1864485.0851127005</v>
      </c>
      <c r="CH330" s="127">
        <f t="shared" si="640"/>
        <v>1841103.2293476509</v>
      </c>
      <c r="CI330" s="127">
        <f t="shared" si="640"/>
        <v>1817947.2275002173</v>
      </c>
      <c r="CJ330" s="127">
        <f t="shared" si="640"/>
        <v>1795014.4075203943</v>
      </c>
      <c r="CK330" s="127">
        <f t="shared" si="640"/>
        <v>1772302.1290592477</v>
      </c>
      <c r="CL330" s="127">
        <f t="shared" si="640"/>
        <v>1749807.7830918012</v>
      </c>
      <c r="CM330" s="127">
        <f t="shared" si="640"/>
        <v>1727528.7915444192</v>
      </c>
      <c r="CN330" s="127">
        <f t="shared" si="640"/>
        <v>1705462.6069266272</v>
      </c>
      <c r="CO330" s="127">
        <f t="shared" si="640"/>
        <v>1683606.7119673323</v>
      </c>
      <c r="CP330" s="127">
        <f t="shared" si="640"/>
        <v>1661958.6192553786</v>
      </c>
      <c r="CQ330" s="127">
        <f t="shared" si="640"/>
        <v>1640515.8708843852</v>
      </c>
      <c r="CR330" s="127">
        <f t="shared" si="640"/>
        <v>1619276.0381018249</v>
      </c>
      <c r="CS330" s="127">
        <f t="shared" si="640"/>
        <v>1598236.7209622881</v>
      </c>
      <c r="CT330" s="127">
        <f t="shared" si="640"/>
        <v>1577395.5479848727</v>
      </c>
      <c r="CU330" s="127">
        <f t="shared" si="640"/>
        <v>1556750.1758146714</v>
      </c>
      <c r="CV330" s="127">
        <f t="shared" si="640"/>
        <v>1536298.2888882868</v>
      </c>
      <c r="CW330" s="127">
        <f t="shared" si="640"/>
        <v>1516037.5991033379</v>
      </c>
      <c r="CX330" s="127">
        <f t="shared" si="640"/>
        <v>1495965.8454919038</v>
      </c>
      <c r="CY330" s="127">
        <f t="shared" si="640"/>
        <v>1476080.7938978691</v>
      </c>
      <c r="CZ330" s="127">
        <f t="shared" si="640"/>
        <v>1456380.2366581047</v>
      </c>
      <c r="DA330" s="127">
        <f t="shared" ref="DA330:EQ330" si="641">DA328-DA329</f>
        <v>1436861.9922874572</v>
      </c>
      <c r="DB330" s="127">
        <f t="shared" si="641"/>
        <v>1417523.9051674937</v>
      </c>
      <c r="DC330" s="127">
        <f t="shared" si="641"/>
        <v>1398363.8452389527</v>
      </c>
      <c r="DD330" s="127">
        <f t="shared" si="641"/>
        <v>1379379.7076978632</v>
      </c>
      <c r="DE330" s="127">
        <f t="shared" si="641"/>
        <v>1360569.4126952896</v>
      </c>
      <c r="DF330" s="127">
        <f t="shared" si="641"/>
        <v>1341930.9050406518</v>
      </c>
      <c r="DG330" s="127">
        <f t="shared" si="641"/>
        <v>1323462.1539085789</v>
      </c>
      <c r="DH330" s="127">
        <f t="shared" si="641"/>
        <v>1305161.1525492661</v>
      </c>
      <c r="DI330" s="127">
        <f t="shared" si="641"/>
        <v>1287025.9180022767</v>
      </c>
      <c r="DJ330" s="127">
        <f t="shared" si="641"/>
        <v>1269054.4908137533</v>
      </c>
      <c r="DK330" s="127">
        <f t="shared" si="641"/>
        <v>1251244.9347570091</v>
      </c>
      <c r="DL330" s="127">
        <f t="shared" si="641"/>
        <v>1233595.33655644</v>
      </c>
      <c r="DM330" s="127">
        <f t="shared" si="641"/>
        <v>1216103.8056147275</v>
      </c>
      <c r="DN330" s="127">
        <f t="shared" si="641"/>
        <v>1198768.4737433007</v>
      </c>
      <c r="DO330" s="127">
        <f t="shared" si="641"/>
        <v>1181587.4948960009</v>
      </c>
      <c r="DP330" s="127">
        <f t="shared" si="641"/>
        <v>1164559.0449059242</v>
      </c>
      <c r="DQ330" s="127">
        <f t="shared" si="641"/>
        <v>1147681.3212254024</v>
      </c>
      <c r="DR330" s="127">
        <f t="shared" si="641"/>
        <v>1130952.5426690765</v>
      </c>
      <c r="DS330" s="127">
        <f t="shared" si="641"/>
        <v>1114370.9491600334</v>
      </c>
      <c r="DT330" s="127">
        <f t="shared" si="641"/>
        <v>1139858.4909705019</v>
      </c>
      <c r="DU330" s="127">
        <f t="shared" si="641"/>
        <v>1132897.946526431</v>
      </c>
      <c r="DV330" s="127">
        <f t="shared" si="641"/>
        <v>519617.58276994474</v>
      </c>
      <c r="DW330" s="127">
        <f t="shared" si="641"/>
        <v>512768.98794637248</v>
      </c>
      <c r="DX330" s="127">
        <f t="shared" si="641"/>
        <v>505975.44279214361</v>
      </c>
      <c r="DY330" s="127">
        <f t="shared" si="641"/>
        <v>499236.33961610286</v>
      </c>
      <c r="DZ330" s="127">
        <f t="shared" si="641"/>
        <v>492551.07743537403</v>
      </c>
      <c r="EA330" s="127">
        <f t="shared" si="641"/>
        <v>485919.0619013079</v>
      </c>
      <c r="EB330" s="127">
        <f t="shared" si="641"/>
        <v>479339.70522624627</v>
      </c>
      <c r="EC330" s="127">
        <f t="shared" si="641"/>
        <v>472812.42611109617</v>
      </c>
      <c r="ED330" s="127">
        <f t="shared" si="641"/>
        <v>466336.64967370301</v>
      </c>
      <c r="EE330" s="127">
        <f t="shared" si="641"/>
        <v>459911.80737801327</v>
      </c>
      <c r="EF330" s="127">
        <f t="shared" si="641"/>
        <v>507918.06495377084</v>
      </c>
      <c r="EG330" s="127">
        <f t="shared" si="641"/>
        <v>507813.89828710421</v>
      </c>
      <c r="EH330" s="127">
        <f t="shared" si="641"/>
        <v>507709.73162043752</v>
      </c>
      <c r="EI330" s="127">
        <f t="shared" si="641"/>
        <v>507605.56495377084</v>
      </c>
      <c r="EJ330" s="127">
        <f t="shared" si="641"/>
        <v>507501.39828710421</v>
      </c>
      <c r="EK330" s="127">
        <f t="shared" si="641"/>
        <v>507397.23162043752</v>
      </c>
      <c r="EL330" s="127">
        <f t="shared" si="641"/>
        <v>507293.06495377084</v>
      </c>
      <c r="EM330" s="127">
        <f t="shared" si="641"/>
        <v>507188.89828710415</v>
      </c>
      <c r="EN330" s="127">
        <f t="shared" si="641"/>
        <v>507084.73162043752</v>
      </c>
      <c r="EO330" s="127">
        <f t="shared" si="641"/>
        <v>48312.500000000895</v>
      </c>
      <c r="EP330" s="127">
        <f t="shared" si="641"/>
        <v>20208.333333333238</v>
      </c>
      <c r="EQ330" s="127">
        <f t="shared" si="641"/>
        <v>20104.16666666657</v>
      </c>
      <c r="ER330" s="127">
        <f t="shared" ref="ER330:HC330" si="642">ER328-ER329</f>
        <v>19999.999999999902</v>
      </c>
      <c r="ES330" s="127">
        <f t="shared" si="642"/>
        <v>19999.999999999902</v>
      </c>
      <c r="ET330" s="127">
        <f t="shared" si="642"/>
        <v>19999.999999999902</v>
      </c>
      <c r="EU330" s="127">
        <f t="shared" si="642"/>
        <v>0</v>
      </c>
      <c r="EV330" s="127">
        <f t="shared" si="642"/>
        <v>0</v>
      </c>
      <c r="EW330" s="127">
        <f t="shared" si="642"/>
        <v>0</v>
      </c>
      <c r="EX330" s="127">
        <f t="shared" si="642"/>
        <v>0</v>
      </c>
      <c r="EY330" s="127">
        <f t="shared" si="642"/>
        <v>0</v>
      </c>
      <c r="EZ330" s="127">
        <f t="shared" si="642"/>
        <v>0</v>
      </c>
      <c r="FA330" s="127">
        <f t="shared" si="642"/>
        <v>0</v>
      </c>
      <c r="FB330" s="127">
        <f t="shared" si="642"/>
        <v>0</v>
      </c>
      <c r="FC330" s="127">
        <f t="shared" si="642"/>
        <v>0</v>
      </c>
      <c r="FD330" s="127">
        <f t="shared" si="642"/>
        <v>0</v>
      </c>
      <c r="FE330" s="127">
        <f t="shared" si="642"/>
        <v>0</v>
      </c>
      <c r="FF330" s="127">
        <f t="shared" si="642"/>
        <v>0</v>
      </c>
      <c r="FG330" s="127">
        <f t="shared" si="642"/>
        <v>0</v>
      </c>
      <c r="FH330" s="127">
        <f t="shared" si="642"/>
        <v>0</v>
      </c>
      <c r="FI330" s="127">
        <f t="shared" si="642"/>
        <v>0</v>
      </c>
      <c r="FJ330" s="127">
        <f t="shared" si="642"/>
        <v>0</v>
      </c>
      <c r="FK330" s="127">
        <f t="shared" si="642"/>
        <v>0</v>
      </c>
      <c r="FL330" s="127">
        <f t="shared" si="642"/>
        <v>0</v>
      </c>
      <c r="FM330" s="127">
        <f t="shared" si="642"/>
        <v>0</v>
      </c>
      <c r="FN330" s="127">
        <f t="shared" si="642"/>
        <v>0</v>
      </c>
      <c r="FO330" s="127">
        <f t="shared" si="642"/>
        <v>0</v>
      </c>
      <c r="FP330" s="127">
        <f t="shared" si="642"/>
        <v>0</v>
      </c>
      <c r="FQ330" s="127">
        <f t="shared" si="642"/>
        <v>0</v>
      </c>
      <c r="FR330" s="127">
        <f t="shared" si="642"/>
        <v>0</v>
      </c>
      <c r="FS330" s="127">
        <f t="shared" si="642"/>
        <v>0</v>
      </c>
      <c r="FT330" s="127">
        <f t="shared" si="642"/>
        <v>0</v>
      </c>
      <c r="FU330" s="127">
        <f t="shared" si="642"/>
        <v>0</v>
      </c>
      <c r="FV330" s="127">
        <f t="shared" si="642"/>
        <v>0</v>
      </c>
      <c r="FW330" s="127">
        <f t="shared" si="642"/>
        <v>0</v>
      </c>
      <c r="FX330" s="127">
        <f t="shared" si="642"/>
        <v>0</v>
      </c>
      <c r="FY330" s="127">
        <f t="shared" si="642"/>
        <v>0</v>
      </c>
      <c r="FZ330" s="127">
        <f t="shared" si="642"/>
        <v>0</v>
      </c>
      <c r="GA330" s="127">
        <f t="shared" si="642"/>
        <v>0</v>
      </c>
      <c r="GB330" s="127">
        <f t="shared" si="642"/>
        <v>0</v>
      </c>
      <c r="GC330" s="127">
        <f t="shared" si="642"/>
        <v>0</v>
      </c>
      <c r="GD330" s="127">
        <f t="shared" si="642"/>
        <v>0</v>
      </c>
      <c r="GE330" s="127">
        <f t="shared" si="642"/>
        <v>0</v>
      </c>
      <c r="GF330" s="127">
        <f t="shared" si="642"/>
        <v>0</v>
      </c>
      <c r="GG330" s="127">
        <f t="shared" si="642"/>
        <v>0</v>
      </c>
      <c r="GH330" s="127">
        <f t="shared" si="642"/>
        <v>0</v>
      </c>
      <c r="GI330" s="127">
        <f t="shared" si="642"/>
        <v>0</v>
      </c>
      <c r="GJ330" s="127">
        <f t="shared" si="642"/>
        <v>0</v>
      </c>
      <c r="GK330" s="127">
        <f t="shared" si="642"/>
        <v>0</v>
      </c>
      <c r="GL330" s="127">
        <f t="shared" si="642"/>
        <v>0</v>
      </c>
      <c r="GM330" s="127">
        <f t="shared" si="642"/>
        <v>0</v>
      </c>
      <c r="GN330" s="127">
        <f t="shared" si="642"/>
        <v>0</v>
      </c>
      <c r="GO330" s="127">
        <f t="shared" si="642"/>
        <v>0</v>
      </c>
      <c r="GP330" s="127">
        <f t="shared" si="642"/>
        <v>0</v>
      </c>
      <c r="GQ330" s="127">
        <f t="shared" si="642"/>
        <v>0</v>
      </c>
      <c r="GR330" s="127">
        <f t="shared" si="642"/>
        <v>0</v>
      </c>
      <c r="GS330" s="127">
        <f t="shared" si="642"/>
        <v>0</v>
      </c>
      <c r="GT330" s="127">
        <f t="shared" si="642"/>
        <v>0</v>
      </c>
      <c r="GU330" s="127">
        <f t="shared" si="642"/>
        <v>0</v>
      </c>
      <c r="GV330" s="127">
        <f t="shared" si="642"/>
        <v>0</v>
      </c>
      <c r="GW330" s="127">
        <f t="shared" si="642"/>
        <v>0</v>
      </c>
      <c r="GX330" s="127">
        <f t="shared" si="642"/>
        <v>0</v>
      </c>
      <c r="GY330" s="127">
        <f t="shared" si="642"/>
        <v>0</v>
      </c>
      <c r="GZ330" s="127">
        <f t="shared" si="642"/>
        <v>0</v>
      </c>
      <c r="HA330" s="127">
        <f t="shared" si="642"/>
        <v>0</v>
      </c>
      <c r="HB330" s="127">
        <f t="shared" si="642"/>
        <v>0</v>
      </c>
      <c r="HC330" s="127">
        <f t="shared" si="642"/>
        <v>0</v>
      </c>
      <c r="HD330" s="127">
        <f t="shared" ref="HD330:HS330" si="643">HD328-HD329</f>
        <v>0</v>
      </c>
      <c r="HE330" s="127">
        <f t="shared" si="643"/>
        <v>0</v>
      </c>
      <c r="HF330" s="127">
        <f t="shared" si="643"/>
        <v>0</v>
      </c>
      <c r="HG330" s="127">
        <f t="shared" si="643"/>
        <v>0</v>
      </c>
      <c r="HH330" s="127">
        <f t="shared" si="643"/>
        <v>0</v>
      </c>
      <c r="HI330" s="127">
        <f t="shared" si="643"/>
        <v>0</v>
      </c>
      <c r="HJ330" s="127">
        <f t="shared" si="643"/>
        <v>0</v>
      </c>
      <c r="HK330" s="127">
        <f t="shared" si="643"/>
        <v>0</v>
      </c>
      <c r="HL330" s="127">
        <f t="shared" si="643"/>
        <v>0</v>
      </c>
      <c r="HM330" s="127">
        <f t="shared" si="643"/>
        <v>0</v>
      </c>
      <c r="HN330" s="127">
        <f t="shared" si="643"/>
        <v>0</v>
      </c>
      <c r="HO330" s="127">
        <f t="shared" si="643"/>
        <v>0</v>
      </c>
      <c r="HP330" s="127">
        <f t="shared" si="643"/>
        <v>0</v>
      </c>
      <c r="HQ330" s="127">
        <f t="shared" si="643"/>
        <v>0</v>
      </c>
      <c r="HR330" s="127">
        <f t="shared" si="643"/>
        <v>0</v>
      </c>
      <c r="HS330" s="127">
        <f t="shared" si="643"/>
        <v>0</v>
      </c>
    </row>
    <row r="331" spans="2:227" ht="15.75" thickTop="1" x14ac:dyDescent="0.25">
      <c r="B331" s="23"/>
      <c r="C331" s="23"/>
      <c r="D331" s="23"/>
    </row>
    <row r="332" spans="2:227" x14ac:dyDescent="0.25">
      <c r="B332" s="43" t="s">
        <v>238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 t="s">
        <v>9</v>
      </c>
      <c r="R332" s="23" t="s">
        <v>9</v>
      </c>
      <c r="S332" s="23">
        <v>3</v>
      </c>
      <c r="T332" s="23">
        <v>4</v>
      </c>
      <c r="U332" s="23">
        <v>5</v>
      </c>
      <c r="V332" s="23">
        <v>6</v>
      </c>
      <c r="W332" s="23">
        <v>7</v>
      </c>
      <c r="X332" s="23">
        <v>8</v>
      </c>
      <c r="Y332" s="23">
        <v>9</v>
      </c>
      <c r="Z332" s="23">
        <v>10</v>
      </c>
    </row>
    <row r="333" spans="2:227" x14ac:dyDescent="0.25">
      <c r="B333" s="23" t="s">
        <v>119</v>
      </c>
      <c r="C333" s="23" t="s">
        <v>239</v>
      </c>
      <c r="D333" s="23"/>
      <c r="E333" s="58">
        <f>E329</f>
        <v>54367.424242424255</v>
      </c>
      <c r="F333" s="58">
        <f>F329</f>
        <v>53774.407523489768</v>
      </c>
      <c r="G333" s="58">
        <f t="shared" ref="G333:P333" si="644">G329</f>
        <v>53188.425484391439</v>
      </c>
      <c r="H333" s="58">
        <f t="shared" si="644"/>
        <v>52609.394450148873</v>
      </c>
      <c r="I333" s="58">
        <f t="shared" si="644"/>
        <v>52037.231743655895</v>
      </c>
      <c r="J333" s="58">
        <f t="shared" si="644"/>
        <v>51471.855673750746</v>
      </c>
      <c r="K333" s="58">
        <f t="shared" si="644"/>
        <v>50913.185523429085</v>
      </c>
      <c r="L333" s="58">
        <f t="shared" si="644"/>
        <v>50361.141538198353</v>
      </c>
      <c r="M333" s="58">
        <f t="shared" si="644"/>
        <v>49815.644914571676</v>
      </c>
      <c r="N333" s="58">
        <f t="shared" si="644"/>
        <v>49276.617788699572</v>
      </c>
      <c r="O333" s="58">
        <f t="shared" si="644"/>
        <v>48743.98322513797</v>
      </c>
      <c r="P333" s="58">
        <f t="shared" si="644"/>
        <v>48217.665205750702</v>
      </c>
      <c r="Q333" s="58">
        <f>SUM(Q329:V329)</f>
        <v>278597.68715508445</v>
      </c>
      <c r="R333" s="58">
        <f>SUM(W329:AB329)</f>
        <v>261160.82074699423</v>
      </c>
      <c r="S333" s="58">
        <f>SUM(AC329:AN329)</f>
        <v>474744.09091379127</v>
      </c>
      <c r="T333" s="58">
        <f>SUM(AO329:AZ329)</f>
        <v>418396.45113090763</v>
      </c>
      <c r="U333" s="58">
        <f>SUM(BA329:BL329)</f>
        <v>369557.48385315423</v>
      </c>
      <c r="V333" s="58">
        <f>SUM(BB329:BM329)</f>
        <v>365794.04496064485</v>
      </c>
      <c r="W333" s="58">
        <f t="shared" ref="W333:Z333" si="645">SUM(BC329:BN329)</f>
        <v>362075.1718621258</v>
      </c>
      <c r="X333" s="58">
        <f t="shared" si="645"/>
        <v>358400.33535953413</v>
      </c>
      <c r="Y333" s="58">
        <f t="shared" si="645"/>
        <v>354769.01255556219</v>
      </c>
      <c r="Z333" s="58">
        <f t="shared" si="645"/>
        <v>351180.68677844689</v>
      </c>
    </row>
    <row r="334" spans="2:227" x14ac:dyDescent="0.25">
      <c r="B334" s="23" t="s">
        <v>121</v>
      </c>
      <c r="C334" s="23" t="s">
        <v>239</v>
      </c>
      <c r="D334" s="23"/>
      <c r="E334" s="58">
        <f>$E$329/3</f>
        <v>18122.474747474753</v>
      </c>
      <c r="F334" s="58">
        <f>$E$329/3</f>
        <v>18122.474747474753</v>
      </c>
      <c r="G334" s="58">
        <f>$E$329/3</f>
        <v>18122.474747474753</v>
      </c>
      <c r="H334" s="58">
        <f>$H$329/3</f>
        <v>17536.464816716292</v>
      </c>
      <c r="I334" s="58">
        <f t="shared" ref="I334:J334" si="646">$H$329/3</f>
        <v>17536.464816716292</v>
      </c>
      <c r="J334" s="58">
        <f t="shared" si="646"/>
        <v>17536.464816716292</v>
      </c>
      <c r="K334" s="58">
        <f>$K$329/3</f>
        <v>16971.06184114303</v>
      </c>
      <c r="L334" s="58">
        <f t="shared" ref="L334:M334" si="647">$K$329/3</f>
        <v>16971.06184114303</v>
      </c>
      <c r="M334" s="58">
        <f t="shared" si="647"/>
        <v>16971.06184114303</v>
      </c>
      <c r="N334" s="58">
        <f>$N$329/3</f>
        <v>16425.539262899856</v>
      </c>
      <c r="O334" s="58">
        <f t="shared" ref="O334" si="648">$N$329/3</f>
        <v>16425.539262899856</v>
      </c>
      <c r="P334" s="58">
        <f>$N$329/3</f>
        <v>16425.539262899856</v>
      </c>
      <c r="Q334" s="58">
        <f>I329+J329</f>
        <v>103509.08741740664</v>
      </c>
      <c r="R334" s="58">
        <f>K329+L329</f>
        <v>101274.32706162744</v>
      </c>
      <c r="S334" s="58">
        <f>SUM(M329:P329)</f>
        <v>196053.91113415992</v>
      </c>
      <c r="T334" s="58">
        <f>SUM(Q329:T329)</f>
        <v>187731.20133079542</v>
      </c>
      <c r="U334" s="58">
        <f>SUM(U329:X329)</f>
        <v>179796.27884951586</v>
      </c>
      <c r="V334" s="58">
        <f>SUM(V329:Y329)</f>
        <v>177870.99807737995</v>
      </c>
      <c r="W334" s="58">
        <f t="shared" ref="W334:Z334" si="649">SUM(W329:Z329)</f>
        <v>175968.54299571263</v>
      </c>
      <c r="X334" s="58">
        <f t="shared" si="649"/>
        <v>174088.64225042166</v>
      </c>
      <c r="Y334" s="58">
        <f t="shared" si="649"/>
        <v>172231.02772176737</v>
      </c>
      <c r="Z334" s="58">
        <f t="shared" si="649"/>
        <v>170395.43448571471</v>
      </c>
    </row>
    <row r="335" spans="2:227" x14ac:dyDescent="0.25">
      <c r="B335" s="23" t="s">
        <v>240</v>
      </c>
      <c r="C335" s="23" t="s">
        <v>239</v>
      </c>
      <c r="D335" s="23"/>
      <c r="E335" s="58">
        <f>$E$329/6</f>
        <v>9061.2373737373764</v>
      </c>
      <c r="F335" s="58">
        <f t="shared" ref="F335:J335" si="650">$E$329/6</f>
        <v>9061.2373737373764</v>
      </c>
      <c r="G335" s="58">
        <f t="shared" si="650"/>
        <v>9061.2373737373764</v>
      </c>
      <c r="H335" s="58">
        <f t="shared" si="650"/>
        <v>9061.2373737373764</v>
      </c>
      <c r="I335" s="58">
        <f t="shared" si="650"/>
        <v>9061.2373737373764</v>
      </c>
      <c r="J335" s="58">
        <f t="shared" si="650"/>
        <v>9061.2373737373764</v>
      </c>
      <c r="K335" s="58">
        <f>$F$329/6</f>
        <v>8962.4012539149608</v>
      </c>
      <c r="L335" s="58">
        <f t="shared" ref="L335:P335" si="651">$F$329/6</f>
        <v>8962.4012539149608</v>
      </c>
      <c r="M335" s="58">
        <f t="shared" si="651"/>
        <v>8962.4012539149608</v>
      </c>
      <c r="N335" s="58">
        <f t="shared" si="651"/>
        <v>8962.4012539149608</v>
      </c>
      <c r="O335" s="58">
        <f t="shared" si="651"/>
        <v>8962.4012539149608</v>
      </c>
      <c r="P335" s="58">
        <f t="shared" si="651"/>
        <v>8962.4012539149608</v>
      </c>
      <c r="Q335" s="58">
        <f>G329</f>
        <v>53188.425484391439</v>
      </c>
      <c r="R335" s="58">
        <f>H329</f>
        <v>52609.394450148873</v>
      </c>
      <c r="S335" s="58">
        <f>I329+J329</f>
        <v>103509.08741740664</v>
      </c>
      <c r="T335" s="58">
        <f>K329+L329</f>
        <v>101274.32706162744</v>
      </c>
      <c r="U335" s="58">
        <f>M329+N329</f>
        <v>99092.262703271248</v>
      </c>
      <c r="V335" s="58">
        <f>N329+O329</f>
        <v>98020.601013837542</v>
      </c>
      <c r="W335" s="58">
        <f t="shared" ref="W335:Z335" si="652">O329+P329</f>
        <v>96961.648430888672</v>
      </c>
      <c r="X335" s="58">
        <f t="shared" si="652"/>
        <v>95915.253824495798</v>
      </c>
      <c r="Y335" s="58">
        <f t="shared" si="652"/>
        <v>94881.267866583905</v>
      </c>
      <c r="Z335" s="58">
        <f t="shared" si="652"/>
        <v>93859.543009395362</v>
      </c>
    </row>
    <row r="336" spans="2:227" x14ac:dyDescent="0.25">
      <c r="B336" s="23" t="s">
        <v>233</v>
      </c>
      <c r="C336" s="23" t="s">
        <v>239</v>
      </c>
      <c r="D336" s="23"/>
      <c r="E336" s="58">
        <f>$E$329/12</f>
        <v>4530.6186868686882</v>
      </c>
      <c r="F336" s="58">
        <f t="shared" ref="F336:P336" si="653">$E$329/12</f>
        <v>4530.6186868686882</v>
      </c>
      <c r="G336" s="58">
        <f>$E$329/12</f>
        <v>4530.6186868686882</v>
      </c>
      <c r="H336" s="58">
        <f t="shared" si="653"/>
        <v>4530.6186868686882</v>
      </c>
      <c r="I336" s="58">
        <f t="shared" si="653"/>
        <v>4530.6186868686882</v>
      </c>
      <c r="J336" s="58">
        <f t="shared" si="653"/>
        <v>4530.6186868686882</v>
      </c>
      <c r="K336" s="58">
        <f t="shared" si="653"/>
        <v>4530.6186868686882</v>
      </c>
      <c r="L336" s="58">
        <f t="shared" si="653"/>
        <v>4530.6186868686882</v>
      </c>
      <c r="M336" s="58">
        <f t="shared" si="653"/>
        <v>4530.6186868686882</v>
      </c>
      <c r="N336" s="58">
        <f t="shared" si="653"/>
        <v>4530.6186868686882</v>
      </c>
      <c r="O336" s="58">
        <f t="shared" si="653"/>
        <v>4530.6186868686882</v>
      </c>
      <c r="P336" s="58">
        <f t="shared" si="653"/>
        <v>4530.6186868686882</v>
      </c>
      <c r="Q336" s="58">
        <f>$F$329/2</f>
        <v>26887.203761744884</v>
      </c>
      <c r="R336" s="58">
        <f>$F$329/2</f>
        <v>26887.203761744884</v>
      </c>
      <c r="S336" s="58">
        <f>G329</f>
        <v>53188.425484391439</v>
      </c>
      <c r="T336" s="58">
        <f t="shared" ref="T336:U336" si="654">H329</f>
        <v>52609.394450148873</v>
      </c>
      <c r="U336" s="58">
        <f t="shared" si="654"/>
        <v>52037.231743655895</v>
      </c>
      <c r="V336" s="58">
        <f>J329</f>
        <v>51471.855673750746</v>
      </c>
      <c r="W336" s="58">
        <f t="shared" ref="W336" si="655">K329</f>
        <v>50913.185523429085</v>
      </c>
      <c r="X336" s="58">
        <f t="shared" ref="X336" si="656">L329</f>
        <v>50361.141538198353</v>
      </c>
      <c r="Y336" s="58">
        <f t="shared" ref="Y336" si="657">M329</f>
        <v>49815.644914571676</v>
      </c>
      <c r="Z336" s="58">
        <f t="shared" ref="Z336" si="658">N329</f>
        <v>49276.617788699572</v>
      </c>
    </row>
    <row r="337" spans="2:88" x14ac:dyDescent="0.25">
      <c r="B337" s="23"/>
      <c r="C337" s="23"/>
      <c r="D337" s="23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2:88" x14ac:dyDescent="0.25">
      <c r="B338" s="129" t="s">
        <v>239</v>
      </c>
      <c r="C338" s="23" t="s">
        <v>241</v>
      </c>
      <c r="D338" s="23" t="str">
        <f>F283</f>
        <v>Monthly</v>
      </c>
      <c r="E338" s="58">
        <f>VLOOKUP($D$338,$B$333:$Z$336,COLUMN(D332),0)</f>
        <v>54367.424242424255</v>
      </c>
      <c r="F338" s="58">
        <f t="shared" ref="F338:V338" si="659">VLOOKUP($D$338,$B$333:$Z$336,COLUMN(E332),0)</f>
        <v>53774.407523489768</v>
      </c>
      <c r="G338" s="58">
        <f t="shared" si="659"/>
        <v>53188.425484391439</v>
      </c>
      <c r="H338" s="58">
        <f t="shared" si="659"/>
        <v>52609.394450148873</v>
      </c>
      <c r="I338" s="58">
        <f t="shared" si="659"/>
        <v>52037.231743655895</v>
      </c>
      <c r="J338" s="58">
        <f t="shared" si="659"/>
        <v>51471.855673750746</v>
      </c>
      <c r="K338" s="58">
        <f t="shared" si="659"/>
        <v>50913.185523429085</v>
      </c>
      <c r="L338" s="58">
        <f t="shared" si="659"/>
        <v>50361.141538198353</v>
      </c>
      <c r="M338" s="58">
        <f t="shared" si="659"/>
        <v>49815.644914571676</v>
      </c>
      <c r="N338" s="58">
        <f t="shared" si="659"/>
        <v>49276.617788699572</v>
      </c>
      <c r="O338" s="58">
        <f t="shared" si="659"/>
        <v>48743.98322513797</v>
      </c>
      <c r="P338" s="58">
        <f t="shared" si="659"/>
        <v>48217.665205750702</v>
      </c>
      <c r="Q338" s="58">
        <f t="shared" si="659"/>
        <v>278597.68715508445</v>
      </c>
      <c r="R338" s="58">
        <f t="shared" si="659"/>
        <v>261160.82074699423</v>
      </c>
      <c r="S338" s="58">
        <f t="shared" si="659"/>
        <v>474744.09091379127</v>
      </c>
      <c r="T338" s="58">
        <f t="shared" si="659"/>
        <v>418396.45113090763</v>
      </c>
      <c r="U338" s="58">
        <f t="shared" si="659"/>
        <v>369557.48385315423</v>
      </c>
      <c r="V338" s="58">
        <f t="shared" si="659"/>
        <v>365794.04496064485</v>
      </c>
      <c r="W338" s="58">
        <f>VLOOKUP($D$338,$B$333:$Z$336,COLUMN(V332),0)</f>
        <v>362075.1718621258</v>
      </c>
      <c r="X338" s="58">
        <f t="shared" ref="X338:Z338" si="660">VLOOKUP($D$338,$B$333:$Z$336,COLUMN(W332),0)</f>
        <v>358400.33535953413</v>
      </c>
      <c r="Y338" s="58">
        <f t="shared" si="660"/>
        <v>354769.01255556219</v>
      </c>
      <c r="Z338" s="58">
        <f t="shared" si="660"/>
        <v>351180.68677844689</v>
      </c>
    </row>
    <row r="339" spans="2:88" x14ac:dyDescent="0.2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2:88" x14ac:dyDescent="0.25">
      <c r="B340" s="43" t="s">
        <v>242</v>
      </c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2:88" x14ac:dyDescent="0.25">
      <c r="B341" s="23" t="s">
        <v>119</v>
      </c>
      <c r="C341" s="23" t="s">
        <v>243</v>
      </c>
      <c r="D341" s="23"/>
      <c r="E341" s="58">
        <f>E333</f>
        <v>54367.424242424255</v>
      </c>
      <c r="F341" s="58">
        <f>E341+F333</f>
        <v>108141.83176591402</v>
      </c>
      <c r="G341" s="58">
        <f t="shared" ref="G341:U341" si="661">F341+G333</f>
        <v>161330.25725030544</v>
      </c>
      <c r="H341" s="58">
        <f t="shared" si="661"/>
        <v>213939.6517004543</v>
      </c>
      <c r="I341" s="58">
        <f t="shared" si="661"/>
        <v>265976.88344411016</v>
      </c>
      <c r="J341" s="58">
        <f t="shared" si="661"/>
        <v>317448.73911786091</v>
      </c>
      <c r="K341" s="58">
        <f t="shared" si="661"/>
        <v>368361.92464128998</v>
      </c>
      <c r="L341" s="58">
        <f t="shared" si="661"/>
        <v>418723.06617948832</v>
      </c>
      <c r="M341" s="58">
        <f t="shared" si="661"/>
        <v>468538.71109405998</v>
      </c>
      <c r="N341" s="58">
        <f t="shared" si="661"/>
        <v>517815.32888275955</v>
      </c>
      <c r="O341" s="58">
        <f t="shared" si="661"/>
        <v>566559.31210789748</v>
      </c>
      <c r="P341" s="58">
        <f t="shared" si="661"/>
        <v>614776.97731364821</v>
      </c>
      <c r="Q341" s="58">
        <f t="shared" si="661"/>
        <v>893374.66446873266</v>
      </c>
      <c r="R341" s="58">
        <f t="shared" si="661"/>
        <v>1154535.4852157268</v>
      </c>
      <c r="S341" s="58">
        <f t="shared" si="661"/>
        <v>1629279.576129518</v>
      </c>
      <c r="T341" s="58">
        <f t="shared" si="661"/>
        <v>2047676.0272604255</v>
      </c>
      <c r="U341" s="58">
        <f t="shared" si="661"/>
        <v>2417233.5111135799</v>
      </c>
      <c r="V341" s="58">
        <f t="shared" ref="V341:V344" si="662">U341+V333</f>
        <v>2783027.5560742249</v>
      </c>
      <c r="W341" s="58">
        <f t="shared" ref="W341:W344" si="663">V341+W333</f>
        <v>3145102.7279363507</v>
      </c>
      <c r="X341" s="58">
        <f t="shared" ref="X341:X344" si="664">W341+X333</f>
        <v>3503503.063295885</v>
      </c>
      <c r="Y341" s="58">
        <f t="shared" ref="Y341:Y344" si="665">X341+Y333</f>
        <v>3858272.0758514469</v>
      </c>
      <c r="Z341" s="58">
        <f t="shared" ref="Z341:Z344" si="666">Y341+Z333</f>
        <v>4209452.7626298936</v>
      </c>
    </row>
    <row r="342" spans="2:88" x14ac:dyDescent="0.25">
      <c r="B342" s="23" t="s">
        <v>121</v>
      </c>
      <c r="C342" s="23" t="s">
        <v>243</v>
      </c>
      <c r="D342" s="23"/>
      <c r="E342" s="58">
        <f t="shared" ref="E342:E344" si="667">E334</f>
        <v>18122.474747474753</v>
      </c>
      <c r="F342" s="58">
        <f t="shared" ref="F342:U344" si="668">E342+F334</f>
        <v>36244.949494949506</v>
      </c>
      <c r="G342" s="58">
        <f t="shared" si="668"/>
        <v>54367.424242424255</v>
      </c>
      <c r="H342" s="58">
        <f t="shared" si="668"/>
        <v>71903.889059140551</v>
      </c>
      <c r="I342" s="58">
        <f t="shared" si="668"/>
        <v>89440.353875856847</v>
      </c>
      <c r="J342" s="58">
        <f t="shared" si="668"/>
        <v>106976.81869257314</v>
      </c>
      <c r="K342" s="58">
        <f t="shared" si="668"/>
        <v>123947.88053371618</v>
      </c>
      <c r="L342" s="58">
        <f t="shared" si="668"/>
        <v>140918.94237485921</v>
      </c>
      <c r="M342" s="58">
        <f t="shared" si="668"/>
        <v>157890.00421600224</v>
      </c>
      <c r="N342" s="58">
        <f t="shared" si="668"/>
        <v>174315.54347890211</v>
      </c>
      <c r="O342" s="58">
        <f t="shared" si="668"/>
        <v>190741.08274180198</v>
      </c>
      <c r="P342" s="58">
        <f t="shared" si="668"/>
        <v>207166.62200470184</v>
      </c>
      <c r="Q342" s="58">
        <f t="shared" si="668"/>
        <v>310675.70942210848</v>
      </c>
      <c r="R342" s="58">
        <f t="shared" si="668"/>
        <v>411950.03648373589</v>
      </c>
      <c r="S342" s="58">
        <f t="shared" si="668"/>
        <v>608003.94761789578</v>
      </c>
      <c r="T342" s="58">
        <f t="shared" si="668"/>
        <v>795735.1489486912</v>
      </c>
      <c r="U342" s="58">
        <f t="shared" si="668"/>
        <v>975531.42779820703</v>
      </c>
      <c r="V342" s="58">
        <f t="shared" si="662"/>
        <v>1153402.4258755869</v>
      </c>
      <c r="W342" s="58">
        <f t="shared" si="663"/>
        <v>1329370.9688712996</v>
      </c>
      <c r="X342" s="58">
        <f t="shared" si="664"/>
        <v>1503459.6111217213</v>
      </c>
      <c r="Y342" s="58">
        <f t="shared" si="665"/>
        <v>1675690.6388434886</v>
      </c>
      <c r="Z342" s="58">
        <f t="shared" si="666"/>
        <v>1846086.0733292033</v>
      </c>
    </row>
    <row r="343" spans="2:88" x14ac:dyDescent="0.25">
      <c r="B343" s="23" t="s">
        <v>240</v>
      </c>
      <c r="C343" s="23" t="s">
        <v>243</v>
      </c>
      <c r="D343" s="23"/>
      <c r="E343" s="58">
        <f t="shared" si="667"/>
        <v>9061.2373737373764</v>
      </c>
      <c r="F343" s="58">
        <f t="shared" si="668"/>
        <v>18122.474747474753</v>
      </c>
      <c r="G343" s="58">
        <f t="shared" si="668"/>
        <v>27183.712121212127</v>
      </c>
      <c r="H343" s="58">
        <f t="shared" si="668"/>
        <v>36244.949494949506</v>
      </c>
      <c r="I343" s="58">
        <f t="shared" si="668"/>
        <v>45306.186868686884</v>
      </c>
      <c r="J343" s="58">
        <f t="shared" si="668"/>
        <v>54367.424242424262</v>
      </c>
      <c r="K343" s="58">
        <f t="shared" si="668"/>
        <v>63329.825496339225</v>
      </c>
      <c r="L343" s="58">
        <f t="shared" si="668"/>
        <v>72292.22675025418</v>
      </c>
      <c r="M343" s="58">
        <f t="shared" si="668"/>
        <v>81254.628004169135</v>
      </c>
      <c r="N343" s="58">
        <f t="shared" si="668"/>
        <v>90217.029258084091</v>
      </c>
      <c r="O343" s="58">
        <f t="shared" si="668"/>
        <v>99179.430511999046</v>
      </c>
      <c r="P343" s="58">
        <f t="shared" si="668"/>
        <v>108141.831765914</v>
      </c>
      <c r="Q343" s="58">
        <f t="shared" si="668"/>
        <v>161330.25725030544</v>
      </c>
      <c r="R343" s="58">
        <f t="shared" si="668"/>
        <v>213939.6517004543</v>
      </c>
      <c r="S343" s="58">
        <f t="shared" si="668"/>
        <v>317448.73911786091</v>
      </c>
      <c r="T343" s="58">
        <f t="shared" si="668"/>
        <v>418723.06617948832</v>
      </c>
      <c r="U343" s="58">
        <f t="shared" si="668"/>
        <v>517815.32888275955</v>
      </c>
      <c r="V343" s="58">
        <f t="shared" si="662"/>
        <v>615835.92989659705</v>
      </c>
      <c r="W343" s="58">
        <f t="shared" si="663"/>
        <v>712797.57832748571</v>
      </c>
      <c r="X343" s="58">
        <f t="shared" si="664"/>
        <v>808712.83215198154</v>
      </c>
      <c r="Y343" s="58">
        <f t="shared" si="665"/>
        <v>903594.10001856543</v>
      </c>
      <c r="Z343" s="58">
        <f t="shared" si="666"/>
        <v>997453.64302796079</v>
      </c>
    </row>
    <row r="344" spans="2:88" x14ac:dyDescent="0.25">
      <c r="B344" s="23" t="s">
        <v>233</v>
      </c>
      <c r="C344" s="23" t="s">
        <v>243</v>
      </c>
      <c r="D344" s="23"/>
      <c r="E344" s="58">
        <f t="shared" si="667"/>
        <v>4530.6186868686882</v>
      </c>
      <c r="F344" s="58">
        <f t="shared" si="668"/>
        <v>9061.2373737373764</v>
      </c>
      <c r="G344" s="58">
        <f t="shared" si="668"/>
        <v>13591.856060606064</v>
      </c>
      <c r="H344" s="58">
        <f t="shared" si="668"/>
        <v>18122.474747474753</v>
      </c>
      <c r="I344" s="58">
        <f t="shared" si="668"/>
        <v>22653.093434343442</v>
      </c>
      <c r="J344" s="58">
        <f t="shared" si="668"/>
        <v>27183.712121212131</v>
      </c>
      <c r="K344" s="58">
        <f t="shared" si="668"/>
        <v>31714.33080808082</v>
      </c>
      <c r="L344" s="58">
        <f t="shared" si="668"/>
        <v>36244.949494949506</v>
      </c>
      <c r="M344" s="58">
        <f t="shared" si="668"/>
        <v>40775.568181818191</v>
      </c>
      <c r="N344" s="58">
        <f t="shared" si="668"/>
        <v>45306.186868686877</v>
      </c>
      <c r="O344" s="58">
        <f t="shared" si="668"/>
        <v>49836.805555555562</v>
      </c>
      <c r="P344" s="58">
        <f t="shared" si="668"/>
        <v>54367.424242424247</v>
      </c>
      <c r="Q344" s="58">
        <f t="shared" si="668"/>
        <v>81254.628004169135</v>
      </c>
      <c r="R344" s="58">
        <f t="shared" si="668"/>
        <v>108141.83176591402</v>
      </c>
      <c r="S344" s="58">
        <f t="shared" si="668"/>
        <v>161330.25725030544</v>
      </c>
      <c r="T344" s="58">
        <f t="shared" si="668"/>
        <v>213939.6517004543</v>
      </c>
      <c r="U344" s="58">
        <f t="shared" si="668"/>
        <v>265976.88344411016</v>
      </c>
      <c r="V344" s="58">
        <f t="shared" si="662"/>
        <v>317448.73911786091</v>
      </c>
      <c r="W344" s="58">
        <f t="shared" si="663"/>
        <v>368361.92464128998</v>
      </c>
      <c r="X344" s="58">
        <f t="shared" si="664"/>
        <v>418723.06617948832</v>
      </c>
      <c r="Y344" s="58">
        <f t="shared" si="665"/>
        <v>468538.71109405998</v>
      </c>
      <c r="Z344" s="58">
        <f t="shared" si="666"/>
        <v>517815.32888275955</v>
      </c>
    </row>
    <row r="345" spans="2:88" x14ac:dyDescent="0.2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2:88" x14ac:dyDescent="0.25">
      <c r="B346" s="129" t="s">
        <v>244</v>
      </c>
      <c r="C346" s="23" t="s">
        <v>241</v>
      </c>
      <c r="D346" s="23" t="str">
        <f>F283</f>
        <v>Monthly</v>
      </c>
      <c r="E346" s="58">
        <f>VLOOKUP($D$346,$B$340:$Z$344,COLUMN(D339),0)</f>
        <v>54367.424242424255</v>
      </c>
      <c r="F346" s="58">
        <f t="shared" ref="F346:Z346" si="669">VLOOKUP($D$346,$B$340:$Z$344,COLUMN(E339),0)</f>
        <v>108141.83176591402</v>
      </c>
      <c r="G346" s="58">
        <f t="shared" si="669"/>
        <v>161330.25725030544</v>
      </c>
      <c r="H346" s="58">
        <f t="shared" si="669"/>
        <v>213939.6517004543</v>
      </c>
      <c r="I346" s="58">
        <f t="shared" si="669"/>
        <v>265976.88344411016</v>
      </c>
      <c r="J346" s="58">
        <f t="shared" si="669"/>
        <v>317448.73911786091</v>
      </c>
      <c r="K346" s="58">
        <f t="shared" si="669"/>
        <v>368361.92464128998</v>
      </c>
      <c r="L346" s="58">
        <f t="shared" si="669"/>
        <v>418723.06617948832</v>
      </c>
      <c r="M346" s="58">
        <f t="shared" si="669"/>
        <v>468538.71109405998</v>
      </c>
      <c r="N346" s="58">
        <f t="shared" si="669"/>
        <v>517815.32888275955</v>
      </c>
      <c r="O346" s="58">
        <f t="shared" si="669"/>
        <v>566559.31210789748</v>
      </c>
      <c r="P346" s="58">
        <f t="shared" si="669"/>
        <v>614776.97731364821</v>
      </c>
      <c r="Q346" s="58">
        <f t="shared" si="669"/>
        <v>893374.66446873266</v>
      </c>
      <c r="R346" s="58">
        <f t="shared" si="669"/>
        <v>1154535.4852157268</v>
      </c>
      <c r="S346" s="58">
        <f t="shared" si="669"/>
        <v>1629279.576129518</v>
      </c>
      <c r="T346" s="58">
        <f t="shared" si="669"/>
        <v>2047676.0272604255</v>
      </c>
      <c r="U346" s="58">
        <f t="shared" si="669"/>
        <v>2417233.5111135799</v>
      </c>
      <c r="V346" s="58">
        <f t="shared" si="669"/>
        <v>2783027.5560742249</v>
      </c>
      <c r="W346" s="58">
        <f t="shared" si="669"/>
        <v>3145102.7279363507</v>
      </c>
      <c r="X346" s="58">
        <f t="shared" si="669"/>
        <v>3503503.063295885</v>
      </c>
      <c r="Y346" s="58">
        <f t="shared" si="669"/>
        <v>3858272.0758514469</v>
      </c>
      <c r="Z346" s="58">
        <f t="shared" si="669"/>
        <v>4209452.7626298936</v>
      </c>
    </row>
    <row r="347" spans="2:88" x14ac:dyDescent="0.25">
      <c r="B347" s="23"/>
      <c r="C347" s="23"/>
      <c r="D347" s="23"/>
      <c r="E347" s="31">
        <f>SUM(D283:D288)</f>
        <v>4830000</v>
      </c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</row>
    <row r="348" spans="2:88" x14ac:dyDescent="0.25">
      <c r="E348" s="8">
        <f>E347-$E$346</f>
        <v>4775632.5757575762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</row>
    <row r="349" spans="2:88" x14ac:dyDescent="0.25"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</row>
    <row r="350" spans="2:88" ht="18" x14ac:dyDescent="0.25">
      <c r="B350" s="137" t="s">
        <v>256</v>
      </c>
      <c r="C350" s="138">
        <v>1</v>
      </c>
      <c r="D350" s="138">
        <v>2</v>
      </c>
      <c r="E350" s="138">
        <v>3</v>
      </c>
      <c r="F350" s="138">
        <v>4</v>
      </c>
      <c r="G350" s="138">
        <v>5</v>
      </c>
      <c r="H350" s="138">
        <v>6</v>
      </c>
      <c r="I350" s="138">
        <v>7</v>
      </c>
      <c r="J350" s="138">
        <v>8</v>
      </c>
      <c r="K350" s="138">
        <v>9</v>
      </c>
      <c r="L350" s="138">
        <v>10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</row>
    <row r="351" spans="2:88" x14ac:dyDescent="0.25">
      <c r="B351" s="349" t="s">
        <v>256</v>
      </c>
      <c r="C351" s="368">
        <v>0</v>
      </c>
      <c r="D351" s="368">
        <v>0</v>
      </c>
      <c r="E351" s="368">
        <v>0</v>
      </c>
      <c r="F351" s="369">
        <v>0.3</v>
      </c>
      <c r="G351" s="369">
        <v>0.3</v>
      </c>
      <c r="H351" s="369">
        <v>0.3</v>
      </c>
      <c r="I351" s="369">
        <v>0.3</v>
      </c>
      <c r="J351" s="369">
        <v>0.3</v>
      </c>
      <c r="K351" s="369">
        <v>0.3</v>
      </c>
      <c r="L351" s="369">
        <v>0.3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</row>
    <row r="352" spans="2:88" x14ac:dyDescent="0.25">
      <c r="B352" s="349"/>
      <c r="C352" s="368"/>
      <c r="D352" s="368"/>
      <c r="E352" s="368"/>
      <c r="F352" s="349"/>
      <c r="G352" s="349"/>
      <c r="H352" s="349"/>
      <c r="I352" s="349"/>
      <c r="J352" s="349"/>
      <c r="K352" s="349"/>
      <c r="L352" s="34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</row>
    <row r="353" spans="2:88" ht="18.75" x14ac:dyDescent="0.3">
      <c r="B353" s="367" t="s">
        <v>257</v>
      </c>
      <c r="C353" s="367"/>
      <c r="D353" s="367"/>
      <c r="E353" s="367"/>
      <c r="F353" s="367"/>
      <c r="G353" s="367"/>
      <c r="H353" s="31"/>
      <c r="I353" s="31"/>
      <c r="J353" s="31"/>
      <c r="K353" s="31"/>
      <c r="L353" s="31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</row>
    <row r="354" spans="2:88" x14ac:dyDescent="0.25"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</row>
    <row r="355" spans="2:88" ht="18" x14ac:dyDescent="0.25">
      <c r="B355" s="137" t="s">
        <v>258</v>
      </c>
      <c r="C355" s="138">
        <v>1</v>
      </c>
      <c r="D355" s="138">
        <v>2</v>
      </c>
      <c r="E355" s="138">
        <v>3</v>
      </c>
      <c r="F355" s="138">
        <v>4</v>
      </c>
      <c r="G355" s="138">
        <v>5</v>
      </c>
      <c r="H355" s="138">
        <v>6</v>
      </c>
      <c r="I355" s="138">
        <v>7</v>
      </c>
      <c r="J355" s="138">
        <v>8</v>
      </c>
      <c r="K355" s="138">
        <v>9</v>
      </c>
      <c r="L355" s="138">
        <v>10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</row>
    <row r="356" spans="2:88" x14ac:dyDescent="0.25">
      <c r="B356" s="23" t="s">
        <v>259</v>
      </c>
      <c r="C356" s="139">
        <v>0</v>
      </c>
      <c r="D356" s="139">
        <v>0</v>
      </c>
      <c r="E356" s="139">
        <v>0</v>
      </c>
      <c r="F356" s="139">
        <v>0</v>
      </c>
      <c r="G356" s="139">
        <v>0</v>
      </c>
      <c r="H356" s="139">
        <v>0</v>
      </c>
      <c r="I356" s="139">
        <v>0</v>
      </c>
      <c r="J356" s="139">
        <v>0</v>
      </c>
      <c r="K356" s="139">
        <v>0</v>
      </c>
      <c r="L356" s="139">
        <v>0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</row>
    <row r="357" spans="2:88" hidden="1" x14ac:dyDescent="0.25"/>
    <row r="358" spans="2:88" hidden="1" x14ac:dyDescent="0.25"/>
    <row r="359" spans="2:88" hidden="1" x14ac:dyDescent="0.25"/>
    <row r="360" spans="2:88" ht="58.5" hidden="1" x14ac:dyDescent="0.7">
      <c r="B360" s="372" t="s">
        <v>150</v>
      </c>
      <c r="C360" s="372"/>
      <c r="D360" s="372"/>
      <c r="E360" s="372"/>
      <c r="F360" s="372"/>
      <c r="G360" s="372"/>
      <c r="H360" s="372"/>
      <c r="I360" s="372"/>
      <c r="J360" s="372"/>
      <c r="K360" s="372"/>
      <c r="L360" s="372"/>
      <c r="M360" s="372"/>
      <c r="N360" s="372"/>
      <c r="O360" s="372"/>
      <c r="P360" s="372"/>
      <c r="Q360" s="372"/>
      <c r="R360" s="372"/>
      <c r="S360" s="372"/>
      <c r="T360" s="372"/>
    </row>
    <row r="361" spans="2:88" hidden="1" x14ac:dyDescent="0.25"/>
    <row r="362" spans="2:88" ht="15.75" hidden="1" x14ac:dyDescent="0.25">
      <c r="B362" s="27" t="s">
        <v>114</v>
      </c>
      <c r="C362" s="24"/>
      <c r="D362" s="24"/>
      <c r="E362" s="4">
        <v>1</v>
      </c>
      <c r="F362" s="4">
        <v>2</v>
      </c>
      <c r="G362" s="4">
        <v>3</v>
      </c>
      <c r="H362" s="4">
        <v>4</v>
      </c>
      <c r="I362" s="4">
        <v>5</v>
      </c>
      <c r="J362" s="4">
        <v>6</v>
      </c>
      <c r="K362" s="6">
        <v>7</v>
      </c>
      <c r="L362" s="4">
        <v>8</v>
      </c>
      <c r="M362" s="4">
        <v>9</v>
      </c>
      <c r="N362" s="4">
        <v>10</v>
      </c>
      <c r="O362" s="4">
        <v>11</v>
      </c>
      <c r="P362" s="4">
        <v>12</v>
      </c>
      <c r="Q362" s="6">
        <v>6</v>
      </c>
      <c r="R362" s="6">
        <v>6</v>
      </c>
      <c r="S362" s="6">
        <v>12</v>
      </c>
      <c r="T362" s="6">
        <v>12</v>
      </c>
    </row>
    <row r="363" spans="2:88" hidden="1" x14ac:dyDescent="0.25">
      <c r="B363" s="23" t="s">
        <v>137</v>
      </c>
      <c r="C363" s="23"/>
      <c r="D363" s="23"/>
      <c r="E363" s="23">
        <v>1</v>
      </c>
      <c r="F363" s="23">
        <v>1</v>
      </c>
      <c r="G363" s="23">
        <v>1</v>
      </c>
      <c r="H363" s="23">
        <v>1</v>
      </c>
      <c r="I363" s="23">
        <v>1</v>
      </c>
      <c r="J363" s="23">
        <v>1</v>
      </c>
      <c r="K363" s="23">
        <v>1</v>
      </c>
      <c r="L363" s="23">
        <v>1</v>
      </c>
      <c r="M363" s="23">
        <v>1</v>
      </c>
      <c r="N363" s="23">
        <v>1</v>
      </c>
      <c r="O363" s="23">
        <v>1</v>
      </c>
      <c r="P363" s="23">
        <v>1</v>
      </c>
      <c r="Q363" s="23">
        <v>1</v>
      </c>
      <c r="R363" s="23">
        <v>1</v>
      </c>
      <c r="S363" s="23">
        <v>1</v>
      </c>
      <c r="T363" s="23">
        <v>1</v>
      </c>
    </row>
    <row r="364" spans="2:88" hidden="1" x14ac:dyDescent="0.25">
      <c r="B364" s="23" t="s">
        <v>138</v>
      </c>
      <c r="C364" s="23"/>
      <c r="D364" s="23"/>
      <c r="E364" s="31">
        <f>D177</f>
        <v>235000</v>
      </c>
      <c r="F364" s="31">
        <f t="shared" ref="F364:T364" si="670">E366</f>
        <v>199166.66666666666</v>
      </c>
      <c r="G364" s="31">
        <f t="shared" si="670"/>
        <v>163333.33333333331</v>
      </c>
      <c r="H364" s="31">
        <f t="shared" si="670"/>
        <v>127499.99999999997</v>
      </c>
      <c r="I364" s="31">
        <f t="shared" si="670"/>
        <v>91666.666666666628</v>
      </c>
      <c r="J364" s="31">
        <f t="shared" si="670"/>
        <v>55833.333333333292</v>
      </c>
      <c r="K364" s="31">
        <f t="shared" si="670"/>
        <v>19999.999999999956</v>
      </c>
      <c r="L364" s="31">
        <f t="shared" si="670"/>
        <v>19999.999999999956</v>
      </c>
      <c r="M364" s="31">
        <f t="shared" si="670"/>
        <v>19999.999999999956</v>
      </c>
      <c r="N364" s="31">
        <f t="shared" si="670"/>
        <v>19999.999999999956</v>
      </c>
      <c r="O364" s="31">
        <f t="shared" si="670"/>
        <v>19999.999999999956</v>
      </c>
      <c r="P364" s="31">
        <f t="shared" si="670"/>
        <v>19999.999999999956</v>
      </c>
      <c r="Q364" s="31">
        <f t="shared" si="670"/>
        <v>19999.999999999956</v>
      </c>
      <c r="R364" s="31">
        <f t="shared" si="670"/>
        <v>19999.999999999956</v>
      </c>
      <c r="S364" s="31">
        <f t="shared" si="670"/>
        <v>19999.999999999956</v>
      </c>
      <c r="T364" s="31">
        <f t="shared" si="670"/>
        <v>19999.999999999956</v>
      </c>
    </row>
    <row r="365" spans="2:88" hidden="1" x14ac:dyDescent="0.25">
      <c r="B365" s="23" t="s">
        <v>139</v>
      </c>
      <c r="C365" s="23" t="s">
        <v>140</v>
      </c>
      <c r="D365" s="23" t="s">
        <v>30</v>
      </c>
      <c r="E365" s="58">
        <f>IF(E364&gt;$K$177,$E$364*$I$177,0)</f>
        <v>35833.333333333336</v>
      </c>
      <c r="F365" s="58">
        <f t="shared" ref="F365:T365" si="671">IF(F364&gt;$K$177,$E$364*$I$177,0)</f>
        <v>35833.333333333336</v>
      </c>
      <c r="G365" s="58">
        <f t="shared" si="671"/>
        <v>35833.333333333336</v>
      </c>
      <c r="H365" s="58">
        <f t="shared" si="671"/>
        <v>35833.333333333336</v>
      </c>
      <c r="I365" s="58">
        <f t="shared" si="671"/>
        <v>35833.333333333336</v>
      </c>
      <c r="J365" s="58">
        <f t="shared" si="671"/>
        <v>35833.333333333336</v>
      </c>
      <c r="K365" s="58">
        <f t="shared" si="671"/>
        <v>0</v>
      </c>
      <c r="L365" s="58">
        <f t="shared" si="671"/>
        <v>0</v>
      </c>
      <c r="M365" s="58">
        <f t="shared" si="671"/>
        <v>0</v>
      </c>
      <c r="N365" s="58">
        <f t="shared" si="671"/>
        <v>0</v>
      </c>
      <c r="O365" s="58">
        <f t="shared" si="671"/>
        <v>0</v>
      </c>
      <c r="P365" s="58">
        <f t="shared" si="671"/>
        <v>0</v>
      </c>
      <c r="Q365" s="58">
        <f t="shared" si="671"/>
        <v>0</v>
      </c>
      <c r="R365" s="58">
        <f t="shared" si="671"/>
        <v>0</v>
      </c>
      <c r="S365" s="58">
        <f t="shared" si="671"/>
        <v>0</v>
      </c>
      <c r="T365" s="58">
        <f t="shared" si="671"/>
        <v>0</v>
      </c>
    </row>
    <row r="366" spans="2:88" hidden="1" x14ac:dyDescent="0.25">
      <c r="B366" s="23" t="s">
        <v>141</v>
      </c>
      <c r="C366" s="23"/>
      <c r="D366" s="23"/>
      <c r="E366" s="31">
        <f t="shared" ref="E366:T366" si="672">E364-E365</f>
        <v>199166.66666666666</v>
      </c>
      <c r="F366" s="31">
        <f t="shared" si="672"/>
        <v>163333.33333333331</v>
      </c>
      <c r="G366" s="31">
        <f t="shared" si="672"/>
        <v>127499.99999999997</v>
      </c>
      <c r="H366" s="31">
        <f t="shared" si="672"/>
        <v>91666.666666666628</v>
      </c>
      <c r="I366" s="31">
        <f t="shared" si="672"/>
        <v>55833.333333333292</v>
      </c>
      <c r="J366" s="31">
        <f t="shared" si="672"/>
        <v>19999.999999999956</v>
      </c>
      <c r="K366" s="31">
        <f t="shared" si="672"/>
        <v>19999.999999999956</v>
      </c>
      <c r="L366" s="31">
        <f t="shared" si="672"/>
        <v>19999.999999999956</v>
      </c>
      <c r="M366" s="31">
        <f t="shared" si="672"/>
        <v>19999.999999999956</v>
      </c>
      <c r="N366" s="31">
        <f t="shared" si="672"/>
        <v>19999.999999999956</v>
      </c>
      <c r="O366" s="31">
        <f t="shared" si="672"/>
        <v>19999.999999999956</v>
      </c>
      <c r="P366" s="31">
        <f t="shared" si="672"/>
        <v>19999.999999999956</v>
      </c>
      <c r="Q366" s="31">
        <f t="shared" si="672"/>
        <v>19999.999999999956</v>
      </c>
      <c r="R366" s="31">
        <f t="shared" si="672"/>
        <v>19999.999999999956</v>
      </c>
      <c r="S366" s="31">
        <f t="shared" si="672"/>
        <v>19999.999999999956</v>
      </c>
      <c r="T366" s="31">
        <f t="shared" si="672"/>
        <v>19999.999999999956</v>
      </c>
    </row>
    <row r="367" spans="2:88" hidden="1" x14ac:dyDescent="0.25"/>
    <row r="368" spans="2:88" hidden="1" x14ac:dyDescent="0.25"/>
    <row r="369" spans="2:20" hidden="1" x14ac:dyDescent="0.25"/>
    <row r="370" spans="2:20" hidden="1" x14ac:dyDescent="0.25"/>
    <row r="371" spans="2:20" ht="15.75" hidden="1" x14ac:dyDescent="0.25">
      <c r="B371" s="27" t="s">
        <v>118</v>
      </c>
      <c r="C371" s="24"/>
      <c r="D371" s="24"/>
      <c r="E371" s="4">
        <v>1</v>
      </c>
      <c r="F371" s="4">
        <v>2</v>
      </c>
      <c r="G371" s="4">
        <v>3</v>
      </c>
      <c r="H371" s="4">
        <v>4</v>
      </c>
      <c r="I371" s="4">
        <v>5</v>
      </c>
      <c r="J371" s="4">
        <v>6</v>
      </c>
      <c r="K371" s="6">
        <v>7</v>
      </c>
      <c r="L371" s="4">
        <v>8</v>
      </c>
      <c r="M371" s="4">
        <v>9</v>
      </c>
      <c r="N371" s="4">
        <v>10</v>
      </c>
      <c r="O371" s="4">
        <v>11</v>
      </c>
      <c r="P371" s="4">
        <v>12</v>
      </c>
      <c r="Q371" s="6" t="s">
        <v>9</v>
      </c>
      <c r="R371" s="6" t="s">
        <v>9</v>
      </c>
      <c r="S371" s="6">
        <v>12</v>
      </c>
      <c r="T371" s="6">
        <v>12</v>
      </c>
    </row>
    <row r="372" spans="2:20" hidden="1" x14ac:dyDescent="0.25">
      <c r="B372" s="23" t="s">
        <v>137</v>
      </c>
      <c r="C372" s="23"/>
      <c r="D372" s="23"/>
      <c r="E372" s="23">
        <v>1</v>
      </c>
      <c r="F372" s="23">
        <v>1</v>
      </c>
      <c r="G372" s="23">
        <v>1</v>
      </c>
      <c r="H372" s="23">
        <v>1</v>
      </c>
      <c r="I372" s="23">
        <v>1</v>
      </c>
      <c r="J372" s="23">
        <v>1</v>
      </c>
      <c r="K372" s="23">
        <v>1</v>
      </c>
      <c r="L372" s="23">
        <v>1</v>
      </c>
      <c r="M372" s="23">
        <v>1</v>
      </c>
      <c r="N372" s="23">
        <v>1</v>
      </c>
      <c r="O372" s="23">
        <v>1</v>
      </c>
      <c r="P372" s="23">
        <v>1</v>
      </c>
      <c r="Q372" s="23">
        <v>1</v>
      </c>
      <c r="R372" s="23">
        <v>1</v>
      </c>
      <c r="S372" s="23">
        <v>1</v>
      </c>
      <c r="T372" s="23">
        <v>1</v>
      </c>
    </row>
    <row r="373" spans="2:20" hidden="1" x14ac:dyDescent="0.25">
      <c r="B373" s="23" t="s">
        <v>138</v>
      </c>
      <c r="C373" s="23"/>
      <c r="D373" s="23"/>
      <c r="E373" s="31">
        <f>D178*E193</f>
        <v>70000</v>
      </c>
      <c r="F373" s="31">
        <f t="shared" ref="F373:T373" si="673">E375</f>
        <v>68833.333333333328</v>
      </c>
      <c r="G373" s="31">
        <f t="shared" si="673"/>
        <v>67666.666666666657</v>
      </c>
      <c r="H373" s="31">
        <f t="shared" si="673"/>
        <v>66499.999999999985</v>
      </c>
      <c r="I373" s="31">
        <f t="shared" si="673"/>
        <v>65333.333333333321</v>
      </c>
      <c r="J373" s="31">
        <f t="shared" si="673"/>
        <v>64166.666666666657</v>
      </c>
      <c r="K373" s="31">
        <f t="shared" si="673"/>
        <v>62999.999999999993</v>
      </c>
      <c r="L373" s="31">
        <f t="shared" si="673"/>
        <v>61833.333333333328</v>
      </c>
      <c r="M373" s="31">
        <f t="shared" si="673"/>
        <v>60666.666666666664</v>
      </c>
      <c r="N373" s="31">
        <f t="shared" si="673"/>
        <v>59500</v>
      </c>
      <c r="O373" s="31">
        <f t="shared" si="673"/>
        <v>58333.333333333336</v>
      </c>
      <c r="P373" s="31">
        <f t="shared" si="673"/>
        <v>57166.666666666672</v>
      </c>
      <c r="Q373" s="31">
        <f t="shared" si="673"/>
        <v>56000.000000000007</v>
      </c>
      <c r="R373" s="31">
        <f t="shared" si="673"/>
        <v>49000.000000000007</v>
      </c>
      <c r="S373" s="31">
        <f t="shared" si="673"/>
        <v>42000.000000000007</v>
      </c>
      <c r="T373" s="31">
        <f t="shared" si="673"/>
        <v>28000.000000000007</v>
      </c>
    </row>
    <row r="374" spans="2:20" hidden="1" x14ac:dyDescent="0.25">
      <c r="B374" s="23" t="s">
        <v>139</v>
      </c>
      <c r="C374" s="23" t="s">
        <v>140</v>
      </c>
      <c r="D374" s="23" t="s">
        <v>30</v>
      </c>
      <c r="E374" s="31">
        <f t="shared" ref="E374:P374" si="674">($E$373*E372*$I$178)/12</f>
        <v>1166.6666666666667</v>
      </c>
      <c r="F374" s="31">
        <f t="shared" si="674"/>
        <v>1166.6666666666667</v>
      </c>
      <c r="G374" s="31">
        <f t="shared" si="674"/>
        <v>1166.6666666666667</v>
      </c>
      <c r="H374" s="31">
        <f t="shared" si="674"/>
        <v>1166.6666666666667</v>
      </c>
      <c r="I374" s="31">
        <f t="shared" si="674"/>
        <v>1166.6666666666667</v>
      </c>
      <c r="J374" s="31">
        <f t="shared" si="674"/>
        <v>1166.6666666666667</v>
      </c>
      <c r="K374" s="31">
        <f t="shared" si="674"/>
        <v>1166.6666666666667</v>
      </c>
      <c r="L374" s="31">
        <f t="shared" si="674"/>
        <v>1166.6666666666667</v>
      </c>
      <c r="M374" s="31">
        <f t="shared" si="674"/>
        <v>1166.6666666666667</v>
      </c>
      <c r="N374" s="31">
        <f t="shared" si="674"/>
        <v>1166.6666666666667</v>
      </c>
      <c r="O374" s="31">
        <f t="shared" si="674"/>
        <v>1166.6666666666667</v>
      </c>
      <c r="P374" s="31">
        <f t="shared" si="674"/>
        <v>1166.6666666666667</v>
      </c>
      <c r="Q374" s="31">
        <f>P374*6</f>
        <v>7000</v>
      </c>
      <c r="R374" s="31">
        <f>Q374</f>
        <v>7000</v>
      </c>
      <c r="S374" s="31">
        <f>R374*2</f>
        <v>14000</v>
      </c>
      <c r="T374" s="31">
        <f>S374</f>
        <v>14000</v>
      </c>
    </row>
    <row r="375" spans="2:20" hidden="1" x14ac:dyDescent="0.25">
      <c r="B375" s="23" t="s">
        <v>141</v>
      </c>
      <c r="C375" s="23"/>
      <c r="D375" s="23"/>
      <c r="E375" s="31">
        <f t="shared" ref="E375:T375" si="675">E373-E374</f>
        <v>68833.333333333328</v>
      </c>
      <c r="F375" s="31">
        <f t="shared" si="675"/>
        <v>67666.666666666657</v>
      </c>
      <c r="G375" s="31">
        <f t="shared" si="675"/>
        <v>66499.999999999985</v>
      </c>
      <c r="H375" s="31">
        <f t="shared" si="675"/>
        <v>65333.333333333321</v>
      </c>
      <c r="I375" s="31">
        <f t="shared" si="675"/>
        <v>64166.666666666657</v>
      </c>
      <c r="J375" s="31">
        <f t="shared" si="675"/>
        <v>62999.999999999993</v>
      </c>
      <c r="K375" s="31">
        <f t="shared" si="675"/>
        <v>61833.333333333328</v>
      </c>
      <c r="L375" s="31">
        <f t="shared" si="675"/>
        <v>60666.666666666664</v>
      </c>
      <c r="M375" s="31">
        <f t="shared" si="675"/>
        <v>59500</v>
      </c>
      <c r="N375" s="31">
        <f t="shared" si="675"/>
        <v>58333.333333333336</v>
      </c>
      <c r="O375" s="31">
        <f t="shared" si="675"/>
        <v>57166.666666666672</v>
      </c>
      <c r="P375" s="31">
        <f t="shared" si="675"/>
        <v>56000.000000000007</v>
      </c>
      <c r="Q375" s="31">
        <f t="shared" si="675"/>
        <v>49000.000000000007</v>
      </c>
      <c r="R375" s="31">
        <f t="shared" si="675"/>
        <v>42000.000000000007</v>
      </c>
      <c r="S375" s="31">
        <f t="shared" si="675"/>
        <v>28000.000000000007</v>
      </c>
      <c r="T375" s="31">
        <f t="shared" si="675"/>
        <v>14000.000000000007</v>
      </c>
    </row>
    <row r="376" spans="2:20" hidden="1" x14ac:dyDescent="0.25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 spans="2:20" hidden="1" x14ac:dyDescent="0.25"/>
    <row r="378" spans="2:20" ht="15.75" hidden="1" x14ac:dyDescent="0.25">
      <c r="B378" s="27" t="s">
        <v>142</v>
      </c>
      <c r="C378" s="24"/>
      <c r="D378" s="24"/>
      <c r="E378" s="4">
        <v>1</v>
      </c>
      <c r="F378" s="4">
        <v>2</v>
      </c>
      <c r="G378" s="4">
        <v>3</v>
      </c>
      <c r="H378" s="4">
        <v>4</v>
      </c>
      <c r="I378" s="4">
        <v>5</v>
      </c>
      <c r="J378" s="4">
        <v>6</v>
      </c>
      <c r="K378" s="6">
        <v>7</v>
      </c>
      <c r="L378" s="4">
        <v>8</v>
      </c>
      <c r="M378" s="4">
        <v>9</v>
      </c>
      <c r="N378" s="4">
        <v>10</v>
      </c>
      <c r="O378" s="4">
        <v>11</v>
      </c>
      <c r="P378" s="4">
        <v>12</v>
      </c>
      <c r="Q378" s="6" t="s">
        <v>9</v>
      </c>
      <c r="R378" s="6" t="s">
        <v>9</v>
      </c>
      <c r="S378" s="6">
        <v>12</v>
      </c>
      <c r="T378" s="6">
        <v>12</v>
      </c>
    </row>
    <row r="379" spans="2:20" hidden="1" x14ac:dyDescent="0.25">
      <c r="B379" s="23" t="s">
        <v>137</v>
      </c>
      <c r="C379" s="23"/>
      <c r="D379" s="23"/>
      <c r="E379" s="23">
        <v>1</v>
      </c>
      <c r="F379" s="23">
        <v>1</v>
      </c>
      <c r="G379" s="23">
        <v>1</v>
      </c>
      <c r="H379" s="23">
        <v>1</v>
      </c>
      <c r="I379" s="23">
        <v>1</v>
      </c>
      <c r="J379" s="23">
        <v>1</v>
      </c>
      <c r="K379" s="23">
        <v>1</v>
      </c>
      <c r="L379" s="23">
        <v>1</v>
      </c>
      <c r="M379" s="23">
        <v>1</v>
      </c>
      <c r="N379" s="23">
        <v>1</v>
      </c>
      <c r="O379" s="23">
        <v>1</v>
      </c>
      <c r="P379" s="23">
        <v>1</v>
      </c>
      <c r="Q379" s="23">
        <v>1</v>
      </c>
      <c r="R379" s="23">
        <v>1</v>
      </c>
      <c r="S379" s="23">
        <v>1</v>
      </c>
      <c r="T379" s="23">
        <v>1</v>
      </c>
    </row>
    <row r="380" spans="2:20" hidden="1" x14ac:dyDescent="0.25">
      <c r="B380" s="23" t="s">
        <v>138</v>
      </c>
      <c r="C380" s="23"/>
      <c r="D380" s="23"/>
      <c r="E380" s="31">
        <f>D179*E194</f>
        <v>240000</v>
      </c>
      <c r="F380" s="89">
        <f t="shared" ref="F380:T380" si="676">E382</f>
        <v>236400</v>
      </c>
      <c r="G380" s="89">
        <f t="shared" si="676"/>
        <v>232800</v>
      </c>
      <c r="H380" s="89">
        <f t="shared" si="676"/>
        <v>229200</v>
      </c>
      <c r="I380" s="89">
        <f t="shared" si="676"/>
        <v>225600</v>
      </c>
      <c r="J380" s="89">
        <f t="shared" si="676"/>
        <v>222000</v>
      </c>
      <c r="K380" s="89">
        <f t="shared" si="676"/>
        <v>218400</v>
      </c>
      <c r="L380" s="89">
        <f t="shared" si="676"/>
        <v>214800</v>
      </c>
      <c r="M380" s="89">
        <f t="shared" si="676"/>
        <v>211200</v>
      </c>
      <c r="N380" s="89">
        <f t="shared" si="676"/>
        <v>207600</v>
      </c>
      <c r="O380" s="89">
        <f t="shared" si="676"/>
        <v>204000</v>
      </c>
      <c r="P380" s="89">
        <f t="shared" si="676"/>
        <v>200400</v>
      </c>
      <c r="Q380" s="89">
        <f t="shared" si="676"/>
        <v>196800</v>
      </c>
      <c r="R380" s="89">
        <f t="shared" si="676"/>
        <v>175200</v>
      </c>
      <c r="S380" s="89">
        <f t="shared" si="676"/>
        <v>153600</v>
      </c>
      <c r="T380" s="89">
        <f t="shared" si="676"/>
        <v>110400</v>
      </c>
    </row>
    <row r="381" spans="2:20" hidden="1" x14ac:dyDescent="0.25">
      <c r="B381" s="23" t="s">
        <v>139</v>
      </c>
      <c r="C381" s="23" t="s">
        <v>140</v>
      </c>
      <c r="D381" s="23" t="s">
        <v>30</v>
      </c>
      <c r="E381" s="31">
        <f t="shared" ref="E381:P381" si="677">($E$380*E379*$I$179)/12</f>
        <v>3600</v>
      </c>
      <c r="F381" s="90">
        <f t="shared" si="677"/>
        <v>3600</v>
      </c>
      <c r="G381" s="90">
        <f t="shared" si="677"/>
        <v>3600</v>
      </c>
      <c r="H381" s="90">
        <f t="shared" si="677"/>
        <v>3600</v>
      </c>
      <c r="I381" s="90">
        <f t="shared" si="677"/>
        <v>3600</v>
      </c>
      <c r="J381" s="90">
        <f t="shared" si="677"/>
        <v>3600</v>
      </c>
      <c r="K381" s="90">
        <f t="shared" si="677"/>
        <v>3600</v>
      </c>
      <c r="L381" s="90">
        <f t="shared" si="677"/>
        <v>3600</v>
      </c>
      <c r="M381" s="90">
        <f t="shared" si="677"/>
        <v>3600</v>
      </c>
      <c r="N381" s="90">
        <f t="shared" si="677"/>
        <v>3600</v>
      </c>
      <c r="O381" s="90">
        <f t="shared" si="677"/>
        <v>3600</v>
      </c>
      <c r="P381" s="90">
        <f t="shared" si="677"/>
        <v>3600</v>
      </c>
      <c r="Q381" s="31">
        <f>P381*6</f>
        <v>21600</v>
      </c>
      <c r="R381" s="31">
        <f>Q381</f>
        <v>21600</v>
      </c>
      <c r="S381" s="31">
        <f>R381*2</f>
        <v>43200</v>
      </c>
      <c r="T381" s="31">
        <f>S381</f>
        <v>43200</v>
      </c>
    </row>
    <row r="382" spans="2:20" hidden="1" x14ac:dyDescent="0.25">
      <c r="B382" s="23" t="s">
        <v>141</v>
      </c>
      <c r="C382" s="23"/>
      <c r="D382" s="23"/>
      <c r="E382" s="89">
        <f t="shared" ref="E382:T382" si="678">E380-E381</f>
        <v>236400</v>
      </c>
      <c r="F382" s="89">
        <f t="shared" si="678"/>
        <v>232800</v>
      </c>
      <c r="G382" s="89">
        <f t="shared" si="678"/>
        <v>229200</v>
      </c>
      <c r="H382" s="89">
        <f t="shared" si="678"/>
        <v>225600</v>
      </c>
      <c r="I382" s="89">
        <f t="shared" si="678"/>
        <v>222000</v>
      </c>
      <c r="J382" s="89">
        <f t="shared" si="678"/>
        <v>218400</v>
      </c>
      <c r="K382" s="89">
        <f t="shared" si="678"/>
        <v>214800</v>
      </c>
      <c r="L382" s="89">
        <f t="shared" si="678"/>
        <v>211200</v>
      </c>
      <c r="M382" s="89">
        <f t="shared" si="678"/>
        <v>207600</v>
      </c>
      <c r="N382" s="89">
        <f t="shared" si="678"/>
        <v>204000</v>
      </c>
      <c r="O382" s="89">
        <f t="shared" si="678"/>
        <v>200400</v>
      </c>
      <c r="P382" s="89">
        <f t="shared" si="678"/>
        <v>196800</v>
      </c>
      <c r="Q382" s="89">
        <f t="shared" si="678"/>
        <v>175200</v>
      </c>
      <c r="R382" s="89">
        <f t="shared" si="678"/>
        <v>153600</v>
      </c>
      <c r="S382" s="89">
        <f t="shared" si="678"/>
        <v>110400</v>
      </c>
      <c r="T382" s="89">
        <f t="shared" si="678"/>
        <v>67200</v>
      </c>
    </row>
    <row r="383" spans="2:20" hidden="1" x14ac:dyDescent="0.25"/>
    <row r="384" spans="2:20" hidden="1" x14ac:dyDescent="0.25"/>
    <row r="385" spans="2:20" ht="15.75" hidden="1" x14ac:dyDescent="0.25">
      <c r="B385" s="27" t="s">
        <v>143</v>
      </c>
      <c r="C385" s="24"/>
      <c r="D385" s="24"/>
      <c r="E385" s="4">
        <v>1</v>
      </c>
      <c r="F385" s="4">
        <v>2</v>
      </c>
      <c r="G385" s="4">
        <v>3</v>
      </c>
      <c r="H385" s="4">
        <v>4</v>
      </c>
      <c r="I385" s="4">
        <v>5</v>
      </c>
      <c r="J385" s="4">
        <v>6</v>
      </c>
      <c r="K385" s="6">
        <v>7</v>
      </c>
      <c r="L385" s="4">
        <v>8</v>
      </c>
      <c r="M385" s="4">
        <v>9</v>
      </c>
      <c r="N385" s="4">
        <v>10</v>
      </c>
      <c r="O385" s="4">
        <v>11</v>
      </c>
      <c r="P385" s="4">
        <v>12</v>
      </c>
      <c r="Q385" s="6" t="s">
        <v>9</v>
      </c>
      <c r="R385" s="6" t="s">
        <v>9</v>
      </c>
      <c r="S385" s="6">
        <v>12</v>
      </c>
      <c r="T385" s="6">
        <v>12</v>
      </c>
    </row>
    <row r="386" spans="2:20" hidden="1" x14ac:dyDescent="0.25">
      <c r="B386" s="23" t="s">
        <v>137</v>
      </c>
      <c r="C386" s="23"/>
      <c r="D386" s="23"/>
      <c r="E386" s="23">
        <v>1</v>
      </c>
      <c r="F386" s="23">
        <v>1</v>
      </c>
      <c r="G386" s="23">
        <v>1</v>
      </c>
      <c r="H386" s="23">
        <v>1</v>
      </c>
      <c r="I386" s="23">
        <v>1</v>
      </c>
      <c r="J386" s="23">
        <v>1</v>
      </c>
      <c r="K386" s="23">
        <v>1</v>
      </c>
      <c r="L386" s="23">
        <v>1</v>
      </c>
      <c r="M386" s="23">
        <v>1</v>
      </c>
      <c r="N386" s="23">
        <v>1</v>
      </c>
      <c r="O386" s="23">
        <v>1</v>
      </c>
      <c r="P386" s="23">
        <v>1</v>
      </c>
      <c r="Q386" s="23">
        <v>1</v>
      </c>
      <c r="R386" s="23">
        <v>1</v>
      </c>
      <c r="S386" s="23">
        <v>1</v>
      </c>
      <c r="T386" s="23">
        <v>1</v>
      </c>
    </row>
    <row r="387" spans="2:20" hidden="1" x14ac:dyDescent="0.25">
      <c r="B387" s="23" t="s">
        <v>138</v>
      </c>
      <c r="C387" s="23"/>
      <c r="D387" s="23"/>
      <c r="E387" s="31">
        <f>D180*E195</f>
        <v>35000</v>
      </c>
      <c r="F387" s="31">
        <f>E389</f>
        <v>34791.666666666664</v>
      </c>
      <c r="G387" s="31">
        <f t="shared" ref="G387:T387" si="679">F389</f>
        <v>34583.333333333328</v>
      </c>
      <c r="H387" s="31">
        <f t="shared" si="679"/>
        <v>34374.999999999993</v>
      </c>
      <c r="I387" s="31">
        <f t="shared" si="679"/>
        <v>34166.666666666657</v>
      </c>
      <c r="J387" s="31">
        <f t="shared" si="679"/>
        <v>33958.333333333321</v>
      </c>
      <c r="K387" s="31">
        <f t="shared" si="679"/>
        <v>33749.999999999985</v>
      </c>
      <c r="L387" s="31">
        <f t="shared" si="679"/>
        <v>33541.66666666665</v>
      </c>
      <c r="M387" s="31">
        <f t="shared" si="679"/>
        <v>33333.333333333314</v>
      </c>
      <c r="N387" s="31">
        <f t="shared" si="679"/>
        <v>33124.999999999978</v>
      </c>
      <c r="O387" s="31">
        <f t="shared" si="679"/>
        <v>32916.666666666642</v>
      </c>
      <c r="P387" s="31">
        <f t="shared" si="679"/>
        <v>32708.33333333331</v>
      </c>
      <c r="Q387" s="31">
        <f t="shared" si="679"/>
        <v>32499.999999999978</v>
      </c>
      <c r="R387" s="31">
        <f t="shared" si="679"/>
        <v>31249.999999999978</v>
      </c>
      <c r="S387" s="31">
        <f t="shared" si="679"/>
        <v>29999.999999999978</v>
      </c>
      <c r="T387" s="31">
        <f t="shared" si="679"/>
        <v>27499.999999999978</v>
      </c>
    </row>
    <row r="388" spans="2:20" hidden="1" x14ac:dyDescent="0.25">
      <c r="B388" s="23" t="s">
        <v>139</v>
      </c>
      <c r="C388" s="23" t="s">
        <v>140</v>
      </c>
      <c r="D388" s="23" t="s">
        <v>30</v>
      </c>
      <c r="E388" s="89">
        <f t="shared" ref="E388:P388" si="680">($E$387*E386*$I$180)/12</f>
        <v>208.33333333333337</v>
      </c>
      <c r="F388" s="89">
        <f t="shared" si="680"/>
        <v>208.33333333333337</v>
      </c>
      <c r="G388" s="89">
        <f t="shared" si="680"/>
        <v>208.33333333333337</v>
      </c>
      <c r="H388" s="89">
        <f t="shared" si="680"/>
        <v>208.33333333333337</v>
      </c>
      <c r="I388" s="89">
        <f t="shared" si="680"/>
        <v>208.33333333333337</v>
      </c>
      <c r="J388" s="89">
        <f t="shared" si="680"/>
        <v>208.33333333333337</v>
      </c>
      <c r="K388" s="89">
        <f t="shared" si="680"/>
        <v>208.33333333333337</v>
      </c>
      <c r="L388" s="89">
        <f t="shared" si="680"/>
        <v>208.33333333333337</v>
      </c>
      <c r="M388" s="89">
        <f t="shared" si="680"/>
        <v>208.33333333333337</v>
      </c>
      <c r="N388" s="89">
        <f t="shared" si="680"/>
        <v>208.33333333333337</v>
      </c>
      <c r="O388" s="89">
        <f t="shared" si="680"/>
        <v>208.33333333333337</v>
      </c>
      <c r="P388" s="89">
        <f t="shared" si="680"/>
        <v>208.33333333333337</v>
      </c>
      <c r="Q388" s="31">
        <f>P388*6</f>
        <v>1250.0000000000002</v>
      </c>
      <c r="R388" s="31">
        <f>Q388</f>
        <v>1250.0000000000002</v>
      </c>
      <c r="S388" s="31">
        <f>R388*2</f>
        <v>2500.0000000000005</v>
      </c>
      <c r="T388" s="31">
        <f>S388</f>
        <v>2500.0000000000005</v>
      </c>
    </row>
    <row r="389" spans="2:20" hidden="1" x14ac:dyDescent="0.25">
      <c r="B389" s="23" t="s">
        <v>141</v>
      </c>
      <c r="C389" s="23"/>
      <c r="D389" s="23"/>
      <c r="E389" s="31">
        <f>E387-E388</f>
        <v>34791.666666666664</v>
      </c>
      <c r="F389" s="31">
        <f t="shared" ref="F389:T389" si="681">F387-F388</f>
        <v>34583.333333333328</v>
      </c>
      <c r="G389" s="31">
        <f t="shared" si="681"/>
        <v>34374.999999999993</v>
      </c>
      <c r="H389" s="31">
        <f t="shared" si="681"/>
        <v>34166.666666666657</v>
      </c>
      <c r="I389" s="31">
        <f t="shared" si="681"/>
        <v>33958.333333333321</v>
      </c>
      <c r="J389" s="31">
        <f t="shared" si="681"/>
        <v>33749.999999999985</v>
      </c>
      <c r="K389" s="31">
        <f t="shared" si="681"/>
        <v>33541.66666666665</v>
      </c>
      <c r="L389" s="31">
        <f t="shared" si="681"/>
        <v>33333.333333333314</v>
      </c>
      <c r="M389" s="31">
        <f t="shared" si="681"/>
        <v>33124.999999999978</v>
      </c>
      <c r="N389" s="31">
        <f t="shared" si="681"/>
        <v>32916.666666666642</v>
      </c>
      <c r="O389" s="31">
        <f t="shared" si="681"/>
        <v>32708.33333333331</v>
      </c>
      <c r="P389" s="31">
        <f t="shared" si="681"/>
        <v>32499.999999999978</v>
      </c>
      <c r="Q389" s="31">
        <f t="shared" si="681"/>
        <v>31249.999999999978</v>
      </c>
      <c r="R389" s="31">
        <f t="shared" si="681"/>
        <v>29999.999999999978</v>
      </c>
      <c r="S389" s="31">
        <f t="shared" si="681"/>
        <v>27499.999999999978</v>
      </c>
      <c r="T389" s="31">
        <f t="shared" si="681"/>
        <v>24999.999999999978</v>
      </c>
    </row>
    <row r="390" spans="2:20" hidden="1" x14ac:dyDescent="0.25"/>
    <row r="391" spans="2:20" hidden="1" x14ac:dyDescent="0.25"/>
    <row r="392" spans="2:20" ht="15.75" hidden="1" x14ac:dyDescent="0.25">
      <c r="B392" s="27" t="s">
        <v>124</v>
      </c>
      <c r="C392" s="26" t="s">
        <v>125</v>
      </c>
      <c r="D392" s="24"/>
      <c r="E392" s="4">
        <v>1</v>
      </c>
      <c r="F392" s="4">
        <v>2</v>
      </c>
      <c r="G392" s="4">
        <v>3</v>
      </c>
      <c r="H392" s="4">
        <v>4</v>
      </c>
      <c r="I392" s="4">
        <v>5</v>
      </c>
      <c r="J392" s="4">
        <v>6</v>
      </c>
      <c r="K392" s="6">
        <v>7</v>
      </c>
      <c r="L392" s="4">
        <v>8</v>
      </c>
      <c r="M392" s="4">
        <v>9</v>
      </c>
      <c r="N392" s="4">
        <v>10</v>
      </c>
      <c r="O392" s="4">
        <v>11</v>
      </c>
      <c r="P392" s="4">
        <v>12</v>
      </c>
      <c r="Q392" s="6" t="s">
        <v>9</v>
      </c>
      <c r="R392" s="6" t="s">
        <v>9</v>
      </c>
      <c r="S392" s="6">
        <v>12</v>
      </c>
      <c r="T392" s="6">
        <v>12</v>
      </c>
    </row>
    <row r="393" spans="2:20" hidden="1" x14ac:dyDescent="0.25">
      <c r="B393" s="23" t="s">
        <v>137</v>
      </c>
      <c r="C393" s="23"/>
      <c r="D393" s="23"/>
      <c r="E393" s="23">
        <v>1</v>
      </c>
      <c r="F393" s="23">
        <v>1</v>
      </c>
      <c r="G393" s="23">
        <v>1</v>
      </c>
      <c r="H393" s="23">
        <v>1</v>
      </c>
      <c r="I393" s="23">
        <v>1</v>
      </c>
      <c r="J393" s="23">
        <v>1</v>
      </c>
      <c r="K393" s="23">
        <v>1</v>
      </c>
      <c r="L393" s="23">
        <v>1</v>
      </c>
      <c r="M393" s="23">
        <v>1</v>
      </c>
      <c r="N393" s="23">
        <v>1</v>
      </c>
      <c r="O393" s="23">
        <v>1</v>
      </c>
      <c r="P393" s="23">
        <v>1</v>
      </c>
      <c r="Q393" s="23">
        <v>1</v>
      </c>
      <c r="R393" s="23">
        <v>1</v>
      </c>
      <c r="S393" s="23">
        <v>1</v>
      </c>
      <c r="T393" s="23">
        <v>1</v>
      </c>
    </row>
    <row r="394" spans="2:20" hidden="1" x14ac:dyDescent="0.25">
      <c r="B394" s="23" t="s">
        <v>138</v>
      </c>
      <c r="C394" s="23"/>
      <c r="D394" s="23"/>
      <c r="E394" s="30">
        <f>D181*E196</f>
        <v>2500000</v>
      </c>
      <c r="F394" s="30">
        <f>E396</f>
        <v>2461250</v>
      </c>
      <c r="G394" s="30">
        <f t="shared" ref="G394:T394" si="682">F396</f>
        <v>2422500</v>
      </c>
      <c r="H394" s="30">
        <f t="shared" si="682"/>
        <v>2383750</v>
      </c>
      <c r="I394" s="30">
        <f t="shared" si="682"/>
        <v>2345000</v>
      </c>
      <c r="J394" s="30">
        <f t="shared" si="682"/>
        <v>2306250</v>
      </c>
      <c r="K394" s="30">
        <f t="shared" si="682"/>
        <v>2267500</v>
      </c>
      <c r="L394" s="30">
        <f t="shared" si="682"/>
        <v>2228750</v>
      </c>
      <c r="M394" s="30">
        <f t="shared" si="682"/>
        <v>2190000</v>
      </c>
      <c r="N394" s="30">
        <f t="shared" si="682"/>
        <v>2151250</v>
      </c>
      <c r="O394" s="30">
        <f t="shared" si="682"/>
        <v>2112500</v>
      </c>
      <c r="P394" s="30">
        <f t="shared" si="682"/>
        <v>2073750</v>
      </c>
      <c r="Q394" s="30">
        <f t="shared" si="682"/>
        <v>2035000</v>
      </c>
      <c r="R394" s="30">
        <f t="shared" si="682"/>
        <v>1802500</v>
      </c>
      <c r="S394" s="30">
        <f t="shared" si="682"/>
        <v>1570000</v>
      </c>
      <c r="T394" s="30">
        <f t="shared" si="682"/>
        <v>1105000</v>
      </c>
    </row>
    <row r="395" spans="2:20" hidden="1" x14ac:dyDescent="0.25">
      <c r="B395" s="23" t="s">
        <v>139</v>
      </c>
      <c r="C395" s="23" t="s">
        <v>140</v>
      </c>
      <c r="D395" s="23" t="s">
        <v>30</v>
      </c>
      <c r="E395" s="30">
        <f t="shared" ref="E395:P395" si="683">($E$394*E393*$I$181)/12</f>
        <v>38750</v>
      </c>
      <c r="F395" s="30">
        <f t="shared" si="683"/>
        <v>38750</v>
      </c>
      <c r="G395" s="30">
        <f t="shared" si="683"/>
        <v>38750</v>
      </c>
      <c r="H395" s="30">
        <f t="shared" si="683"/>
        <v>38750</v>
      </c>
      <c r="I395" s="30">
        <f t="shared" si="683"/>
        <v>38750</v>
      </c>
      <c r="J395" s="30">
        <f t="shared" si="683"/>
        <v>38750</v>
      </c>
      <c r="K395" s="30">
        <f t="shared" si="683"/>
        <v>38750</v>
      </c>
      <c r="L395" s="30">
        <f t="shared" si="683"/>
        <v>38750</v>
      </c>
      <c r="M395" s="30">
        <f t="shared" si="683"/>
        <v>38750</v>
      </c>
      <c r="N395" s="30">
        <f t="shared" si="683"/>
        <v>38750</v>
      </c>
      <c r="O395" s="30">
        <f t="shared" si="683"/>
        <v>38750</v>
      </c>
      <c r="P395" s="30">
        <f t="shared" si="683"/>
        <v>38750</v>
      </c>
      <c r="Q395" s="30">
        <f>P395*6</f>
        <v>232500</v>
      </c>
      <c r="R395" s="30">
        <f>Q395</f>
        <v>232500</v>
      </c>
      <c r="S395" s="30">
        <f>R395*2</f>
        <v>465000</v>
      </c>
      <c r="T395" s="30">
        <f>S395</f>
        <v>465000</v>
      </c>
    </row>
    <row r="396" spans="2:20" hidden="1" x14ac:dyDescent="0.25">
      <c r="B396" s="23" t="s">
        <v>141</v>
      </c>
      <c r="C396" s="23"/>
      <c r="D396" s="23"/>
      <c r="E396" s="30">
        <f>E394-E395</f>
        <v>2461250</v>
      </c>
      <c r="F396" s="30">
        <f t="shared" ref="F396:T396" si="684">F394-F395</f>
        <v>2422500</v>
      </c>
      <c r="G396" s="30">
        <f t="shared" si="684"/>
        <v>2383750</v>
      </c>
      <c r="H396" s="30">
        <f t="shared" si="684"/>
        <v>2345000</v>
      </c>
      <c r="I396" s="30">
        <f t="shared" si="684"/>
        <v>2306250</v>
      </c>
      <c r="J396" s="30">
        <f t="shared" si="684"/>
        <v>2267500</v>
      </c>
      <c r="K396" s="30">
        <f t="shared" si="684"/>
        <v>2228750</v>
      </c>
      <c r="L396" s="30">
        <f t="shared" si="684"/>
        <v>2190000</v>
      </c>
      <c r="M396" s="30">
        <f t="shared" si="684"/>
        <v>2151250</v>
      </c>
      <c r="N396" s="30">
        <f t="shared" si="684"/>
        <v>2112500</v>
      </c>
      <c r="O396" s="30">
        <f t="shared" si="684"/>
        <v>2073750</v>
      </c>
      <c r="P396" s="30">
        <f t="shared" si="684"/>
        <v>2035000</v>
      </c>
      <c r="Q396" s="30">
        <f t="shared" si="684"/>
        <v>1802500</v>
      </c>
      <c r="R396" s="30">
        <f t="shared" si="684"/>
        <v>1570000</v>
      </c>
      <c r="S396" s="30">
        <f t="shared" si="684"/>
        <v>1105000</v>
      </c>
      <c r="T396" s="30">
        <f t="shared" si="684"/>
        <v>640000</v>
      </c>
    </row>
    <row r="397" spans="2:20" hidden="1" x14ac:dyDescent="0.25"/>
    <row r="398" spans="2:20" hidden="1" x14ac:dyDescent="0.25"/>
    <row r="399" spans="2:20" ht="15.75" hidden="1" x14ac:dyDescent="0.25">
      <c r="B399" s="27" t="s">
        <v>145</v>
      </c>
      <c r="C399" s="26" t="s">
        <v>125</v>
      </c>
      <c r="D399" s="24"/>
      <c r="E399" s="4">
        <v>1</v>
      </c>
      <c r="F399" s="4">
        <v>2</v>
      </c>
      <c r="G399" s="4">
        <v>3</v>
      </c>
      <c r="H399" s="4">
        <v>4</v>
      </c>
      <c r="I399" s="4">
        <v>5</v>
      </c>
      <c r="J399" s="4">
        <v>6</v>
      </c>
      <c r="K399" s="6">
        <v>7</v>
      </c>
      <c r="L399" s="4">
        <v>8</v>
      </c>
      <c r="M399" s="4">
        <v>9</v>
      </c>
      <c r="N399" s="4">
        <v>10</v>
      </c>
      <c r="O399" s="4">
        <v>11</v>
      </c>
      <c r="P399" s="4">
        <v>12</v>
      </c>
      <c r="Q399" s="6" t="s">
        <v>9</v>
      </c>
      <c r="R399" s="6" t="s">
        <v>9</v>
      </c>
      <c r="S399" s="6">
        <v>12</v>
      </c>
      <c r="T399" s="6">
        <v>12</v>
      </c>
    </row>
    <row r="400" spans="2:20" hidden="1" x14ac:dyDescent="0.25">
      <c r="B400" s="23" t="s">
        <v>137</v>
      </c>
      <c r="C400" s="23"/>
      <c r="D400" s="23"/>
      <c r="E400" s="23">
        <v>1</v>
      </c>
      <c r="F400" s="23">
        <v>1</v>
      </c>
      <c r="G400" s="23">
        <v>1</v>
      </c>
      <c r="H400" s="23">
        <v>1</v>
      </c>
      <c r="I400" s="23">
        <v>1</v>
      </c>
      <c r="J400" s="23">
        <v>1</v>
      </c>
      <c r="K400" s="23">
        <v>1</v>
      </c>
      <c r="L400" s="23">
        <v>1</v>
      </c>
      <c r="M400" s="23">
        <v>1</v>
      </c>
      <c r="N400" s="23">
        <v>1</v>
      </c>
      <c r="O400" s="23">
        <v>1</v>
      </c>
      <c r="P400" s="23">
        <v>1</v>
      </c>
      <c r="Q400" s="23">
        <v>1</v>
      </c>
      <c r="R400" s="23">
        <v>1</v>
      </c>
      <c r="S400" s="23">
        <v>1</v>
      </c>
      <c r="T400" s="23">
        <v>1</v>
      </c>
    </row>
    <row r="401" spans="2:20" hidden="1" x14ac:dyDescent="0.25">
      <c r="B401" s="23" t="s">
        <v>138</v>
      </c>
      <c r="C401" s="23"/>
      <c r="D401" s="23"/>
      <c r="E401" s="30">
        <f>D182*E197</f>
        <v>1750000</v>
      </c>
      <c r="F401" s="30">
        <f>E403</f>
        <v>1725000</v>
      </c>
      <c r="G401" s="30">
        <f t="shared" ref="G401:T401" si="685">F403</f>
        <v>1700000</v>
      </c>
      <c r="H401" s="30">
        <f t="shared" si="685"/>
        <v>1675000</v>
      </c>
      <c r="I401" s="30">
        <f t="shared" si="685"/>
        <v>1650000</v>
      </c>
      <c r="J401" s="30">
        <f t="shared" si="685"/>
        <v>1625000</v>
      </c>
      <c r="K401" s="30">
        <f t="shared" si="685"/>
        <v>1600000</v>
      </c>
      <c r="L401" s="30">
        <f t="shared" si="685"/>
        <v>1575000</v>
      </c>
      <c r="M401" s="30">
        <f t="shared" si="685"/>
        <v>1550000</v>
      </c>
      <c r="N401" s="30">
        <f t="shared" si="685"/>
        <v>1525000</v>
      </c>
      <c r="O401" s="30">
        <f t="shared" si="685"/>
        <v>1500000</v>
      </c>
      <c r="P401" s="30">
        <f t="shared" si="685"/>
        <v>1475000</v>
      </c>
      <c r="Q401" s="30">
        <f t="shared" si="685"/>
        <v>1450000</v>
      </c>
      <c r="R401" s="30">
        <f t="shared" si="685"/>
        <v>1300000</v>
      </c>
      <c r="S401" s="30">
        <f t="shared" si="685"/>
        <v>1150000</v>
      </c>
      <c r="T401" s="30">
        <f t="shared" si="685"/>
        <v>850000</v>
      </c>
    </row>
    <row r="402" spans="2:20" hidden="1" x14ac:dyDescent="0.25">
      <c r="B402" s="23" t="s">
        <v>139</v>
      </c>
      <c r="C402" s="23" t="s">
        <v>140</v>
      </c>
      <c r="D402" s="23" t="s">
        <v>30</v>
      </c>
      <c r="E402" s="30">
        <f t="shared" ref="E402:P402" si="686">($E$401*E400*$I$182)/12</f>
        <v>25000</v>
      </c>
      <c r="F402" s="30">
        <f t="shared" si="686"/>
        <v>25000</v>
      </c>
      <c r="G402" s="30">
        <f t="shared" si="686"/>
        <v>25000</v>
      </c>
      <c r="H402" s="30">
        <f t="shared" si="686"/>
        <v>25000</v>
      </c>
      <c r="I402" s="30">
        <f t="shared" si="686"/>
        <v>25000</v>
      </c>
      <c r="J402" s="30">
        <f t="shared" si="686"/>
        <v>25000</v>
      </c>
      <c r="K402" s="30">
        <f t="shared" si="686"/>
        <v>25000</v>
      </c>
      <c r="L402" s="30">
        <f t="shared" si="686"/>
        <v>25000</v>
      </c>
      <c r="M402" s="30">
        <f t="shared" si="686"/>
        <v>25000</v>
      </c>
      <c r="N402" s="30">
        <f t="shared" si="686"/>
        <v>25000</v>
      </c>
      <c r="O402" s="30">
        <f t="shared" si="686"/>
        <v>25000</v>
      </c>
      <c r="P402" s="30">
        <f t="shared" si="686"/>
        <v>25000</v>
      </c>
      <c r="Q402" s="30">
        <f>P402*6</f>
        <v>150000</v>
      </c>
      <c r="R402" s="30">
        <f>Q402</f>
        <v>150000</v>
      </c>
      <c r="S402" s="30">
        <f>R402*2</f>
        <v>300000</v>
      </c>
      <c r="T402" s="30">
        <f>S402</f>
        <v>300000</v>
      </c>
    </row>
    <row r="403" spans="2:20" hidden="1" x14ac:dyDescent="0.25">
      <c r="B403" s="23" t="s">
        <v>141</v>
      </c>
      <c r="C403" s="23"/>
      <c r="D403" s="23"/>
      <c r="E403" s="30">
        <f>E401-E402</f>
        <v>1725000</v>
      </c>
      <c r="F403" s="30">
        <f t="shared" ref="F403:T403" si="687">F401-F402</f>
        <v>1700000</v>
      </c>
      <c r="G403" s="30">
        <f t="shared" si="687"/>
        <v>1675000</v>
      </c>
      <c r="H403" s="30">
        <f t="shared" si="687"/>
        <v>1650000</v>
      </c>
      <c r="I403" s="30">
        <f t="shared" si="687"/>
        <v>1625000</v>
      </c>
      <c r="J403" s="30">
        <f t="shared" si="687"/>
        <v>1600000</v>
      </c>
      <c r="K403" s="30">
        <f t="shared" si="687"/>
        <v>1575000</v>
      </c>
      <c r="L403" s="30">
        <f t="shared" si="687"/>
        <v>1550000</v>
      </c>
      <c r="M403" s="30">
        <f t="shared" si="687"/>
        <v>1525000</v>
      </c>
      <c r="N403" s="30">
        <f t="shared" si="687"/>
        <v>1500000</v>
      </c>
      <c r="O403" s="30">
        <f t="shared" si="687"/>
        <v>1475000</v>
      </c>
      <c r="P403" s="30">
        <f t="shared" si="687"/>
        <v>1450000</v>
      </c>
      <c r="Q403" s="30">
        <f t="shared" si="687"/>
        <v>1300000</v>
      </c>
      <c r="R403" s="30">
        <f t="shared" si="687"/>
        <v>1150000</v>
      </c>
      <c r="S403" s="30">
        <f t="shared" si="687"/>
        <v>850000</v>
      </c>
      <c r="T403" s="30">
        <f t="shared" si="687"/>
        <v>550000</v>
      </c>
    </row>
    <row r="404" spans="2:20" hidden="1" x14ac:dyDescent="0.25"/>
    <row r="405" spans="2:20" hidden="1" x14ac:dyDescent="0.25"/>
    <row r="406" spans="2:20" ht="15.75" hidden="1" x14ac:dyDescent="0.25">
      <c r="B406" s="27" t="s">
        <v>146</v>
      </c>
      <c r="C406" s="24"/>
      <c r="D406" s="24"/>
      <c r="E406" s="4">
        <v>1</v>
      </c>
      <c r="F406" s="4">
        <v>2</v>
      </c>
      <c r="G406" s="4">
        <v>3</v>
      </c>
      <c r="H406" s="4">
        <v>4</v>
      </c>
      <c r="I406" s="4">
        <v>5</v>
      </c>
      <c r="J406" s="4">
        <v>6</v>
      </c>
      <c r="K406" s="6">
        <v>7</v>
      </c>
      <c r="L406" s="4">
        <v>8</v>
      </c>
      <c r="M406" s="4">
        <v>9</v>
      </c>
      <c r="N406" s="4">
        <v>10</v>
      </c>
      <c r="O406" s="4">
        <v>11</v>
      </c>
      <c r="P406" s="4">
        <v>12</v>
      </c>
      <c r="Q406" s="6" t="s">
        <v>9</v>
      </c>
      <c r="R406" s="6" t="s">
        <v>9</v>
      </c>
      <c r="S406" s="6">
        <v>12</v>
      </c>
      <c r="T406" s="6">
        <v>12</v>
      </c>
    </row>
    <row r="407" spans="2:20" hidden="1" x14ac:dyDescent="0.25">
      <c r="B407" s="23" t="s">
        <v>137</v>
      </c>
      <c r="C407" s="23"/>
      <c r="D407" s="23"/>
      <c r="E407" s="23">
        <v>1</v>
      </c>
      <c r="F407" s="23">
        <v>1</v>
      </c>
      <c r="G407" s="23">
        <v>1</v>
      </c>
      <c r="H407" s="23">
        <v>1</v>
      </c>
      <c r="I407" s="23">
        <v>1</v>
      </c>
      <c r="J407" s="23">
        <v>1</v>
      </c>
      <c r="K407" s="23">
        <v>1</v>
      </c>
      <c r="L407" s="23">
        <v>1</v>
      </c>
      <c r="M407" s="23">
        <v>1</v>
      </c>
      <c r="N407" s="23">
        <v>1</v>
      </c>
      <c r="O407" s="23">
        <v>1</v>
      </c>
      <c r="P407" s="23">
        <v>1</v>
      </c>
      <c r="Q407" s="23">
        <v>1</v>
      </c>
      <c r="R407" s="23">
        <v>1</v>
      </c>
      <c r="S407" s="23">
        <v>1</v>
      </c>
      <c r="T407" s="23">
        <v>1</v>
      </c>
    </row>
    <row r="408" spans="2:20" hidden="1" x14ac:dyDescent="0.25">
      <c r="B408" s="23" t="s">
        <v>138</v>
      </c>
      <c r="C408" s="23"/>
      <c r="D408" s="23"/>
      <c r="E408" s="31">
        <f>D183*E198</f>
        <v>2100000</v>
      </c>
      <c r="F408" s="23">
        <f>E410</f>
        <v>2073125</v>
      </c>
      <c r="G408" s="23">
        <f t="shared" ref="G408:T408" si="688">F410</f>
        <v>2046250</v>
      </c>
      <c r="H408" s="23">
        <f t="shared" si="688"/>
        <v>2019375</v>
      </c>
      <c r="I408" s="23">
        <f t="shared" si="688"/>
        <v>1992500</v>
      </c>
      <c r="J408" s="23">
        <f t="shared" si="688"/>
        <v>1965625</v>
      </c>
      <c r="K408" s="23">
        <f t="shared" si="688"/>
        <v>1938750</v>
      </c>
      <c r="L408" s="23">
        <f t="shared" si="688"/>
        <v>1911875</v>
      </c>
      <c r="M408" s="23">
        <f t="shared" si="688"/>
        <v>1885000</v>
      </c>
      <c r="N408" s="23">
        <f t="shared" si="688"/>
        <v>1858125</v>
      </c>
      <c r="O408" s="23">
        <f t="shared" si="688"/>
        <v>1831250</v>
      </c>
      <c r="P408" s="23">
        <f t="shared" si="688"/>
        <v>1804375</v>
      </c>
      <c r="Q408" s="23">
        <f t="shared" si="688"/>
        <v>1777500</v>
      </c>
      <c r="R408" s="23">
        <f t="shared" si="688"/>
        <v>1616250</v>
      </c>
      <c r="S408" s="23">
        <f t="shared" si="688"/>
        <v>1455000</v>
      </c>
      <c r="T408" s="23">
        <f t="shared" si="688"/>
        <v>1132500</v>
      </c>
    </row>
    <row r="409" spans="2:20" hidden="1" x14ac:dyDescent="0.25">
      <c r="B409" s="23" t="s">
        <v>139</v>
      </c>
      <c r="C409" s="23" t="s">
        <v>140</v>
      </c>
      <c r="D409" s="23" t="s">
        <v>30</v>
      </c>
      <c r="E409" s="89">
        <f t="shared" ref="E409:P409" si="689">($E$408*E407*$I$183)/12</f>
        <v>26875</v>
      </c>
      <c r="F409" s="89">
        <f t="shared" si="689"/>
        <v>26875</v>
      </c>
      <c r="G409" s="89">
        <f t="shared" si="689"/>
        <v>26875</v>
      </c>
      <c r="H409" s="89">
        <f t="shared" si="689"/>
        <v>26875</v>
      </c>
      <c r="I409" s="89">
        <f t="shared" si="689"/>
        <v>26875</v>
      </c>
      <c r="J409" s="89">
        <f t="shared" si="689"/>
        <v>26875</v>
      </c>
      <c r="K409" s="89">
        <f t="shared" si="689"/>
        <v>26875</v>
      </c>
      <c r="L409" s="89">
        <f t="shared" si="689"/>
        <v>26875</v>
      </c>
      <c r="M409" s="89">
        <f t="shared" si="689"/>
        <v>26875</v>
      </c>
      <c r="N409" s="89">
        <f t="shared" si="689"/>
        <v>26875</v>
      </c>
      <c r="O409" s="89">
        <f t="shared" si="689"/>
        <v>26875</v>
      </c>
      <c r="P409" s="89">
        <f t="shared" si="689"/>
        <v>26875</v>
      </c>
      <c r="Q409" s="31">
        <f>P409*6</f>
        <v>161250</v>
      </c>
      <c r="R409" s="31">
        <f>Q409</f>
        <v>161250</v>
      </c>
      <c r="S409" s="31">
        <f>R409*2</f>
        <v>322500</v>
      </c>
      <c r="T409" s="31">
        <f>S409</f>
        <v>322500</v>
      </c>
    </row>
    <row r="410" spans="2:20" hidden="1" x14ac:dyDescent="0.25">
      <c r="B410" s="23" t="s">
        <v>141</v>
      </c>
      <c r="C410" s="23"/>
      <c r="D410" s="23"/>
      <c r="E410" s="31">
        <f>E408-E409</f>
        <v>2073125</v>
      </c>
      <c r="F410" s="31">
        <f t="shared" ref="F410:T410" si="690">F408-F409</f>
        <v>2046250</v>
      </c>
      <c r="G410" s="31">
        <f t="shared" si="690"/>
        <v>2019375</v>
      </c>
      <c r="H410" s="31">
        <f t="shared" si="690"/>
        <v>1992500</v>
      </c>
      <c r="I410" s="31">
        <f t="shared" si="690"/>
        <v>1965625</v>
      </c>
      <c r="J410" s="31">
        <f t="shared" si="690"/>
        <v>1938750</v>
      </c>
      <c r="K410" s="31">
        <f t="shared" si="690"/>
        <v>1911875</v>
      </c>
      <c r="L410" s="31">
        <f t="shared" si="690"/>
        <v>1885000</v>
      </c>
      <c r="M410" s="31">
        <f t="shared" si="690"/>
        <v>1858125</v>
      </c>
      <c r="N410" s="31">
        <f t="shared" si="690"/>
        <v>1831250</v>
      </c>
      <c r="O410" s="31">
        <f t="shared" si="690"/>
        <v>1804375</v>
      </c>
      <c r="P410" s="31">
        <f t="shared" si="690"/>
        <v>1777500</v>
      </c>
      <c r="Q410" s="31">
        <f t="shared" si="690"/>
        <v>1616250</v>
      </c>
      <c r="R410" s="31">
        <f t="shared" si="690"/>
        <v>1455000</v>
      </c>
      <c r="S410" s="31">
        <f t="shared" si="690"/>
        <v>1132500</v>
      </c>
      <c r="T410" s="31">
        <f t="shared" si="690"/>
        <v>810000</v>
      </c>
    </row>
    <row r="411" spans="2:20" hidden="1" x14ac:dyDescent="0.25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 spans="2:20" hidden="1" x14ac:dyDescent="0.25"/>
    <row r="413" spans="2:20" hidden="1" x14ac:dyDescent="0.25"/>
    <row r="414" spans="2:20" ht="15.75" hidden="1" x14ac:dyDescent="0.25">
      <c r="B414" s="27" t="s">
        <v>147</v>
      </c>
      <c r="C414" s="24"/>
      <c r="D414" s="24"/>
      <c r="E414" s="4">
        <v>1</v>
      </c>
      <c r="F414" s="4">
        <v>2</v>
      </c>
      <c r="G414" s="4">
        <v>3</v>
      </c>
      <c r="H414" s="4">
        <v>4</v>
      </c>
      <c r="I414" s="4">
        <v>5</v>
      </c>
      <c r="J414" s="4">
        <v>6</v>
      </c>
      <c r="K414" s="6">
        <v>7</v>
      </c>
      <c r="L414" s="4">
        <v>8</v>
      </c>
      <c r="M414" s="4">
        <v>9</v>
      </c>
      <c r="N414" s="4">
        <v>10</v>
      </c>
      <c r="O414" s="4">
        <v>11</v>
      </c>
      <c r="P414" s="4">
        <v>12</v>
      </c>
      <c r="Q414" s="6" t="s">
        <v>9</v>
      </c>
      <c r="R414" s="6" t="s">
        <v>9</v>
      </c>
      <c r="S414" s="6">
        <v>12</v>
      </c>
      <c r="T414" s="6">
        <v>12</v>
      </c>
    </row>
    <row r="415" spans="2:20" hidden="1" x14ac:dyDescent="0.25">
      <c r="B415" s="23" t="s">
        <v>137</v>
      </c>
      <c r="C415" s="23"/>
      <c r="D415" s="23"/>
      <c r="E415" s="23">
        <v>1</v>
      </c>
      <c r="F415" s="23">
        <v>1</v>
      </c>
      <c r="G415" s="23">
        <v>1</v>
      </c>
      <c r="H415" s="23">
        <v>1</v>
      </c>
      <c r="I415" s="23">
        <v>1</v>
      </c>
      <c r="J415" s="23">
        <v>1</v>
      </c>
      <c r="K415" s="23">
        <v>1</v>
      </c>
      <c r="L415" s="23">
        <v>1</v>
      </c>
      <c r="M415" s="23">
        <v>1</v>
      </c>
      <c r="N415" s="23">
        <v>1</v>
      </c>
      <c r="O415" s="23">
        <v>1</v>
      </c>
      <c r="P415" s="23">
        <v>1</v>
      </c>
      <c r="Q415" s="23">
        <v>1</v>
      </c>
      <c r="R415" s="23">
        <v>1</v>
      </c>
      <c r="S415" s="23">
        <v>1</v>
      </c>
      <c r="T415" s="23">
        <v>1</v>
      </c>
    </row>
    <row r="416" spans="2:20" hidden="1" x14ac:dyDescent="0.25">
      <c r="B416" s="23" t="s">
        <v>138</v>
      </c>
      <c r="C416" s="23"/>
      <c r="D416" s="23"/>
      <c r="E416" s="30">
        <f>D184*E199</f>
        <v>1505000</v>
      </c>
      <c r="F416" s="30">
        <f>E418</f>
        <v>1485555.5555555555</v>
      </c>
      <c r="G416" s="30">
        <f t="shared" ref="G416:T416" si="691">F418</f>
        <v>1466111.111111111</v>
      </c>
      <c r="H416" s="30">
        <f t="shared" si="691"/>
        <v>1446666.6666666665</v>
      </c>
      <c r="I416" s="30">
        <f t="shared" si="691"/>
        <v>1427222.222222222</v>
      </c>
      <c r="J416" s="30">
        <f t="shared" si="691"/>
        <v>1407777.7777777775</v>
      </c>
      <c r="K416" s="30">
        <f t="shared" si="691"/>
        <v>1388333.333333333</v>
      </c>
      <c r="L416" s="30">
        <f t="shared" si="691"/>
        <v>1368888.8888888885</v>
      </c>
      <c r="M416" s="30">
        <f t="shared" si="691"/>
        <v>1349444.444444444</v>
      </c>
      <c r="N416" s="30">
        <f t="shared" si="691"/>
        <v>1329999.9999999995</v>
      </c>
      <c r="O416" s="30">
        <f t="shared" si="691"/>
        <v>1310555.555555555</v>
      </c>
      <c r="P416" s="30">
        <f t="shared" si="691"/>
        <v>1291111.1111111105</v>
      </c>
      <c r="Q416" s="30">
        <f t="shared" si="691"/>
        <v>1271666.666666666</v>
      </c>
      <c r="R416" s="30">
        <f t="shared" si="691"/>
        <v>1154999.9999999993</v>
      </c>
      <c r="S416" s="30">
        <f t="shared" si="691"/>
        <v>1038333.3333333327</v>
      </c>
      <c r="T416" s="30">
        <f t="shared" si="691"/>
        <v>804999.9999999993</v>
      </c>
    </row>
    <row r="417" spans="2:20" hidden="1" x14ac:dyDescent="0.25">
      <c r="B417" s="23" t="s">
        <v>139</v>
      </c>
      <c r="C417" s="23" t="s">
        <v>140</v>
      </c>
      <c r="D417" s="23" t="s">
        <v>30</v>
      </c>
      <c r="E417" s="30">
        <f t="shared" ref="E417:P417" si="692">($E$416*E415*$I$184)/12</f>
        <v>19444.444444444445</v>
      </c>
      <c r="F417" s="30">
        <f t="shared" si="692"/>
        <v>19444.444444444445</v>
      </c>
      <c r="G417" s="30">
        <f t="shared" si="692"/>
        <v>19444.444444444445</v>
      </c>
      <c r="H417" s="30">
        <f t="shared" si="692"/>
        <v>19444.444444444445</v>
      </c>
      <c r="I417" s="30">
        <f t="shared" si="692"/>
        <v>19444.444444444445</v>
      </c>
      <c r="J417" s="30">
        <f t="shared" si="692"/>
        <v>19444.444444444445</v>
      </c>
      <c r="K417" s="30">
        <f t="shared" si="692"/>
        <v>19444.444444444445</v>
      </c>
      <c r="L417" s="30">
        <f t="shared" si="692"/>
        <v>19444.444444444445</v>
      </c>
      <c r="M417" s="30">
        <f t="shared" si="692"/>
        <v>19444.444444444445</v>
      </c>
      <c r="N417" s="30">
        <f t="shared" si="692"/>
        <v>19444.444444444445</v>
      </c>
      <c r="O417" s="30">
        <f t="shared" si="692"/>
        <v>19444.444444444445</v>
      </c>
      <c r="P417" s="30">
        <f t="shared" si="692"/>
        <v>19444.444444444445</v>
      </c>
      <c r="Q417" s="30">
        <f>P417*6</f>
        <v>116666.66666666667</v>
      </c>
      <c r="R417" s="30">
        <f>Q417</f>
        <v>116666.66666666667</v>
      </c>
      <c r="S417" s="30">
        <f>R417*2</f>
        <v>233333.33333333334</v>
      </c>
      <c r="T417" s="30">
        <f>S417</f>
        <v>233333.33333333334</v>
      </c>
    </row>
    <row r="418" spans="2:20" hidden="1" x14ac:dyDescent="0.25">
      <c r="B418" s="23" t="s">
        <v>141</v>
      </c>
      <c r="C418" s="23"/>
      <c r="D418" s="23"/>
      <c r="E418" s="30">
        <f>E416-E417</f>
        <v>1485555.5555555555</v>
      </c>
      <c r="F418" s="30">
        <f t="shared" ref="F418:T418" si="693">F416-F417</f>
        <v>1466111.111111111</v>
      </c>
      <c r="G418" s="30">
        <f t="shared" si="693"/>
        <v>1446666.6666666665</v>
      </c>
      <c r="H418" s="30">
        <f t="shared" si="693"/>
        <v>1427222.222222222</v>
      </c>
      <c r="I418" s="30">
        <f t="shared" si="693"/>
        <v>1407777.7777777775</v>
      </c>
      <c r="J418" s="30">
        <f t="shared" si="693"/>
        <v>1388333.333333333</v>
      </c>
      <c r="K418" s="30">
        <f t="shared" si="693"/>
        <v>1368888.8888888885</v>
      </c>
      <c r="L418" s="30">
        <f t="shared" si="693"/>
        <v>1349444.444444444</v>
      </c>
      <c r="M418" s="30">
        <f t="shared" si="693"/>
        <v>1329999.9999999995</v>
      </c>
      <c r="N418" s="30">
        <f t="shared" si="693"/>
        <v>1310555.555555555</v>
      </c>
      <c r="O418" s="30">
        <f t="shared" si="693"/>
        <v>1291111.1111111105</v>
      </c>
      <c r="P418" s="30">
        <f t="shared" si="693"/>
        <v>1271666.666666666</v>
      </c>
      <c r="Q418" s="30">
        <f t="shared" si="693"/>
        <v>1154999.9999999993</v>
      </c>
      <c r="R418" s="30">
        <f t="shared" si="693"/>
        <v>1038333.3333333327</v>
      </c>
      <c r="S418" s="30">
        <f t="shared" si="693"/>
        <v>804999.9999999993</v>
      </c>
      <c r="T418" s="30">
        <f t="shared" si="693"/>
        <v>571666.66666666593</v>
      </c>
    </row>
    <row r="419" spans="2:20" hidden="1" x14ac:dyDescent="0.25"/>
    <row r="420" spans="2:20" hidden="1" x14ac:dyDescent="0.25"/>
    <row r="421" spans="2:20" ht="15.75" hidden="1" x14ac:dyDescent="0.25">
      <c r="B421" s="27" t="s">
        <v>129</v>
      </c>
      <c r="C421" s="24"/>
      <c r="D421" s="24"/>
      <c r="E421" s="4">
        <v>1</v>
      </c>
      <c r="F421" s="4">
        <v>2</v>
      </c>
      <c r="G421" s="4">
        <v>3</v>
      </c>
      <c r="H421" s="4">
        <v>4</v>
      </c>
      <c r="I421" s="4">
        <v>5</v>
      </c>
      <c r="J421" s="4">
        <v>6</v>
      </c>
      <c r="K421" s="6">
        <v>7</v>
      </c>
      <c r="L421" s="4">
        <v>8</v>
      </c>
      <c r="M421" s="4">
        <v>9</v>
      </c>
      <c r="N421" s="4">
        <v>10</v>
      </c>
      <c r="O421" s="4">
        <v>11</v>
      </c>
      <c r="P421" s="4">
        <v>12</v>
      </c>
      <c r="Q421" s="6" t="s">
        <v>9</v>
      </c>
      <c r="R421" s="6" t="s">
        <v>9</v>
      </c>
      <c r="S421" s="6">
        <v>12</v>
      </c>
      <c r="T421" s="6">
        <v>12</v>
      </c>
    </row>
    <row r="422" spans="2:20" hidden="1" x14ac:dyDescent="0.25">
      <c r="B422" s="23" t="s">
        <v>137</v>
      </c>
      <c r="C422" s="23"/>
      <c r="D422" s="23"/>
      <c r="E422" s="23">
        <v>1</v>
      </c>
      <c r="F422" s="23">
        <v>1</v>
      </c>
      <c r="G422" s="23">
        <v>1</v>
      </c>
      <c r="H422" s="23">
        <v>1</v>
      </c>
      <c r="I422" s="23">
        <v>1</v>
      </c>
      <c r="J422" s="23">
        <v>1</v>
      </c>
      <c r="K422" s="23">
        <v>1</v>
      </c>
      <c r="L422" s="23">
        <v>1</v>
      </c>
      <c r="M422" s="23">
        <v>1</v>
      </c>
      <c r="N422" s="23">
        <v>1</v>
      </c>
      <c r="O422" s="23">
        <v>1</v>
      </c>
      <c r="P422" s="23">
        <v>1</v>
      </c>
      <c r="Q422" s="23">
        <v>1</v>
      </c>
      <c r="R422" s="23">
        <v>1</v>
      </c>
      <c r="S422" s="23">
        <v>1</v>
      </c>
      <c r="T422" s="23">
        <v>1</v>
      </c>
    </row>
    <row r="423" spans="2:20" hidden="1" x14ac:dyDescent="0.25">
      <c r="B423" s="23" t="s">
        <v>138</v>
      </c>
      <c r="C423" s="23"/>
      <c r="D423" s="23"/>
      <c r="E423" s="30">
        <f>E200*D185</f>
        <v>600000</v>
      </c>
      <c r="F423" s="30">
        <f>E425</f>
        <v>590000</v>
      </c>
      <c r="G423" s="30">
        <f t="shared" ref="G423:T423" si="694">F425</f>
        <v>580000</v>
      </c>
      <c r="H423" s="30">
        <f t="shared" si="694"/>
        <v>570000</v>
      </c>
      <c r="I423" s="30">
        <f t="shared" si="694"/>
        <v>560000</v>
      </c>
      <c r="J423" s="30">
        <f t="shared" si="694"/>
        <v>550000</v>
      </c>
      <c r="K423" s="30">
        <f t="shared" si="694"/>
        <v>540000</v>
      </c>
      <c r="L423" s="30">
        <f t="shared" si="694"/>
        <v>530000</v>
      </c>
      <c r="M423" s="30">
        <f t="shared" si="694"/>
        <v>520000</v>
      </c>
      <c r="N423" s="30">
        <f t="shared" si="694"/>
        <v>510000</v>
      </c>
      <c r="O423" s="30">
        <f t="shared" si="694"/>
        <v>500000</v>
      </c>
      <c r="P423" s="30">
        <f t="shared" si="694"/>
        <v>490000</v>
      </c>
      <c r="Q423" s="30">
        <f t="shared" si="694"/>
        <v>480000</v>
      </c>
      <c r="R423" s="30">
        <f t="shared" si="694"/>
        <v>420000</v>
      </c>
      <c r="S423" s="30">
        <f t="shared" si="694"/>
        <v>360000</v>
      </c>
      <c r="T423" s="30">
        <f t="shared" si="694"/>
        <v>240000</v>
      </c>
    </row>
    <row r="424" spans="2:20" hidden="1" x14ac:dyDescent="0.25">
      <c r="B424" s="23" t="s">
        <v>139</v>
      </c>
      <c r="C424" s="23" t="s">
        <v>140</v>
      </c>
      <c r="D424" s="23" t="s">
        <v>30</v>
      </c>
      <c r="E424" s="30">
        <f t="shared" ref="E424:P424" si="695">($E$423*E422*$I$185)/12</f>
        <v>10000</v>
      </c>
      <c r="F424" s="30">
        <f t="shared" si="695"/>
        <v>10000</v>
      </c>
      <c r="G424" s="30">
        <f t="shared" si="695"/>
        <v>10000</v>
      </c>
      <c r="H424" s="30">
        <f t="shared" si="695"/>
        <v>10000</v>
      </c>
      <c r="I424" s="30">
        <f t="shared" si="695"/>
        <v>10000</v>
      </c>
      <c r="J424" s="30">
        <f t="shared" si="695"/>
        <v>10000</v>
      </c>
      <c r="K424" s="30">
        <f t="shared" si="695"/>
        <v>10000</v>
      </c>
      <c r="L424" s="30">
        <f t="shared" si="695"/>
        <v>10000</v>
      </c>
      <c r="M424" s="30">
        <f t="shared" si="695"/>
        <v>10000</v>
      </c>
      <c r="N424" s="30">
        <f t="shared" si="695"/>
        <v>10000</v>
      </c>
      <c r="O424" s="30">
        <f t="shared" si="695"/>
        <v>10000</v>
      </c>
      <c r="P424" s="30">
        <f t="shared" si="695"/>
        <v>10000</v>
      </c>
      <c r="Q424" s="30">
        <f>P424*6</f>
        <v>60000</v>
      </c>
      <c r="R424" s="30">
        <f>Q424</f>
        <v>60000</v>
      </c>
      <c r="S424" s="30">
        <f>R424*2</f>
        <v>120000</v>
      </c>
      <c r="T424" s="30">
        <f>S424</f>
        <v>120000</v>
      </c>
    </row>
    <row r="425" spans="2:20" hidden="1" x14ac:dyDescent="0.25">
      <c r="B425" s="23" t="s">
        <v>141</v>
      </c>
      <c r="C425" s="23"/>
      <c r="D425" s="23"/>
      <c r="E425" s="30">
        <f>E423-E424</f>
        <v>590000</v>
      </c>
      <c r="F425" s="30">
        <f t="shared" ref="F425:T425" si="696">F423-F424</f>
        <v>580000</v>
      </c>
      <c r="G425" s="30">
        <f t="shared" si="696"/>
        <v>570000</v>
      </c>
      <c r="H425" s="30">
        <f t="shared" si="696"/>
        <v>560000</v>
      </c>
      <c r="I425" s="30">
        <f t="shared" si="696"/>
        <v>550000</v>
      </c>
      <c r="J425" s="30">
        <f t="shared" si="696"/>
        <v>540000</v>
      </c>
      <c r="K425" s="30">
        <f t="shared" si="696"/>
        <v>530000</v>
      </c>
      <c r="L425" s="30">
        <f t="shared" si="696"/>
        <v>520000</v>
      </c>
      <c r="M425" s="30">
        <f t="shared" si="696"/>
        <v>510000</v>
      </c>
      <c r="N425" s="30">
        <f t="shared" si="696"/>
        <v>500000</v>
      </c>
      <c r="O425" s="30">
        <f t="shared" si="696"/>
        <v>490000</v>
      </c>
      <c r="P425" s="30">
        <f t="shared" si="696"/>
        <v>480000</v>
      </c>
      <c r="Q425" s="30">
        <f t="shared" si="696"/>
        <v>420000</v>
      </c>
      <c r="R425" s="30">
        <f t="shared" si="696"/>
        <v>360000</v>
      </c>
      <c r="S425" s="30">
        <f t="shared" si="696"/>
        <v>240000</v>
      </c>
      <c r="T425" s="30">
        <f t="shared" si="696"/>
        <v>120000</v>
      </c>
    </row>
    <row r="426" spans="2:20" hidden="1" x14ac:dyDescent="0.25"/>
    <row r="427" spans="2:20" hidden="1" x14ac:dyDescent="0.25"/>
    <row r="428" spans="2:20" hidden="1" x14ac:dyDescent="0.25"/>
    <row r="429" spans="2:20" ht="15.75" hidden="1" x14ac:dyDescent="0.25">
      <c r="B429" s="26" t="s">
        <v>149</v>
      </c>
      <c r="C429" s="24"/>
      <c r="D429" s="24"/>
      <c r="E429" s="4">
        <v>1</v>
      </c>
      <c r="F429" s="4">
        <v>2</v>
      </c>
      <c r="G429" s="4">
        <v>3</v>
      </c>
      <c r="H429" s="4">
        <v>4</v>
      </c>
      <c r="I429" s="4">
        <v>5</v>
      </c>
      <c r="J429" s="4">
        <v>6</v>
      </c>
      <c r="K429" s="6">
        <v>7</v>
      </c>
      <c r="L429" s="4">
        <v>8</v>
      </c>
      <c r="M429" s="4">
        <v>9</v>
      </c>
      <c r="N429" s="4">
        <v>10</v>
      </c>
      <c r="O429" s="4">
        <v>11</v>
      </c>
      <c r="P429" s="4">
        <v>12</v>
      </c>
      <c r="Q429" s="6" t="s">
        <v>9</v>
      </c>
      <c r="R429" s="6" t="s">
        <v>9</v>
      </c>
      <c r="S429" s="6">
        <v>12</v>
      </c>
      <c r="T429" s="6">
        <v>12</v>
      </c>
    </row>
    <row r="430" spans="2:20" hidden="1" x14ac:dyDescent="0.25">
      <c r="B430" s="23" t="s">
        <v>137</v>
      </c>
      <c r="C430" s="23"/>
      <c r="D430" s="23"/>
      <c r="E430" s="23">
        <v>1</v>
      </c>
      <c r="F430" s="23">
        <v>1</v>
      </c>
      <c r="G430" s="23">
        <v>1</v>
      </c>
      <c r="H430" s="23">
        <v>1</v>
      </c>
      <c r="I430" s="23">
        <v>1</v>
      </c>
      <c r="J430" s="23">
        <v>1</v>
      </c>
      <c r="K430" s="23">
        <v>1</v>
      </c>
      <c r="L430" s="23">
        <v>1</v>
      </c>
      <c r="M430" s="23">
        <v>1</v>
      </c>
      <c r="N430" s="23">
        <v>1</v>
      </c>
      <c r="O430" s="23">
        <v>1</v>
      </c>
      <c r="P430" s="23">
        <v>1</v>
      </c>
      <c r="Q430" s="23">
        <v>1</v>
      </c>
      <c r="R430" s="23">
        <v>1</v>
      </c>
      <c r="S430" s="23">
        <v>1</v>
      </c>
      <c r="T430" s="23">
        <v>1</v>
      </c>
    </row>
    <row r="431" spans="2:20" hidden="1" x14ac:dyDescent="0.25">
      <c r="B431" s="23" t="s">
        <v>138</v>
      </c>
      <c r="C431" s="23"/>
      <c r="D431" s="23"/>
      <c r="E431" s="30">
        <f>E201*D186</f>
        <v>390000</v>
      </c>
      <c r="F431" s="30">
        <f>E433</f>
        <v>385069.44444444444</v>
      </c>
      <c r="G431" s="30">
        <f t="shared" ref="G431:T431" si="697">F433</f>
        <v>380138.88888888888</v>
      </c>
      <c r="H431" s="30">
        <f t="shared" si="697"/>
        <v>375208.33333333331</v>
      </c>
      <c r="I431" s="30">
        <f t="shared" si="697"/>
        <v>370277.77777777775</v>
      </c>
      <c r="J431" s="30">
        <f t="shared" si="697"/>
        <v>365347.22222222219</v>
      </c>
      <c r="K431" s="30">
        <f t="shared" si="697"/>
        <v>360416.66666666663</v>
      </c>
      <c r="L431" s="30">
        <f t="shared" si="697"/>
        <v>355486.11111111107</v>
      </c>
      <c r="M431" s="30">
        <f t="shared" si="697"/>
        <v>350555.5555555555</v>
      </c>
      <c r="N431" s="30">
        <f t="shared" si="697"/>
        <v>345624.99999999994</v>
      </c>
      <c r="O431" s="30">
        <f t="shared" si="697"/>
        <v>340694.44444444438</v>
      </c>
      <c r="P431" s="30">
        <f t="shared" si="697"/>
        <v>335763.88888888882</v>
      </c>
      <c r="Q431" s="30">
        <f t="shared" si="697"/>
        <v>330833.33333333326</v>
      </c>
      <c r="R431" s="30">
        <f t="shared" si="697"/>
        <v>301249.99999999994</v>
      </c>
      <c r="S431" s="30">
        <f t="shared" si="697"/>
        <v>271666.66666666663</v>
      </c>
      <c r="T431" s="30">
        <f t="shared" si="697"/>
        <v>212499.99999999994</v>
      </c>
    </row>
    <row r="432" spans="2:20" hidden="1" x14ac:dyDescent="0.25">
      <c r="B432" s="23" t="s">
        <v>139</v>
      </c>
      <c r="C432" s="23" t="s">
        <v>140</v>
      </c>
      <c r="D432" s="23" t="s">
        <v>30</v>
      </c>
      <c r="E432" s="30">
        <f t="shared" ref="E432:P432" si="698">($E$431*E430*$I$186)/12</f>
        <v>4930.5555555555557</v>
      </c>
      <c r="F432" s="30">
        <f t="shared" si="698"/>
        <v>4930.5555555555557</v>
      </c>
      <c r="G432" s="30">
        <f t="shared" si="698"/>
        <v>4930.5555555555557</v>
      </c>
      <c r="H432" s="30">
        <f t="shared" si="698"/>
        <v>4930.5555555555557</v>
      </c>
      <c r="I432" s="30">
        <f t="shared" si="698"/>
        <v>4930.5555555555557</v>
      </c>
      <c r="J432" s="30">
        <f t="shared" si="698"/>
        <v>4930.5555555555557</v>
      </c>
      <c r="K432" s="30">
        <f t="shared" si="698"/>
        <v>4930.5555555555557</v>
      </c>
      <c r="L432" s="30">
        <f t="shared" si="698"/>
        <v>4930.5555555555557</v>
      </c>
      <c r="M432" s="30">
        <f t="shared" si="698"/>
        <v>4930.5555555555557</v>
      </c>
      <c r="N432" s="30">
        <f t="shared" si="698"/>
        <v>4930.5555555555557</v>
      </c>
      <c r="O432" s="30">
        <f t="shared" si="698"/>
        <v>4930.5555555555557</v>
      </c>
      <c r="P432" s="30">
        <f t="shared" si="698"/>
        <v>4930.5555555555557</v>
      </c>
      <c r="Q432" s="30">
        <f>P432*6</f>
        <v>29583.333333333336</v>
      </c>
      <c r="R432" s="30">
        <f>Q432</f>
        <v>29583.333333333336</v>
      </c>
      <c r="S432" s="30">
        <f>R432*2</f>
        <v>59166.666666666672</v>
      </c>
      <c r="T432" s="30">
        <f>S432</f>
        <v>59166.666666666672</v>
      </c>
    </row>
    <row r="433" spans="2:31" hidden="1" x14ac:dyDescent="0.25">
      <c r="B433" s="23" t="s">
        <v>141</v>
      </c>
      <c r="C433" s="23"/>
      <c r="D433" s="23"/>
      <c r="E433" s="30">
        <f>E431-E432</f>
        <v>385069.44444444444</v>
      </c>
      <c r="F433" s="30">
        <f t="shared" ref="F433:T433" si="699">F431-F432</f>
        <v>380138.88888888888</v>
      </c>
      <c r="G433" s="30">
        <f t="shared" si="699"/>
        <v>375208.33333333331</v>
      </c>
      <c r="H433" s="30">
        <f t="shared" si="699"/>
        <v>370277.77777777775</v>
      </c>
      <c r="I433" s="30">
        <f t="shared" si="699"/>
        <v>365347.22222222219</v>
      </c>
      <c r="J433" s="30">
        <f t="shared" si="699"/>
        <v>360416.66666666663</v>
      </c>
      <c r="K433" s="30">
        <f t="shared" si="699"/>
        <v>355486.11111111107</v>
      </c>
      <c r="L433" s="30">
        <f t="shared" si="699"/>
        <v>350555.5555555555</v>
      </c>
      <c r="M433" s="30">
        <f t="shared" si="699"/>
        <v>345624.99999999994</v>
      </c>
      <c r="N433" s="30">
        <f t="shared" si="699"/>
        <v>340694.44444444438</v>
      </c>
      <c r="O433" s="30">
        <f t="shared" si="699"/>
        <v>335763.88888888882</v>
      </c>
      <c r="P433" s="30">
        <f t="shared" si="699"/>
        <v>330833.33333333326</v>
      </c>
      <c r="Q433" s="30">
        <f t="shared" si="699"/>
        <v>301249.99999999994</v>
      </c>
      <c r="R433" s="30">
        <f t="shared" si="699"/>
        <v>271666.66666666663</v>
      </c>
      <c r="S433" s="30">
        <f t="shared" si="699"/>
        <v>212499.99999999994</v>
      </c>
      <c r="T433" s="30">
        <f t="shared" si="699"/>
        <v>153333.33333333326</v>
      </c>
    </row>
    <row r="434" spans="2:31" hidden="1" x14ac:dyDescent="0.25"/>
    <row r="435" spans="2:31" hidden="1" x14ac:dyDescent="0.25"/>
    <row r="436" spans="2:31" ht="19.5" hidden="1" x14ac:dyDescent="0.25">
      <c r="B436" s="370" t="s">
        <v>217</v>
      </c>
      <c r="C436" s="370"/>
      <c r="D436" s="370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</row>
    <row r="437" spans="2:31" hidden="1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2:31" hidden="1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2:31" hidden="1" x14ac:dyDescent="0.25">
      <c r="B439" s="111" t="s">
        <v>218</v>
      </c>
      <c r="C439" s="12"/>
      <c r="D439" s="12"/>
      <c r="E439" s="112">
        <f>E432+E424+E417+E409+E402+E395+E388+E381+E374+E365</f>
        <v>165808.33333333334</v>
      </c>
      <c r="F439" s="112">
        <f t="shared" ref="F439:T439" si="700">F432+F424+F417+F409+F402+F395+F388+F381+F374+F365</f>
        <v>165808.33333333334</v>
      </c>
      <c r="G439" s="112">
        <f t="shared" si="700"/>
        <v>165808.33333333334</v>
      </c>
      <c r="H439" s="112">
        <f t="shared" si="700"/>
        <v>165808.33333333334</v>
      </c>
      <c r="I439" s="112">
        <f t="shared" si="700"/>
        <v>165808.33333333334</v>
      </c>
      <c r="J439" s="112">
        <f t="shared" si="700"/>
        <v>165808.33333333334</v>
      </c>
      <c r="K439" s="112">
        <f t="shared" si="700"/>
        <v>129975</v>
      </c>
      <c r="L439" s="112">
        <f t="shared" si="700"/>
        <v>129975</v>
      </c>
      <c r="M439" s="112">
        <f t="shared" si="700"/>
        <v>129975</v>
      </c>
      <c r="N439" s="112">
        <f t="shared" si="700"/>
        <v>129975</v>
      </c>
      <c r="O439" s="112">
        <f t="shared" si="700"/>
        <v>129975</v>
      </c>
      <c r="P439" s="112">
        <f t="shared" si="700"/>
        <v>129975</v>
      </c>
      <c r="Q439" s="112">
        <f t="shared" si="700"/>
        <v>779850</v>
      </c>
      <c r="R439" s="112">
        <f t="shared" si="700"/>
        <v>779850</v>
      </c>
      <c r="S439" s="112">
        <f t="shared" si="700"/>
        <v>1559700</v>
      </c>
      <c r="T439" s="112">
        <f t="shared" si="700"/>
        <v>1559700</v>
      </c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2:31" hidden="1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2:31" hidden="1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2:31" hidden="1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2:31" hidden="1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2:31" hidden="1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2:31" hidden="1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2:31" hidden="1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2:31" hidden="1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2:31" hidden="1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2:26" hidden="1" x14ac:dyDescent="0.25"/>
    <row r="452" spans="2:26" ht="23.25" x14ac:dyDescent="0.35">
      <c r="B452" s="92" t="s">
        <v>151</v>
      </c>
      <c r="C452" s="26"/>
    </row>
    <row r="453" spans="2:26" x14ac:dyDescent="0.25">
      <c r="B453" s="371" t="s">
        <v>210</v>
      </c>
      <c r="C453" s="371">
        <v>6</v>
      </c>
    </row>
    <row r="454" spans="2:26" x14ac:dyDescent="0.25">
      <c r="B454" s="371"/>
      <c r="C454" s="371"/>
    </row>
    <row r="456" spans="2:26" x14ac:dyDescent="0.25">
      <c r="Q456" t="s">
        <v>9</v>
      </c>
      <c r="R456" t="s">
        <v>9</v>
      </c>
      <c r="S456">
        <v>3</v>
      </c>
      <c r="T456">
        <v>4</v>
      </c>
      <c r="U456">
        <v>5</v>
      </c>
      <c r="V456">
        <v>6</v>
      </c>
      <c r="W456">
        <v>7</v>
      </c>
      <c r="X456">
        <v>8</v>
      </c>
      <c r="Y456">
        <v>9</v>
      </c>
      <c r="Z456">
        <v>10</v>
      </c>
    </row>
    <row r="457" spans="2:26" ht="31.5" x14ac:dyDescent="0.35">
      <c r="B457" s="92" t="s">
        <v>211</v>
      </c>
      <c r="C457" s="26" t="s">
        <v>265</v>
      </c>
      <c r="D457" s="141" t="s">
        <v>266</v>
      </c>
      <c r="E457" s="12">
        <v>31</v>
      </c>
      <c r="F457" s="12">
        <v>28</v>
      </c>
      <c r="G457" s="12">
        <v>31</v>
      </c>
      <c r="H457" s="12">
        <v>30</v>
      </c>
      <c r="I457" s="12">
        <v>31</v>
      </c>
      <c r="J457" s="12">
        <v>30</v>
      </c>
      <c r="K457" s="12">
        <v>31</v>
      </c>
      <c r="L457" s="12">
        <v>30</v>
      </c>
      <c r="M457" s="12">
        <v>30</v>
      </c>
      <c r="N457" s="12">
        <v>31</v>
      </c>
      <c r="O457" s="12">
        <v>30</v>
      </c>
      <c r="P457" s="12">
        <v>31</v>
      </c>
      <c r="Q457" s="12">
        <f>366/2</f>
        <v>183</v>
      </c>
      <c r="R457" s="12">
        <f>366/2</f>
        <v>183</v>
      </c>
      <c r="S457" s="12">
        <f>365</f>
        <v>365</v>
      </c>
      <c r="T457" s="12">
        <f>365</f>
        <v>365</v>
      </c>
      <c r="U457" s="12">
        <f>365</f>
        <v>365</v>
      </c>
      <c r="V457" s="12">
        <f>365</f>
        <v>365</v>
      </c>
      <c r="W457" s="12">
        <v>366</v>
      </c>
      <c r="X457" s="12">
        <f>365</f>
        <v>365</v>
      </c>
      <c r="Y457" s="12">
        <f>365</f>
        <v>365</v>
      </c>
      <c r="Z457" s="12">
        <f>365</f>
        <v>365</v>
      </c>
    </row>
    <row r="458" spans="2:26" x14ac:dyDescent="0.25">
      <c r="B458" s="371" t="s">
        <v>264</v>
      </c>
      <c r="C458" s="371">
        <v>2</v>
      </c>
    </row>
    <row r="459" spans="2:26" x14ac:dyDescent="0.25">
      <c r="B459" s="371"/>
      <c r="C459" s="371"/>
    </row>
    <row r="461" spans="2:26" x14ac:dyDescent="0.25">
      <c r="B461" s="140" t="s">
        <v>263</v>
      </c>
      <c r="C461" s="140"/>
    </row>
    <row r="462" spans="2:26" x14ac:dyDescent="0.25">
      <c r="B462" s="140"/>
      <c r="C462" s="140"/>
    </row>
    <row r="463" spans="2:26" x14ac:dyDescent="0.25">
      <c r="B463" s="140"/>
      <c r="C463" s="140"/>
    </row>
    <row r="464" spans="2:26" x14ac:dyDescent="0.25">
      <c r="B464" s="140"/>
      <c r="C464" s="140"/>
    </row>
    <row r="465" spans="2:26" ht="15.75" thickBot="1" x14ac:dyDescent="0.3"/>
    <row r="466" spans="2:26" x14ac:dyDescent="0.25">
      <c r="B466" s="146" t="s">
        <v>267</v>
      </c>
      <c r="C466" s="147" t="s">
        <v>270</v>
      </c>
    </row>
    <row r="467" spans="2:26" x14ac:dyDescent="0.25">
      <c r="B467" s="148" t="s">
        <v>268</v>
      </c>
      <c r="C467" s="149">
        <v>1000000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2:26" x14ac:dyDescent="0.25">
      <c r="B468" s="148" t="s">
        <v>269</v>
      </c>
      <c r="C468" s="149">
        <v>2000000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2:26" ht="15.75" thickBot="1" x14ac:dyDescent="0.3">
      <c r="B469" s="150"/>
      <c r="C469" s="151">
        <f>SUM(C467:C468)</f>
        <v>3000000</v>
      </c>
    </row>
    <row r="470" spans="2:26" ht="15.75" thickBot="1" x14ac:dyDescent="0.3"/>
    <row r="471" spans="2:26" x14ac:dyDescent="0.25">
      <c r="B471" s="146" t="s">
        <v>279</v>
      </c>
      <c r="C471" s="152">
        <f>7000000</f>
        <v>7000000</v>
      </c>
    </row>
    <row r="472" spans="2:26" ht="15.75" thickBot="1" x14ac:dyDescent="0.3">
      <c r="B472" s="150" t="s">
        <v>330</v>
      </c>
      <c r="C472" s="153">
        <v>0.1</v>
      </c>
    </row>
    <row r="474" spans="2:26" x14ac:dyDescent="0.25">
      <c r="B474" s="356" t="s">
        <v>328</v>
      </c>
      <c r="C474" s="356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>
        <v>1</v>
      </c>
      <c r="Q474" s="23">
        <v>2</v>
      </c>
      <c r="R474" s="23">
        <v>2</v>
      </c>
      <c r="S474" s="23">
        <v>3</v>
      </c>
      <c r="T474" s="23">
        <v>4</v>
      </c>
      <c r="U474" s="23">
        <v>5</v>
      </c>
      <c r="V474" s="23">
        <v>6</v>
      </c>
      <c r="W474" s="23">
        <v>7</v>
      </c>
      <c r="X474" s="23">
        <v>8</v>
      </c>
      <c r="Y474" s="23">
        <v>9</v>
      </c>
      <c r="Z474" s="23">
        <v>10</v>
      </c>
    </row>
    <row r="475" spans="2:26" x14ac:dyDescent="0.25">
      <c r="B475" s="226" t="s">
        <v>329</v>
      </c>
      <c r="C475" s="12"/>
      <c r="D475" s="12"/>
      <c r="E475" s="12">
        <v>1</v>
      </c>
      <c r="F475" s="12">
        <v>2</v>
      </c>
      <c r="G475" s="12">
        <v>3</v>
      </c>
      <c r="H475" s="12">
        <v>4</v>
      </c>
      <c r="I475" s="12">
        <v>5</v>
      </c>
      <c r="J475" s="12">
        <v>6</v>
      </c>
      <c r="K475" s="12">
        <v>7</v>
      </c>
      <c r="L475" s="12">
        <v>8</v>
      </c>
      <c r="M475" s="12">
        <v>9</v>
      </c>
      <c r="N475" s="12">
        <v>10</v>
      </c>
      <c r="O475" s="12">
        <v>11</v>
      </c>
      <c r="P475" s="12">
        <v>12</v>
      </c>
      <c r="Q475" s="12">
        <v>6</v>
      </c>
      <c r="R475" s="12">
        <v>6</v>
      </c>
      <c r="S475" s="12">
        <v>3</v>
      </c>
      <c r="T475" s="12">
        <v>4</v>
      </c>
      <c r="U475" s="12">
        <v>5</v>
      </c>
      <c r="V475" s="12">
        <v>6</v>
      </c>
      <c r="W475" s="12">
        <v>7</v>
      </c>
      <c r="X475" s="12">
        <v>8</v>
      </c>
      <c r="Y475" s="12">
        <v>9</v>
      </c>
      <c r="Z475" s="12">
        <v>10</v>
      </c>
    </row>
    <row r="476" spans="2:26" x14ac:dyDescent="0.25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2:26" x14ac:dyDescent="0.25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2:26" ht="21" x14ac:dyDescent="0.35">
      <c r="B478" s="357" t="s">
        <v>331</v>
      </c>
      <c r="C478" s="357"/>
      <c r="D478" s="12"/>
      <c r="E478" s="112">
        <f>($C$471*$C$472)/12</f>
        <v>58333.333333333336</v>
      </c>
      <c r="F478" s="112">
        <f t="shared" ref="F478:P478" si="701">($C$471*$C$472)/12</f>
        <v>58333.333333333336</v>
      </c>
      <c r="G478" s="112">
        <f t="shared" si="701"/>
        <v>58333.333333333336</v>
      </c>
      <c r="H478" s="112">
        <f t="shared" si="701"/>
        <v>58333.333333333336</v>
      </c>
      <c r="I478" s="112">
        <f t="shared" si="701"/>
        <v>58333.333333333336</v>
      </c>
      <c r="J478" s="112">
        <f t="shared" si="701"/>
        <v>58333.333333333336</v>
      </c>
      <c r="K478" s="112">
        <f t="shared" si="701"/>
        <v>58333.333333333336</v>
      </c>
      <c r="L478" s="112">
        <f t="shared" si="701"/>
        <v>58333.333333333336</v>
      </c>
      <c r="M478" s="112">
        <f t="shared" si="701"/>
        <v>58333.333333333336</v>
      </c>
      <c r="N478" s="112">
        <f t="shared" si="701"/>
        <v>58333.333333333336</v>
      </c>
      <c r="O478" s="112">
        <f t="shared" si="701"/>
        <v>58333.333333333336</v>
      </c>
      <c r="P478" s="112">
        <f t="shared" si="701"/>
        <v>58333.333333333336</v>
      </c>
      <c r="Q478" s="112">
        <f>$P$478*6</f>
        <v>350000</v>
      </c>
      <c r="R478" s="112">
        <f>$P$478*6</f>
        <v>350000</v>
      </c>
      <c r="S478" s="112">
        <f>$R$478*2</f>
        <v>700000</v>
      </c>
      <c r="T478" s="112">
        <f t="shared" ref="T478:Z478" si="702">$R$478*2</f>
        <v>700000</v>
      </c>
      <c r="U478" s="112">
        <f t="shared" si="702"/>
        <v>700000</v>
      </c>
      <c r="V478" s="112">
        <f t="shared" si="702"/>
        <v>700000</v>
      </c>
      <c r="W478" s="112">
        <f t="shared" si="702"/>
        <v>700000</v>
      </c>
      <c r="X478" s="112">
        <f t="shared" si="702"/>
        <v>700000</v>
      </c>
      <c r="Y478" s="112">
        <f t="shared" si="702"/>
        <v>700000</v>
      </c>
      <c r="Z478" s="112">
        <f t="shared" si="702"/>
        <v>700000</v>
      </c>
    </row>
    <row r="479" spans="2:26" x14ac:dyDescent="0.25">
      <c r="B479" s="23"/>
      <c r="C479" s="23"/>
      <c r="D479" s="23"/>
      <c r="E479" s="31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2:26" x14ac:dyDescent="0.25">
      <c r="B480" s="23"/>
      <c r="C480" s="23"/>
      <c r="D480" s="23"/>
      <c r="E480" s="31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2:26" x14ac:dyDescent="0.25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2:26" x14ac:dyDescent="0.25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4" spans="2:26" ht="33.75" x14ac:dyDescent="0.5">
      <c r="B484" s="245"/>
    </row>
    <row r="485" spans="2:26" ht="15.75" thickBot="1" x14ac:dyDescent="0.3"/>
    <row r="486" spans="2:26" ht="30" thickBot="1" x14ac:dyDescent="0.3">
      <c r="B486" s="414" t="s">
        <v>221</v>
      </c>
      <c r="C486" s="114" t="s">
        <v>222</v>
      </c>
      <c r="D486" s="114" t="s">
        <v>223</v>
      </c>
      <c r="E486" s="114" t="s">
        <v>224</v>
      </c>
      <c r="F486" s="114" t="s">
        <v>225</v>
      </c>
      <c r="G486" s="227" t="s">
        <v>226</v>
      </c>
      <c r="H486" s="114" t="s">
        <v>227</v>
      </c>
      <c r="I486" s="114" t="s">
        <v>228</v>
      </c>
      <c r="J486" s="227" t="s">
        <v>229</v>
      </c>
      <c r="K486" s="228" t="s">
        <v>230</v>
      </c>
      <c r="L486" s="8"/>
      <c r="M486" s="239" t="s">
        <v>225</v>
      </c>
      <c r="N486" s="240" t="s">
        <v>226</v>
      </c>
      <c r="O486" s="241" t="s">
        <v>231</v>
      </c>
    </row>
    <row r="487" spans="2:26" ht="15.75" x14ac:dyDescent="0.25">
      <c r="B487" s="415" t="s">
        <v>114</v>
      </c>
      <c r="C487" s="115" t="s">
        <v>125</v>
      </c>
      <c r="D487" s="257">
        <f>D283*(1+AB19)</f>
        <v>249100</v>
      </c>
      <c r="E487" s="117">
        <f>IF(C487="SLM",(1-J487/D487)/I487,((1-J487/D487)/I487)*1.5)</f>
        <v>1.9060283687943262E-2</v>
      </c>
      <c r="F487" s="115" t="s">
        <v>119</v>
      </c>
      <c r="G487" s="115">
        <f>VLOOKUP(F487,$M$487:$O$490,2,0)</f>
        <v>12</v>
      </c>
      <c r="H487" s="115">
        <v>6</v>
      </c>
      <c r="I487" s="115">
        <f>G487*H487</f>
        <v>72</v>
      </c>
      <c r="J487" s="118">
        <f>D487*K283</f>
        <v>21200</v>
      </c>
      <c r="K487" s="119">
        <f>J487/D487</f>
        <v>8.5106382978723402E-2</v>
      </c>
      <c r="L487" s="8"/>
      <c r="M487" s="238" t="s">
        <v>119</v>
      </c>
      <c r="N487" s="238">
        <v>12</v>
      </c>
      <c r="O487" s="238" t="s">
        <v>115</v>
      </c>
    </row>
    <row r="488" spans="2:26" ht="15.75" x14ac:dyDescent="0.25">
      <c r="B488" s="415" t="s">
        <v>118</v>
      </c>
      <c r="C488" s="115" t="s">
        <v>125</v>
      </c>
      <c r="D488" s="259">
        <f>D178*(1+AB19)</f>
        <v>74200</v>
      </c>
      <c r="E488" s="117">
        <f t="shared" ref="E488" si="703">IF(C488="SLM",(1-J488/D488)/I488,((1-J488/D488)/I488)*1.5)</f>
        <v>2.0833333333333332E-2</v>
      </c>
      <c r="F488" s="115" t="str">
        <f>$F$487</f>
        <v>Monthly</v>
      </c>
      <c r="G488" s="115">
        <f>VLOOKUP(F488,$M$487:$O$490,2,0)</f>
        <v>12</v>
      </c>
      <c r="H488" s="115">
        <v>6</v>
      </c>
      <c r="I488" s="115">
        <f>G488*H488</f>
        <v>72</v>
      </c>
      <c r="J488" s="118">
        <f t="shared" ref="J488:J492" si="704">D488*K284</f>
        <v>0</v>
      </c>
      <c r="K488" s="119">
        <f>J488/D488</f>
        <v>0</v>
      </c>
      <c r="L488" s="8"/>
      <c r="M488" s="123" t="s">
        <v>121</v>
      </c>
      <c r="N488" s="123">
        <v>4</v>
      </c>
      <c r="O488" s="123" t="s">
        <v>125</v>
      </c>
    </row>
    <row r="489" spans="2:26" ht="15.75" x14ac:dyDescent="0.25">
      <c r="B489" s="415" t="s">
        <v>120</v>
      </c>
      <c r="C489" s="115" t="s">
        <v>115</v>
      </c>
      <c r="D489" s="257">
        <f>D179*(1+AB19)</f>
        <v>84800</v>
      </c>
      <c r="E489" s="117">
        <f>IF(C489="SLM",(1-J489/D489)/I489,((1-J489/D489)/I489))</f>
        <v>1.0069444444444445E-2</v>
      </c>
      <c r="F489" s="115" t="str">
        <f t="shared" ref="F489:F492" si="705">$F$487</f>
        <v>Monthly</v>
      </c>
      <c r="G489" s="115">
        <f>VLOOKUP(F489,$M$487:$O$490,2,0)</f>
        <v>12</v>
      </c>
      <c r="H489" s="115">
        <v>8</v>
      </c>
      <c r="I489" s="115">
        <f t="shared" ref="I489:I492" si="706">G489*H489</f>
        <v>96</v>
      </c>
      <c r="J489" s="118">
        <f t="shared" si="704"/>
        <v>2826.6666666666665</v>
      </c>
      <c r="K489" s="119">
        <f t="shared" ref="K489:K492" si="707">J489/D489</f>
        <v>3.3333333333333333E-2</v>
      </c>
      <c r="L489" s="8"/>
      <c r="M489" s="123" t="s">
        <v>232</v>
      </c>
      <c r="N489" s="123">
        <v>2</v>
      </c>
      <c r="O489" s="123"/>
    </row>
    <row r="490" spans="2:26" ht="15.75" x14ac:dyDescent="0.25">
      <c r="B490" s="415" t="s">
        <v>122</v>
      </c>
      <c r="C490" s="115" t="s">
        <v>115</v>
      </c>
      <c r="D490" s="257">
        <f>D180*(1+AB19)</f>
        <v>37100</v>
      </c>
      <c r="E490" s="117">
        <f>IF(C490="SLM",(1-J490/D490)/I490,((1-J490/D490)/I490))</f>
        <v>3.5714285714285718E-3</v>
      </c>
      <c r="F490" s="115" t="str">
        <f t="shared" si="705"/>
        <v>Monthly</v>
      </c>
      <c r="G490" s="115">
        <f>VLOOKUP(F490,M487:O490,2,0)</f>
        <v>12</v>
      </c>
      <c r="H490" s="115">
        <v>10</v>
      </c>
      <c r="I490" s="115">
        <f t="shared" si="706"/>
        <v>120</v>
      </c>
      <c r="J490" s="118">
        <f t="shared" si="704"/>
        <v>21200</v>
      </c>
      <c r="K490" s="119">
        <f t="shared" si="707"/>
        <v>0.5714285714285714</v>
      </c>
      <c r="L490" s="8"/>
      <c r="M490" s="123" t="s">
        <v>233</v>
      </c>
      <c r="N490" s="123">
        <v>1</v>
      </c>
      <c r="O490" s="123"/>
    </row>
    <row r="491" spans="2:26" ht="15.75" x14ac:dyDescent="0.25">
      <c r="B491" s="415" t="s">
        <v>124</v>
      </c>
      <c r="C491" s="115" t="s">
        <v>125</v>
      </c>
      <c r="D491" s="257">
        <f>D181*(1+AB19)</f>
        <v>530000</v>
      </c>
      <c r="E491" s="117">
        <f t="shared" ref="E491" si="708">IF(C491="SLM",(1-J491/D491)/I491,((1-J491/D491)/I491)*1.5)</f>
        <v>1.7607142857142856E-2</v>
      </c>
      <c r="F491" s="115" t="str">
        <f t="shared" si="705"/>
        <v>Monthly</v>
      </c>
      <c r="G491" s="115">
        <f>VLOOKUP(F491,M487:O490,2,0)</f>
        <v>12</v>
      </c>
      <c r="H491" s="115">
        <v>7</v>
      </c>
      <c r="I491" s="115">
        <f t="shared" si="706"/>
        <v>84</v>
      </c>
      <c r="J491" s="118">
        <f t="shared" si="704"/>
        <v>7420</v>
      </c>
      <c r="K491" s="119">
        <f t="shared" si="707"/>
        <v>1.4E-2</v>
      </c>
      <c r="L491" s="8"/>
      <c r="M491" s="8"/>
      <c r="N491" s="8"/>
      <c r="O491" s="8"/>
    </row>
    <row r="492" spans="2:26" ht="16.5" thickBot="1" x14ac:dyDescent="0.3">
      <c r="B492" s="415" t="s">
        <v>126</v>
      </c>
      <c r="C492" s="120" t="s">
        <v>115</v>
      </c>
      <c r="D492" s="260">
        <f>D182*(1+AB19)</f>
        <v>371000</v>
      </c>
      <c r="E492" s="117">
        <f>IF(C492="SLM",(1-J492/D492)/I492,((1-J492/D492)/I492))</f>
        <v>1.6190476190476189E-2</v>
      </c>
      <c r="F492" s="115" t="str">
        <f t="shared" si="705"/>
        <v>Monthly</v>
      </c>
      <c r="G492" s="115">
        <f>VLOOKUP(F492,M487:O490,2,0)</f>
        <v>12</v>
      </c>
      <c r="H492" s="120">
        <v>5</v>
      </c>
      <c r="I492" s="120">
        <f t="shared" si="706"/>
        <v>60</v>
      </c>
      <c r="J492" s="118">
        <f t="shared" si="704"/>
        <v>10600</v>
      </c>
      <c r="K492" s="119">
        <f t="shared" si="707"/>
        <v>2.8571428571428571E-2</v>
      </c>
      <c r="L492" s="8"/>
      <c r="M492" s="8"/>
      <c r="N492" s="8"/>
      <c r="O492" s="8"/>
    </row>
    <row r="493" spans="2:26" ht="15.75" x14ac:dyDescent="0.25">
      <c r="B493" s="246"/>
      <c r="C493" s="247"/>
      <c r="D493" s="248"/>
      <c r="E493" s="249"/>
      <c r="F493" s="247"/>
      <c r="G493" s="247"/>
      <c r="H493" s="247"/>
      <c r="I493" s="249"/>
      <c r="J493" s="249"/>
      <c r="K493" s="250"/>
    </row>
    <row r="494" spans="2:26" ht="15.75" x14ac:dyDescent="0.25">
      <c r="B494" s="246"/>
      <c r="C494" s="247"/>
      <c r="D494" s="248"/>
      <c r="E494" s="249"/>
      <c r="F494" s="247"/>
      <c r="G494" s="247"/>
      <c r="H494" s="247"/>
      <c r="I494" s="249"/>
      <c r="J494" s="249"/>
      <c r="K494" s="250"/>
    </row>
    <row r="495" spans="2:26" ht="15.75" x14ac:dyDescent="0.25">
      <c r="B495" s="246"/>
      <c r="C495" s="247"/>
      <c r="D495" s="248"/>
      <c r="E495" s="249"/>
      <c r="F495" s="247"/>
      <c r="G495" s="247"/>
      <c r="H495" s="247"/>
      <c r="I495" s="249"/>
      <c r="J495" s="249"/>
      <c r="K495" s="250"/>
    </row>
    <row r="496" spans="2:26" ht="16.5" thickBot="1" x14ac:dyDescent="0.3">
      <c r="B496" s="251"/>
      <c r="C496" s="252"/>
      <c r="D496" s="253"/>
      <c r="E496" s="252"/>
      <c r="F496" s="252"/>
      <c r="G496" s="252"/>
      <c r="H496" s="252"/>
      <c r="I496" s="254"/>
      <c r="J496" s="254"/>
      <c r="K496" s="255"/>
    </row>
    <row r="498" spans="2:21" ht="15.75" thickBot="1" x14ac:dyDescent="0.3"/>
    <row r="499" spans="2:21" ht="15" customHeight="1" x14ac:dyDescent="0.25">
      <c r="B499" s="342" t="s">
        <v>148</v>
      </c>
      <c r="C499" s="242"/>
      <c r="D499" s="242"/>
      <c r="E499" s="345" t="s">
        <v>340</v>
      </c>
      <c r="F499" s="345" t="s">
        <v>341</v>
      </c>
      <c r="G499" s="345" t="s">
        <v>342</v>
      </c>
      <c r="H499" s="345" t="s">
        <v>343</v>
      </c>
      <c r="I499" s="345" t="s">
        <v>344</v>
      </c>
      <c r="J499" s="339"/>
      <c r="K499" s="339"/>
      <c r="L499" s="339"/>
      <c r="M499" s="339"/>
      <c r="N499" s="339"/>
      <c r="O499" s="339"/>
      <c r="P499" s="339"/>
      <c r="Q499" s="339"/>
      <c r="R499" s="339"/>
      <c r="S499" s="339"/>
      <c r="T499" s="339"/>
      <c r="U499" s="339"/>
    </row>
    <row r="500" spans="2:21" ht="15" customHeight="1" x14ac:dyDescent="0.25">
      <c r="B500" s="343"/>
      <c r="C500" s="243"/>
      <c r="D500" s="243"/>
      <c r="E500" s="346"/>
      <c r="F500" s="346"/>
      <c r="G500" s="346"/>
      <c r="H500" s="346"/>
      <c r="I500" s="346"/>
      <c r="J500" s="340"/>
      <c r="K500" s="340"/>
      <c r="L500" s="340"/>
      <c r="M500" s="340"/>
      <c r="N500" s="340"/>
      <c r="O500" s="340"/>
      <c r="P500" s="340"/>
      <c r="Q500" s="340"/>
      <c r="R500" s="340"/>
      <c r="S500" s="340"/>
      <c r="T500" s="340"/>
      <c r="U500" s="340"/>
    </row>
    <row r="501" spans="2:21" ht="15.75" customHeight="1" thickBot="1" x14ac:dyDescent="0.3">
      <c r="B501" s="344"/>
      <c r="C501" s="244"/>
      <c r="D501" s="244"/>
      <c r="E501" s="347"/>
      <c r="F501" s="347"/>
      <c r="G501" s="347"/>
      <c r="H501" s="347"/>
      <c r="I501" s="347"/>
      <c r="J501" s="341"/>
      <c r="K501" s="341"/>
      <c r="L501" s="341"/>
      <c r="M501" s="341"/>
      <c r="N501" s="341"/>
      <c r="O501" s="341"/>
      <c r="P501" s="341"/>
      <c r="Q501" s="341"/>
      <c r="R501" s="341"/>
      <c r="S501" s="341"/>
      <c r="T501" s="341"/>
      <c r="U501" s="341"/>
    </row>
    <row r="502" spans="2:21" ht="15.75" x14ac:dyDescent="0.25">
      <c r="B502" s="73" t="s">
        <v>114</v>
      </c>
      <c r="C502" s="49" t="s">
        <v>133</v>
      </c>
      <c r="D502" s="23"/>
      <c r="E502" s="23">
        <f>E192+2</f>
        <v>3</v>
      </c>
      <c r="F502" s="23">
        <f t="shared" ref="F502:I502" si="709">F192+2</f>
        <v>3</v>
      </c>
      <c r="G502" s="23">
        <f t="shared" si="709"/>
        <v>3</v>
      </c>
      <c r="H502" s="23">
        <f t="shared" si="709"/>
        <v>3</v>
      </c>
      <c r="I502" s="23">
        <f t="shared" si="709"/>
        <v>3</v>
      </c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77"/>
    </row>
    <row r="503" spans="2:21" ht="15.75" x14ac:dyDescent="0.25">
      <c r="B503" s="73" t="s">
        <v>118</v>
      </c>
      <c r="C503" s="49" t="s">
        <v>134</v>
      </c>
      <c r="D503" s="23"/>
      <c r="E503" s="23">
        <f>E193+2</f>
        <v>3</v>
      </c>
      <c r="F503" s="23">
        <f t="shared" ref="F503:I503" si="710">F193+2</f>
        <v>3</v>
      </c>
      <c r="G503" s="23">
        <f t="shared" si="710"/>
        <v>3</v>
      </c>
      <c r="H503" s="23">
        <f t="shared" si="710"/>
        <v>3</v>
      </c>
      <c r="I503" s="23">
        <f t="shared" si="710"/>
        <v>3</v>
      </c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77"/>
    </row>
    <row r="504" spans="2:21" ht="15.75" x14ac:dyDescent="0.25">
      <c r="B504" s="73" t="s">
        <v>120</v>
      </c>
      <c r="C504" s="49" t="s">
        <v>133</v>
      </c>
      <c r="D504" s="23"/>
      <c r="E504" s="23">
        <f>E194+3</f>
        <v>6</v>
      </c>
      <c r="F504" s="23">
        <f t="shared" ref="F504:I504" si="711">F194+3</f>
        <v>6</v>
      </c>
      <c r="G504" s="23">
        <f t="shared" si="711"/>
        <v>6</v>
      </c>
      <c r="H504" s="23">
        <f t="shared" si="711"/>
        <v>6</v>
      </c>
      <c r="I504" s="23">
        <f t="shared" si="711"/>
        <v>6</v>
      </c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77"/>
    </row>
    <row r="505" spans="2:21" ht="15.75" x14ac:dyDescent="0.25">
      <c r="B505" s="73" t="s">
        <v>122</v>
      </c>
      <c r="C505" s="49" t="s">
        <v>133</v>
      </c>
      <c r="D505" s="23"/>
      <c r="E505" s="23">
        <f>E195+2</f>
        <v>3</v>
      </c>
      <c r="F505" s="23">
        <f t="shared" ref="F505:I505" si="712">F195+2</f>
        <v>3</v>
      </c>
      <c r="G505" s="23">
        <f t="shared" si="712"/>
        <v>3</v>
      </c>
      <c r="H505" s="23">
        <f t="shared" si="712"/>
        <v>3</v>
      </c>
      <c r="I505" s="23">
        <f t="shared" si="712"/>
        <v>3</v>
      </c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77"/>
    </row>
    <row r="506" spans="2:21" ht="15.75" x14ac:dyDescent="0.25">
      <c r="B506" s="73" t="s">
        <v>124</v>
      </c>
      <c r="C506" s="49" t="s">
        <v>133</v>
      </c>
      <c r="D506" s="23"/>
      <c r="E506" s="23">
        <f>E196+3</f>
        <v>8</v>
      </c>
      <c r="F506" s="23">
        <f t="shared" ref="F506:I506" si="713">F196+3</f>
        <v>8</v>
      </c>
      <c r="G506" s="23">
        <f t="shared" si="713"/>
        <v>8</v>
      </c>
      <c r="H506" s="23">
        <f t="shared" si="713"/>
        <v>8</v>
      </c>
      <c r="I506" s="23">
        <f t="shared" si="713"/>
        <v>8</v>
      </c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77"/>
    </row>
    <row r="507" spans="2:21" ht="15.75" x14ac:dyDescent="0.25">
      <c r="B507" s="73" t="s">
        <v>126</v>
      </c>
      <c r="C507" s="49" t="s">
        <v>133</v>
      </c>
      <c r="D507" s="23"/>
      <c r="E507" s="23">
        <f>E197+2</f>
        <v>7</v>
      </c>
      <c r="F507" s="23">
        <f t="shared" ref="F507:I507" si="714">F197+2</f>
        <v>7</v>
      </c>
      <c r="G507" s="23">
        <f t="shared" si="714"/>
        <v>7</v>
      </c>
      <c r="H507" s="23">
        <f t="shared" si="714"/>
        <v>7</v>
      </c>
      <c r="I507" s="23">
        <f t="shared" si="714"/>
        <v>7</v>
      </c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77"/>
    </row>
    <row r="508" spans="2:21" ht="15.75" x14ac:dyDescent="0.25">
      <c r="B508" s="73" t="s">
        <v>127</v>
      </c>
      <c r="C508" s="49" t="s">
        <v>133</v>
      </c>
      <c r="D508" s="23"/>
      <c r="E508" s="23">
        <f>E198+2</f>
        <v>5</v>
      </c>
      <c r="F508" s="23">
        <f t="shared" ref="F508:I508" si="715">F198+2</f>
        <v>5</v>
      </c>
      <c r="G508" s="23">
        <f t="shared" si="715"/>
        <v>5</v>
      </c>
      <c r="H508" s="23">
        <f t="shared" si="715"/>
        <v>5</v>
      </c>
      <c r="I508" s="23">
        <f t="shared" si="715"/>
        <v>5</v>
      </c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77"/>
    </row>
    <row r="509" spans="2:21" ht="15.75" x14ac:dyDescent="0.25">
      <c r="B509" s="73" t="s">
        <v>128</v>
      </c>
      <c r="C509" s="49" t="s">
        <v>133</v>
      </c>
      <c r="D509" s="23"/>
      <c r="E509" s="23">
        <f>E199+2</f>
        <v>9</v>
      </c>
      <c r="F509" s="23">
        <f t="shared" ref="F509:I509" si="716">F199+2</f>
        <v>9</v>
      </c>
      <c r="G509" s="23">
        <f t="shared" si="716"/>
        <v>9</v>
      </c>
      <c r="H509" s="23">
        <f t="shared" si="716"/>
        <v>9</v>
      </c>
      <c r="I509" s="23">
        <f t="shared" si="716"/>
        <v>9</v>
      </c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77"/>
    </row>
    <row r="510" spans="2:21" ht="15.75" x14ac:dyDescent="0.25">
      <c r="B510" s="73" t="s">
        <v>129</v>
      </c>
      <c r="C510" s="49" t="s">
        <v>133</v>
      </c>
      <c r="D510" s="23"/>
      <c r="E510" s="23">
        <f>E200+10</f>
        <v>20</v>
      </c>
      <c r="F510" s="23">
        <f t="shared" ref="F510:I510" si="717">F200+10</f>
        <v>20</v>
      </c>
      <c r="G510" s="23">
        <f t="shared" si="717"/>
        <v>20</v>
      </c>
      <c r="H510" s="23">
        <f t="shared" si="717"/>
        <v>20</v>
      </c>
      <c r="I510" s="23">
        <f t="shared" si="717"/>
        <v>20</v>
      </c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77"/>
    </row>
    <row r="511" spans="2:21" ht="16.5" thickBot="1" x14ac:dyDescent="0.3">
      <c r="B511" s="76" t="s">
        <v>130</v>
      </c>
      <c r="C511" s="78" t="s">
        <v>133</v>
      </c>
      <c r="D511" s="79"/>
      <c r="E511" s="23">
        <f>E201+2</f>
        <v>3</v>
      </c>
      <c r="F511" s="23">
        <f t="shared" ref="F511:I511" si="718">F201+2</f>
        <v>3</v>
      </c>
      <c r="G511" s="23">
        <f t="shared" si="718"/>
        <v>3</v>
      </c>
      <c r="H511" s="23">
        <f t="shared" si="718"/>
        <v>3</v>
      </c>
      <c r="I511" s="23">
        <f t="shared" si="718"/>
        <v>3</v>
      </c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80"/>
    </row>
    <row r="515" spans="2:82" x14ac:dyDescent="0.25">
      <c r="B515" s="354" t="s">
        <v>338</v>
      </c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54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  <c r="Z515" s="354"/>
    </row>
    <row r="516" spans="2:82" x14ac:dyDescent="0.25"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  <c r="Z516" s="354"/>
    </row>
    <row r="517" spans="2:82" x14ac:dyDescent="0.25">
      <c r="B517" s="416" t="s">
        <v>339</v>
      </c>
      <c r="C517" s="355"/>
      <c r="D517" s="355"/>
      <c r="E517" s="355"/>
      <c r="F517" s="355"/>
      <c r="G517" s="355"/>
      <c r="H517" s="348"/>
      <c r="I517" s="348"/>
      <c r="J517" s="348"/>
      <c r="K517" s="348"/>
      <c r="L517" s="348"/>
      <c r="M517" s="348"/>
      <c r="N517" s="348"/>
      <c r="O517" s="348"/>
      <c r="P517" s="348"/>
      <c r="Q517" s="348"/>
      <c r="R517" s="348"/>
      <c r="S517" s="348"/>
      <c r="T517" s="348"/>
      <c r="U517" s="348"/>
      <c r="V517" s="348"/>
      <c r="W517" s="348"/>
      <c r="X517" s="348"/>
      <c r="Y517" s="348"/>
      <c r="Z517" s="348"/>
    </row>
    <row r="518" spans="2:82" x14ac:dyDescent="0.25">
      <c r="B518" s="416"/>
      <c r="C518" s="355"/>
      <c r="D518" s="355"/>
      <c r="E518" s="355"/>
      <c r="F518" s="355"/>
      <c r="G518" s="355"/>
      <c r="H518" s="348"/>
      <c r="I518" s="348"/>
      <c r="J518" s="348"/>
      <c r="K518" s="348"/>
      <c r="L518" s="348"/>
      <c r="M518" s="348"/>
      <c r="N518" s="348"/>
      <c r="O518" s="348"/>
      <c r="P518" s="348"/>
      <c r="Q518" s="348"/>
      <c r="R518" s="348"/>
      <c r="S518" s="348"/>
      <c r="T518" s="348"/>
      <c r="U518" s="348"/>
      <c r="V518" s="348"/>
      <c r="W518" s="348"/>
      <c r="X518" s="348"/>
      <c r="Y518" s="348"/>
      <c r="Z518" s="348"/>
    </row>
    <row r="519" spans="2:82" x14ac:dyDescent="0.25">
      <c r="B519" s="231"/>
      <c r="C519" s="258"/>
      <c r="D519" s="258"/>
      <c r="E519" s="258"/>
      <c r="F519" s="258"/>
      <c r="G519" s="258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</row>
    <row r="520" spans="2:82" x14ac:dyDescent="0.25">
      <c r="B520" s="43" t="s">
        <v>114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</row>
    <row r="521" spans="2:82" x14ac:dyDescent="0.25">
      <c r="B521" s="23" t="s">
        <v>234</v>
      </c>
      <c r="C521" s="16">
        <v>1</v>
      </c>
      <c r="D521">
        <v>2</v>
      </c>
      <c r="E521">
        <v>3</v>
      </c>
      <c r="F521" s="16">
        <v>4</v>
      </c>
      <c r="G521">
        <v>5</v>
      </c>
      <c r="H521">
        <v>6</v>
      </c>
      <c r="I521" s="16">
        <v>7</v>
      </c>
      <c r="J521">
        <v>8</v>
      </c>
      <c r="K521">
        <v>9</v>
      </c>
      <c r="L521" s="16">
        <v>10</v>
      </c>
      <c r="M521">
        <v>11</v>
      </c>
      <c r="N521">
        <v>12</v>
      </c>
      <c r="O521" s="16">
        <v>13</v>
      </c>
      <c r="P521">
        <v>14</v>
      </c>
      <c r="Q521">
        <v>15</v>
      </c>
      <c r="R521" s="16">
        <v>16</v>
      </c>
      <c r="S521">
        <v>17</v>
      </c>
      <c r="T521">
        <v>18</v>
      </c>
      <c r="U521" s="16">
        <v>19</v>
      </c>
      <c r="V521">
        <v>20</v>
      </c>
      <c r="W521">
        <v>21</v>
      </c>
      <c r="X521" s="16">
        <v>22</v>
      </c>
      <c r="Y521">
        <v>23</v>
      </c>
      <c r="Z521">
        <v>24</v>
      </c>
      <c r="AA521" s="16">
        <v>25</v>
      </c>
      <c r="AB521">
        <v>26</v>
      </c>
      <c r="AC521">
        <v>27</v>
      </c>
      <c r="AD521" s="16">
        <v>28</v>
      </c>
      <c r="AE521">
        <v>29</v>
      </c>
      <c r="AF521">
        <v>30</v>
      </c>
      <c r="AG521" s="16">
        <v>31</v>
      </c>
      <c r="AH521">
        <v>32</v>
      </c>
      <c r="AI521">
        <v>33</v>
      </c>
      <c r="AJ521" s="16">
        <v>34</v>
      </c>
      <c r="AK521">
        <v>35</v>
      </c>
      <c r="AL521">
        <v>36</v>
      </c>
      <c r="AM521" s="16">
        <v>37</v>
      </c>
      <c r="AN521">
        <v>38</v>
      </c>
      <c r="AO521">
        <v>39</v>
      </c>
      <c r="AP521" s="16">
        <v>40</v>
      </c>
      <c r="AQ521">
        <v>41</v>
      </c>
      <c r="AR521">
        <v>42</v>
      </c>
      <c r="AS521" s="16">
        <v>43</v>
      </c>
      <c r="AT521">
        <v>44</v>
      </c>
      <c r="AU521">
        <v>45</v>
      </c>
      <c r="AV521" s="16">
        <v>46</v>
      </c>
      <c r="AW521">
        <v>47</v>
      </c>
      <c r="AX521">
        <v>48</v>
      </c>
      <c r="AY521" s="16">
        <v>49</v>
      </c>
      <c r="AZ521">
        <v>50</v>
      </c>
      <c r="BA521">
        <v>51</v>
      </c>
      <c r="BB521" s="16">
        <v>52</v>
      </c>
      <c r="BC521">
        <v>53</v>
      </c>
      <c r="BD521">
        <v>54</v>
      </c>
      <c r="BE521" s="16">
        <v>55</v>
      </c>
      <c r="BF521">
        <v>56</v>
      </c>
      <c r="BG521">
        <v>57</v>
      </c>
      <c r="BH521" s="16">
        <v>58</v>
      </c>
      <c r="BI521">
        <v>59</v>
      </c>
      <c r="BJ521">
        <v>60</v>
      </c>
      <c r="BK521" s="16">
        <v>61</v>
      </c>
      <c r="BL521">
        <v>62</v>
      </c>
      <c r="BM521">
        <v>63</v>
      </c>
      <c r="BN521" s="16">
        <v>64</v>
      </c>
      <c r="BO521">
        <v>65</v>
      </c>
      <c r="BP521">
        <v>66</v>
      </c>
      <c r="BQ521" s="16">
        <v>67</v>
      </c>
      <c r="BR521">
        <v>68</v>
      </c>
      <c r="BS521">
        <v>69</v>
      </c>
      <c r="BT521" s="16">
        <v>70</v>
      </c>
      <c r="BU521">
        <v>71</v>
      </c>
      <c r="BV521">
        <v>72</v>
      </c>
      <c r="BW521">
        <v>73</v>
      </c>
    </row>
    <row r="522" spans="2:82" x14ac:dyDescent="0.25">
      <c r="B522" s="23" t="s">
        <v>235</v>
      </c>
      <c r="C522" s="7">
        <f>$D$487*$E$502</f>
        <v>747300</v>
      </c>
      <c r="D522" s="7">
        <f>C524</f>
        <v>733056.25</v>
      </c>
      <c r="E522" s="7">
        <f>D524</f>
        <v>719083.98991578014</v>
      </c>
      <c r="F522" s="7">
        <f t="shared" ref="F522:BQ522" si="719">E524</f>
        <v>705378.04507252725</v>
      </c>
      <c r="G522" s="7">
        <f t="shared" si="719"/>
        <v>691933.33942619804</v>
      </c>
      <c r="H522" s="7">
        <f t="shared" si="719"/>
        <v>678744.89368358883</v>
      </c>
      <c r="I522" s="7">
        <f t="shared" si="719"/>
        <v>665807.82345823676</v>
      </c>
      <c r="J522" s="7">
        <f t="shared" si="719"/>
        <v>653117.33746147074</v>
      </c>
      <c r="K522" s="7">
        <f t="shared" si="719"/>
        <v>640668.73572794092</v>
      </c>
      <c r="L522" s="7">
        <f t="shared" si="719"/>
        <v>628457.40787497046</v>
      </c>
      <c r="M522" s="7">
        <f t="shared" si="719"/>
        <v>616478.83139508404</v>
      </c>
      <c r="N522" s="7">
        <f t="shared" si="719"/>
        <v>604728.56998108199</v>
      </c>
      <c r="O522" s="7">
        <f t="shared" si="719"/>
        <v>593202.27188303834</v>
      </c>
      <c r="P522" s="7">
        <f t="shared" si="719"/>
        <v>581895.66829661513</v>
      </c>
      <c r="Q522" s="7">
        <f t="shared" si="719"/>
        <v>570804.57178209629</v>
      </c>
      <c r="R522" s="7">
        <f t="shared" si="719"/>
        <v>559924.87471355451</v>
      </c>
      <c r="S522" s="7">
        <f t="shared" si="719"/>
        <v>549252.54775757808</v>
      </c>
      <c r="T522" s="7">
        <f t="shared" si="719"/>
        <v>538783.63838099304</v>
      </c>
      <c r="U522" s="7">
        <f t="shared" si="719"/>
        <v>528514.26938702911</v>
      </c>
      <c r="V522" s="7">
        <f t="shared" si="719"/>
        <v>518440.63747938629</v>
      </c>
      <c r="W522" s="7">
        <f t="shared" si="719"/>
        <v>508559.01185367105</v>
      </c>
      <c r="X522" s="7">
        <f t="shared" si="719"/>
        <v>498865.73281567998</v>
      </c>
      <c r="Y522" s="7">
        <f t="shared" si="719"/>
        <v>489357.21042601939</v>
      </c>
      <c r="Z522" s="7">
        <f t="shared" si="719"/>
        <v>480029.92317055893</v>
      </c>
      <c r="AA522" s="7">
        <f t="shared" si="719"/>
        <v>470880.4166562265</v>
      </c>
      <c r="AB522" s="7">
        <f t="shared" si="719"/>
        <v>461905.30233166192</v>
      </c>
      <c r="AC522" s="7">
        <f t="shared" si="719"/>
        <v>453101.25623225525</v>
      </c>
      <c r="AD522" s="7">
        <f t="shared" si="719"/>
        <v>444465.017749105</v>
      </c>
      <c r="AE522" s="7">
        <f t="shared" si="719"/>
        <v>435993.38842144032</v>
      </c>
      <c r="AF522" s="7">
        <f t="shared" si="719"/>
        <v>427683.23075206002</v>
      </c>
      <c r="AG522" s="7">
        <f t="shared" si="719"/>
        <v>419531.46704534965</v>
      </c>
      <c r="AH522" s="7">
        <f t="shared" si="719"/>
        <v>411535.07826744625</v>
      </c>
      <c r="AI522" s="7">
        <f t="shared" si="719"/>
        <v>403691.10292812879</v>
      </c>
      <c r="AJ522" s="7">
        <f t="shared" si="719"/>
        <v>395996.63598401996</v>
      </c>
      <c r="AK522" s="7">
        <f t="shared" si="719"/>
        <v>388448.82776269334</v>
      </c>
      <c r="AL522" s="7">
        <f t="shared" si="719"/>
        <v>381044.88290728739</v>
      </c>
      <c r="AM522" s="7">
        <f t="shared" si="719"/>
        <v>373782.05934123538</v>
      </c>
      <c r="AN522" s="7">
        <f t="shared" si="719"/>
        <v>366657.66725272778</v>
      </c>
      <c r="AO522" s="7">
        <f t="shared" si="719"/>
        <v>359669.06809853128</v>
      </c>
      <c r="AP522" s="7">
        <f t="shared" si="719"/>
        <v>352813.67362679506</v>
      </c>
      <c r="AQ522" s="7">
        <f t="shared" si="719"/>
        <v>346088.94491848291</v>
      </c>
      <c r="AR522" s="7">
        <f t="shared" si="719"/>
        <v>339492.39144707564</v>
      </c>
      <c r="AS522" s="7">
        <f t="shared" si="719"/>
        <v>333021.57015619607</v>
      </c>
      <c r="AT522" s="7">
        <f t="shared" si="719"/>
        <v>326674.08455481468</v>
      </c>
      <c r="AU522" s="7">
        <f t="shared" si="719"/>
        <v>320447.58382970071</v>
      </c>
      <c r="AV522" s="7">
        <f t="shared" si="719"/>
        <v>314339.76197479066</v>
      </c>
      <c r="AW522" s="7">
        <f t="shared" si="719"/>
        <v>308348.35693715059</v>
      </c>
      <c r="AX522" s="7">
        <f t="shared" si="719"/>
        <v>302471.14977921732</v>
      </c>
      <c r="AY522" s="7">
        <f t="shared" si="719"/>
        <v>296705.96385700704</v>
      </c>
      <c r="AZ522" s="7">
        <f t="shared" si="719"/>
        <v>291050.66401398787</v>
      </c>
      <c r="BA522" s="7">
        <f t="shared" si="719"/>
        <v>285503.15579031699</v>
      </c>
      <c r="BB522" s="7">
        <f t="shared" si="719"/>
        <v>280061.38464715047</v>
      </c>
      <c r="BC522" s="7">
        <f t="shared" si="719"/>
        <v>274723.33520573756</v>
      </c>
      <c r="BD522" s="7">
        <f t="shared" si="719"/>
        <v>269487.03050101828</v>
      </c>
      <c r="BE522" s="7">
        <f t="shared" si="719"/>
        <v>264350.53124944743</v>
      </c>
      <c r="BF522" s="7">
        <f t="shared" si="719"/>
        <v>259311.93513077445</v>
      </c>
      <c r="BG522" s="7">
        <f t="shared" si="719"/>
        <v>254369.37608351235</v>
      </c>
      <c r="BH522" s="7">
        <f t="shared" si="719"/>
        <v>249521.02361383548</v>
      </c>
      <c r="BI522" s="7">
        <f t="shared" si="719"/>
        <v>244765.08211764978</v>
      </c>
      <c r="BJ522" s="7">
        <f t="shared" si="719"/>
        <v>240099.79021558465</v>
      </c>
      <c r="BK522" s="7">
        <f t="shared" si="719"/>
        <v>235523.42010065995</v>
      </c>
      <c r="BL522" s="7">
        <f t="shared" si="719"/>
        <v>231034.27689838674</v>
      </c>
      <c r="BM522" s="7">
        <f t="shared" si="719"/>
        <v>226630.69803906465</v>
      </c>
      <c r="BN522" s="7">
        <f t="shared" si="719"/>
        <v>222311.05264204348</v>
      </c>
      <c r="BO522" s="7">
        <f t="shared" si="719"/>
        <v>218073.74091172084</v>
      </c>
      <c r="BP522" s="7">
        <f t="shared" si="719"/>
        <v>213917.1935450524</v>
      </c>
      <c r="BQ522" s="7">
        <f t="shared" si="719"/>
        <v>209839.87115035503</v>
      </c>
      <c r="BR522" s="7">
        <f t="shared" ref="BR522:BV522" si="720">BQ524</f>
        <v>205840.26367718779</v>
      </c>
      <c r="BS522" s="7">
        <f t="shared" si="720"/>
        <v>201916.88985709954</v>
      </c>
      <c r="BT522" s="7">
        <f t="shared" si="720"/>
        <v>198068.29665503601</v>
      </c>
      <c r="BU522" s="7">
        <f t="shared" si="720"/>
        <v>194293.05873120332</v>
      </c>
      <c r="BV522" s="7">
        <f t="shared" si="720"/>
        <v>190589.77791318836</v>
      </c>
      <c r="BW522" s="7">
        <f t="shared" ref="BW522" si="721">BV524</f>
        <v>21200</v>
      </c>
    </row>
    <row r="523" spans="2:82" x14ac:dyDescent="0.25">
      <c r="B523" s="23" t="s">
        <v>236</v>
      </c>
      <c r="C523" s="16">
        <f>IF($C$487="SLM",IF(C521&lt;=$I$487,$C$522*$E$487,0),IF(C521&lt;$I$487,C522*$E$487,IF(C521=$I$487,C522-$J$487,0)))</f>
        <v>14243.75</v>
      </c>
      <c r="D523" s="16">
        <f t="shared" ref="D523:BO523" si="722">IF($C$487="SLM",IF(D521&lt;=$I$487,$C$522*$E$487,0),IF(D521&lt;$I$487,D522*$E$487,IF(D521=$I$487,D522-$J$487,0)))</f>
        <v>13972.260084219857</v>
      </c>
      <c r="E523" s="16">
        <f t="shared" si="722"/>
        <v>13705.944843252901</v>
      </c>
      <c r="F523" s="16">
        <f t="shared" si="722"/>
        <v>13444.705646329199</v>
      </c>
      <c r="G523" s="16">
        <f t="shared" si="722"/>
        <v>13188.44574260927</v>
      </c>
      <c r="H523" s="16">
        <f t="shared" si="722"/>
        <v>12937.070225352092</v>
      </c>
      <c r="I523" s="16">
        <f t="shared" si="722"/>
        <v>12690.485996766038</v>
      </c>
      <c r="J523" s="16">
        <f t="shared" si="722"/>
        <v>12448.601733529806</v>
      </c>
      <c r="K523" s="16">
        <f t="shared" si="722"/>
        <v>12211.327852970506</v>
      </c>
      <c r="L523" s="16">
        <f t="shared" si="722"/>
        <v>11978.576479886406</v>
      </c>
      <c r="M523" s="16">
        <f t="shared" si="722"/>
        <v>11750.261414002045</v>
      </c>
      <c r="N523" s="16">
        <f t="shared" si="722"/>
        <v>11526.298098043673</v>
      </c>
      <c r="O523" s="16">
        <f t="shared" si="722"/>
        <v>11306.60358642316</v>
      </c>
      <c r="P523" s="16">
        <f t="shared" si="722"/>
        <v>11091.096514518817</v>
      </c>
      <c r="Q523" s="16">
        <f t="shared" si="722"/>
        <v>10879.697068541729</v>
      </c>
      <c r="R523" s="16">
        <f t="shared" si="722"/>
        <v>10672.326955976438</v>
      </c>
      <c r="S523" s="16">
        <f t="shared" si="722"/>
        <v>10468.909376585043</v>
      </c>
      <c r="T523" s="16">
        <f t="shared" si="722"/>
        <v>10269.368993963963</v>
      </c>
      <c r="U523" s="16">
        <f t="shared" si="722"/>
        <v>10073.631907642843</v>
      </c>
      <c r="V523" s="16">
        <f t="shared" si="722"/>
        <v>9881.6256257152527</v>
      </c>
      <c r="W523" s="16">
        <f t="shared" si="722"/>
        <v>9693.2790379910712</v>
      </c>
      <c r="X523" s="16">
        <f t="shared" si="722"/>
        <v>9508.5223896605676</v>
      </c>
      <c r="Y523" s="16">
        <f t="shared" si="722"/>
        <v>9327.2872554604764</v>
      </c>
      <c r="Z523" s="16">
        <f t="shared" si="722"/>
        <v>9149.5065143324609</v>
      </c>
      <c r="AA523" s="16">
        <f t="shared" si="722"/>
        <v>8975.1143245645999</v>
      </c>
      <c r="AB523" s="16">
        <f t="shared" si="722"/>
        <v>8804.0460994066761</v>
      </c>
      <c r="AC523" s="16">
        <f t="shared" si="722"/>
        <v>8636.238483150255</v>
      </c>
      <c r="AD523" s="16">
        <f t="shared" si="722"/>
        <v>8471.6293276646793</v>
      </c>
      <c r="AE523" s="16">
        <f t="shared" si="722"/>
        <v>8310.157669380289</v>
      </c>
      <c r="AF523" s="16">
        <f t="shared" si="722"/>
        <v>8151.7637067103633</v>
      </c>
      <c r="AG523" s="16">
        <f t="shared" si="722"/>
        <v>7996.3887779033839</v>
      </c>
      <c r="AH523" s="16">
        <f t="shared" si="722"/>
        <v>7843.9753393174597</v>
      </c>
      <c r="AI523" s="16">
        <f t="shared" si="722"/>
        <v>7694.4669441088381</v>
      </c>
      <c r="AJ523" s="16">
        <f t="shared" si="722"/>
        <v>7547.8082213266216</v>
      </c>
      <c r="AK523" s="16">
        <f t="shared" si="722"/>
        <v>7403.9448554059454</v>
      </c>
      <c r="AL523" s="16">
        <f t="shared" si="722"/>
        <v>7262.8235660520204</v>
      </c>
      <c r="AM523" s="16">
        <f t="shared" si="722"/>
        <v>7124.3920885075895</v>
      </c>
      <c r="AN523" s="16">
        <f t="shared" si="722"/>
        <v>6988.5991541964959</v>
      </c>
      <c r="AO523" s="16">
        <f t="shared" si="722"/>
        <v>6855.3944717361901</v>
      </c>
      <c r="AP523" s="16">
        <f t="shared" si="722"/>
        <v>6724.72870831214</v>
      </c>
      <c r="AQ523" s="16">
        <f t="shared" si="722"/>
        <v>6596.5534714072537</v>
      </c>
      <c r="AR523" s="16">
        <f t="shared" si="722"/>
        <v>6470.8212908795449</v>
      </c>
      <c r="AS523" s="16">
        <f t="shared" si="722"/>
        <v>6347.4856013813969</v>
      </c>
      <c r="AT523" s="16">
        <f t="shared" si="722"/>
        <v>6226.5007251139323</v>
      </c>
      <c r="AU523" s="16">
        <f t="shared" si="722"/>
        <v>6107.8218549100757</v>
      </c>
      <c r="AV523" s="16">
        <f t="shared" si="722"/>
        <v>5991.4050376400701</v>
      </c>
      <c r="AW523" s="16">
        <f t="shared" si="722"/>
        <v>5877.2071579332778</v>
      </c>
      <c r="AX523" s="16">
        <f t="shared" si="722"/>
        <v>5765.1859222102594</v>
      </c>
      <c r="AY523" s="16">
        <f t="shared" si="722"/>
        <v>5655.2998430191947</v>
      </c>
      <c r="AZ523" s="16">
        <f t="shared" si="722"/>
        <v>5547.5082236708677</v>
      </c>
      <c r="BA523" s="16">
        <f t="shared" si="722"/>
        <v>5441.771143166503</v>
      </c>
      <c r="BB523" s="16">
        <f t="shared" si="722"/>
        <v>5338.0494414128852</v>
      </c>
      <c r="BC523" s="16">
        <f t="shared" si="722"/>
        <v>5236.3047047192886</v>
      </c>
      <c r="BD523" s="16">
        <f t="shared" si="722"/>
        <v>5136.4992515708273</v>
      </c>
      <c r="BE523" s="16">
        <f t="shared" si="722"/>
        <v>5038.5961186729783</v>
      </c>
      <c r="BF523" s="16">
        <f t="shared" si="722"/>
        <v>4942.5590472621016</v>
      </c>
      <c r="BG523" s="16">
        <f t="shared" si="722"/>
        <v>4848.3524696768754</v>
      </c>
      <c r="BH523" s="16">
        <f t="shared" si="722"/>
        <v>4755.9414961856937</v>
      </c>
      <c r="BI523" s="16">
        <f t="shared" si="722"/>
        <v>4665.2919020651334</v>
      </c>
      <c r="BJ523" s="16">
        <f t="shared" si="722"/>
        <v>4576.3701149247072</v>
      </c>
      <c r="BK523" s="16">
        <f t="shared" si="722"/>
        <v>4489.143202273217</v>
      </c>
      <c r="BL523" s="16">
        <f t="shared" si="722"/>
        <v>4403.5788593220877</v>
      </c>
      <c r="BM523" s="16">
        <f t="shared" si="722"/>
        <v>4319.6453970211787</v>
      </c>
      <c r="BN523" s="16">
        <f t="shared" si="722"/>
        <v>4237.3117303226372</v>
      </c>
      <c r="BO523" s="16">
        <f t="shared" si="722"/>
        <v>4156.5473666684384</v>
      </c>
      <c r="BP523" s="16">
        <f t="shared" ref="BP523:BW523" si="723">IF($C$487="SLM",IF(BP521&lt;=$I$487,$C$522*$E$487,0),IF(BP521&lt;$I$487,BP522*$E$487,IF(BP521=$I$487,BP522-$J$487,0)))</f>
        <v>4077.322394697364</v>
      </c>
      <c r="BQ523" s="16">
        <f t="shared" si="723"/>
        <v>3999.6074731672279</v>
      </c>
      <c r="BR523" s="16">
        <f t="shared" si="723"/>
        <v>3923.3738200882422</v>
      </c>
      <c r="BS523" s="16">
        <f t="shared" si="723"/>
        <v>3848.5932020635105</v>
      </c>
      <c r="BT523" s="16">
        <f t="shared" si="723"/>
        <v>3775.2379238326898</v>
      </c>
      <c r="BU523" s="16">
        <f t="shared" si="723"/>
        <v>3703.2808180149568</v>
      </c>
      <c r="BV523" s="16">
        <f t="shared" si="723"/>
        <v>169389.77791318836</v>
      </c>
      <c r="BW523" s="16">
        <f t="shared" si="723"/>
        <v>0</v>
      </c>
    </row>
    <row r="524" spans="2:82" x14ac:dyDescent="0.25">
      <c r="B524" s="23" t="s">
        <v>237</v>
      </c>
      <c r="C524" s="16">
        <f>C522-C523</f>
        <v>733056.25</v>
      </c>
      <c r="D524" s="16">
        <f t="shared" ref="D524:BO524" si="724">D522-D523</f>
        <v>719083.98991578014</v>
      </c>
      <c r="E524" s="16">
        <f t="shared" si="724"/>
        <v>705378.04507252725</v>
      </c>
      <c r="F524" s="16">
        <f t="shared" si="724"/>
        <v>691933.33942619804</v>
      </c>
      <c r="G524" s="16">
        <f t="shared" si="724"/>
        <v>678744.89368358883</v>
      </c>
      <c r="H524" s="16">
        <f t="shared" ref="H524" si="725">H522-H523</f>
        <v>665807.82345823676</v>
      </c>
      <c r="I524" s="16">
        <f t="shared" ref="I524" si="726">I522-I523</f>
        <v>653117.33746147074</v>
      </c>
      <c r="J524" s="16">
        <f t="shared" ref="J524" si="727">J522-J523</f>
        <v>640668.73572794092</v>
      </c>
      <c r="K524" s="16">
        <f t="shared" ref="K524" si="728">K522-K523</f>
        <v>628457.40787497046</v>
      </c>
      <c r="L524" s="16">
        <f t="shared" ref="L524" si="729">L522-L523</f>
        <v>616478.83139508404</v>
      </c>
      <c r="M524" s="16">
        <f t="shared" ref="M524" si="730">M522-M523</f>
        <v>604728.56998108199</v>
      </c>
      <c r="N524" s="16">
        <f t="shared" ref="N524" si="731">N522-N523</f>
        <v>593202.27188303834</v>
      </c>
      <c r="O524" s="16">
        <f t="shared" ref="O524" si="732">O522-O523</f>
        <v>581895.66829661513</v>
      </c>
      <c r="P524" s="16">
        <f t="shared" ref="P524" si="733">P522-P523</f>
        <v>570804.57178209629</v>
      </c>
      <c r="Q524" s="16">
        <f t="shared" ref="Q524" si="734">Q522-Q523</f>
        <v>559924.87471355451</v>
      </c>
      <c r="R524" s="16">
        <f t="shared" ref="R524" si="735">R522-R523</f>
        <v>549252.54775757808</v>
      </c>
      <c r="S524" s="16">
        <f t="shared" ref="S524" si="736">S522-S523</f>
        <v>538783.63838099304</v>
      </c>
      <c r="T524" s="16">
        <f t="shared" ref="T524" si="737">T522-T523</f>
        <v>528514.26938702911</v>
      </c>
      <c r="U524" s="16">
        <f t="shared" ref="U524" si="738">U522-U523</f>
        <v>518440.63747938629</v>
      </c>
      <c r="V524" s="16">
        <f t="shared" ref="V524" si="739">V522-V523</f>
        <v>508559.01185367105</v>
      </c>
      <c r="W524" s="16">
        <f t="shared" ref="W524" si="740">W522-W523</f>
        <v>498865.73281567998</v>
      </c>
      <c r="X524" s="16">
        <f t="shared" ref="X524" si="741">X522-X523</f>
        <v>489357.21042601939</v>
      </c>
      <c r="Y524" s="16">
        <f t="shared" ref="Y524" si="742">Y522-Y523</f>
        <v>480029.92317055893</v>
      </c>
      <c r="Z524" s="16">
        <f t="shared" ref="Z524" si="743">Z522-Z523</f>
        <v>470880.4166562265</v>
      </c>
      <c r="AA524" s="16">
        <f t="shared" ref="AA524" si="744">AA522-AA523</f>
        <v>461905.30233166192</v>
      </c>
      <c r="AB524" s="16">
        <f t="shared" ref="AB524" si="745">AB522-AB523</f>
        <v>453101.25623225525</v>
      </c>
      <c r="AC524" s="16">
        <f t="shared" ref="AC524" si="746">AC522-AC523</f>
        <v>444465.017749105</v>
      </c>
      <c r="AD524" s="16">
        <f t="shared" ref="AD524" si="747">AD522-AD523</f>
        <v>435993.38842144032</v>
      </c>
      <c r="AE524" s="16">
        <f t="shared" ref="AE524" si="748">AE522-AE523</f>
        <v>427683.23075206002</v>
      </c>
      <c r="AF524" s="16">
        <f t="shared" ref="AF524" si="749">AF522-AF523</f>
        <v>419531.46704534965</v>
      </c>
      <c r="AG524" s="16">
        <f t="shared" ref="AG524" si="750">AG522-AG523</f>
        <v>411535.07826744625</v>
      </c>
      <c r="AH524" s="16">
        <f t="shared" ref="AH524" si="751">AH522-AH523</f>
        <v>403691.10292812879</v>
      </c>
      <c r="AI524" s="16">
        <f t="shared" ref="AI524" si="752">AI522-AI523</f>
        <v>395996.63598401996</v>
      </c>
      <c r="AJ524" s="16">
        <f t="shared" ref="AJ524" si="753">AJ522-AJ523</f>
        <v>388448.82776269334</v>
      </c>
      <c r="AK524" s="16">
        <f t="shared" ref="AK524" si="754">AK522-AK523</f>
        <v>381044.88290728739</v>
      </c>
      <c r="AL524" s="16">
        <f t="shared" ref="AL524" si="755">AL522-AL523</f>
        <v>373782.05934123538</v>
      </c>
      <c r="AM524" s="16">
        <f t="shared" ref="AM524" si="756">AM522-AM523</f>
        <v>366657.66725272778</v>
      </c>
      <c r="AN524" s="16">
        <f t="shared" ref="AN524" si="757">AN522-AN523</f>
        <v>359669.06809853128</v>
      </c>
      <c r="AO524" s="16">
        <f t="shared" ref="AO524" si="758">AO522-AO523</f>
        <v>352813.67362679506</v>
      </c>
      <c r="AP524" s="16">
        <f t="shared" ref="AP524" si="759">AP522-AP523</f>
        <v>346088.94491848291</v>
      </c>
      <c r="AQ524" s="16">
        <f t="shared" ref="AQ524" si="760">AQ522-AQ523</f>
        <v>339492.39144707564</v>
      </c>
      <c r="AR524" s="16">
        <f t="shared" ref="AR524" si="761">AR522-AR523</f>
        <v>333021.57015619607</v>
      </c>
      <c r="AS524" s="16">
        <f t="shared" ref="AS524" si="762">AS522-AS523</f>
        <v>326674.08455481468</v>
      </c>
      <c r="AT524" s="16">
        <f t="shared" ref="AT524" si="763">AT522-AT523</f>
        <v>320447.58382970071</v>
      </c>
      <c r="AU524" s="16">
        <f t="shared" ref="AU524" si="764">AU522-AU523</f>
        <v>314339.76197479066</v>
      </c>
      <c r="AV524" s="16">
        <f t="shared" ref="AV524" si="765">AV522-AV523</f>
        <v>308348.35693715059</v>
      </c>
      <c r="AW524" s="16">
        <f t="shared" ref="AW524" si="766">AW522-AW523</f>
        <v>302471.14977921732</v>
      </c>
      <c r="AX524" s="16">
        <f t="shared" ref="AX524" si="767">AX522-AX523</f>
        <v>296705.96385700704</v>
      </c>
      <c r="AY524" s="16">
        <f t="shared" ref="AY524" si="768">AY522-AY523</f>
        <v>291050.66401398787</v>
      </c>
      <c r="AZ524" s="16">
        <f t="shared" ref="AZ524" si="769">AZ522-AZ523</f>
        <v>285503.15579031699</v>
      </c>
      <c r="BA524" s="16">
        <f t="shared" ref="BA524" si="770">BA522-BA523</f>
        <v>280061.38464715047</v>
      </c>
      <c r="BB524" s="16">
        <f t="shared" ref="BB524" si="771">BB522-BB523</f>
        <v>274723.33520573756</v>
      </c>
      <c r="BC524" s="16">
        <f t="shared" ref="BC524" si="772">BC522-BC523</f>
        <v>269487.03050101828</v>
      </c>
      <c r="BD524" s="16">
        <f t="shared" ref="BD524" si="773">BD522-BD523</f>
        <v>264350.53124944743</v>
      </c>
      <c r="BE524" s="16">
        <f t="shared" ref="BE524" si="774">BE522-BE523</f>
        <v>259311.93513077445</v>
      </c>
      <c r="BF524" s="16">
        <f t="shared" ref="BF524" si="775">BF522-BF523</f>
        <v>254369.37608351235</v>
      </c>
      <c r="BG524" s="16">
        <f t="shared" ref="BG524" si="776">BG522-BG523</f>
        <v>249521.02361383548</v>
      </c>
      <c r="BH524" s="16">
        <f t="shared" ref="BH524" si="777">BH522-BH523</f>
        <v>244765.08211764978</v>
      </c>
      <c r="BI524" s="16">
        <f t="shared" ref="BI524" si="778">BI522-BI523</f>
        <v>240099.79021558465</v>
      </c>
      <c r="BJ524" s="16">
        <f t="shared" ref="BJ524" si="779">BJ522-BJ523</f>
        <v>235523.42010065995</v>
      </c>
      <c r="BK524" s="16">
        <f t="shared" ref="BK524" si="780">BK522-BK523</f>
        <v>231034.27689838674</v>
      </c>
      <c r="BL524" s="16">
        <f t="shared" ref="BL524" si="781">BL522-BL523</f>
        <v>226630.69803906465</v>
      </c>
      <c r="BM524" s="16">
        <f t="shared" ref="BM524" si="782">BM522-BM523</f>
        <v>222311.05264204348</v>
      </c>
      <c r="BN524" s="16">
        <f t="shared" ref="BN524" si="783">BN522-BN523</f>
        <v>218073.74091172084</v>
      </c>
      <c r="BO524" s="16">
        <f t="shared" ref="BO524" si="784">BO522-BO523</f>
        <v>213917.1935450524</v>
      </c>
      <c r="BP524" s="16">
        <f t="shared" ref="BP524" si="785">BP522-BP523</f>
        <v>209839.87115035503</v>
      </c>
      <c r="BQ524" s="16">
        <f t="shared" ref="BQ524" si="786">BQ522-BQ523</f>
        <v>205840.26367718779</v>
      </c>
      <c r="BR524" s="16">
        <f t="shared" ref="BR524" si="787">BR522-BR523</f>
        <v>201916.88985709954</v>
      </c>
      <c r="BS524" s="16">
        <f t="shared" ref="BS524" si="788">BS522-BS523</f>
        <v>198068.29665503601</v>
      </c>
      <c r="BT524" s="16">
        <f t="shared" ref="BT524" si="789">BT522-BT523</f>
        <v>194293.05873120332</v>
      </c>
      <c r="BU524" s="16">
        <f t="shared" ref="BU524:BW524" si="790">BU522-BU523</f>
        <v>190589.77791318836</v>
      </c>
      <c r="BV524" s="16">
        <f t="shared" ref="BV524" si="791">BV522-BV523</f>
        <v>21200</v>
      </c>
      <c r="BW524" s="16">
        <f t="shared" si="790"/>
        <v>21200</v>
      </c>
    </row>
    <row r="525" spans="2:82" x14ac:dyDescent="0.25">
      <c r="B525" s="23"/>
    </row>
    <row r="526" spans="2:82" ht="18.75" x14ac:dyDescent="0.3">
      <c r="B526" s="413" t="s">
        <v>118</v>
      </c>
    </row>
    <row r="527" spans="2:82" x14ac:dyDescent="0.25">
      <c r="B527" s="23" t="s">
        <v>234</v>
      </c>
      <c r="C527">
        <v>1</v>
      </c>
      <c r="D527" s="16">
        <v>2</v>
      </c>
      <c r="E527" s="16">
        <v>3</v>
      </c>
      <c r="F527">
        <v>4</v>
      </c>
      <c r="G527" s="16">
        <v>5</v>
      </c>
      <c r="H527" s="16">
        <v>6</v>
      </c>
      <c r="I527">
        <v>7</v>
      </c>
      <c r="J527" s="16">
        <v>8</v>
      </c>
      <c r="K527" s="16">
        <v>9</v>
      </c>
      <c r="L527">
        <v>10</v>
      </c>
      <c r="M527" s="16">
        <v>11</v>
      </c>
      <c r="N527" s="16">
        <v>12</v>
      </c>
      <c r="O527">
        <v>13</v>
      </c>
      <c r="P527" s="16">
        <v>14</v>
      </c>
      <c r="Q527" s="16">
        <v>15</v>
      </c>
      <c r="R527">
        <v>16</v>
      </c>
      <c r="S527" s="16">
        <v>17</v>
      </c>
      <c r="T527" s="16">
        <v>18</v>
      </c>
      <c r="U527">
        <v>19</v>
      </c>
      <c r="V527" s="16">
        <v>20</v>
      </c>
      <c r="W527" s="16">
        <v>21</v>
      </c>
      <c r="X527">
        <v>22</v>
      </c>
      <c r="Y527" s="16">
        <v>23</v>
      </c>
      <c r="Z527" s="16">
        <v>24</v>
      </c>
      <c r="AA527">
        <v>25</v>
      </c>
      <c r="AB527" s="16">
        <v>26</v>
      </c>
      <c r="AC527" s="16">
        <v>27</v>
      </c>
      <c r="AD527">
        <v>28</v>
      </c>
      <c r="AE527" s="16">
        <v>29</v>
      </c>
      <c r="AF527" s="16">
        <v>30</v>
      </c>
      <c r="AG527">
        <v>31</v>
      </c>
      <c r="AH527" s="16">
        <v>32</v>
      </c>
      <c r="AI527" s="16">
        <v>33</v>
      </c>
      <c r="AJ527">
        <v>34</v>
      </c>
      <c r="AK527" s="16">
        <v>35</v>
      </c>
      <c r="AL527" s="16">
        <v>36</v>
      </c>
      <c r="AM527">
        <v>37</v>
      </c>
      <c r="AN527" s="16">
        <v>38</v>
      </c>
      <c r="AO527" s="16">
        <v>39</v>
      </c>
      <c r="AP527">
        <v>40</v>
      </c>
      <c r="AQ527" s="16">
        <v>41</v>
      </c>
      <c r="AR527" s="16">
        <v>42</v>
      </c>
      <c r="AS527">
        <v>43</v>
      </c>
      <c r="AT527" s="16">
        <v>44</v>
      </c>
      <c r="AU527" s="16">
        <v>45</v>
      </c>
      <c r="AV527">
        <v>46</v>
      </c>
      <c r="AW527" s="16">
        <v>47</v>
      </c>
      <c r="AX527" s="16">
        <v>48</v>
      </c>
      <c r="AY527">
        <v>49</v>
      </c>
      <c r="AZ527" s="16">
        <v>50</v>
      </c>
      <c r="BA527" s="16">
        <v>51</v>
      </c>
      <c r="BB527">
        <v>52</v>
      </c>
      <c r="BC527" s="16">
        <v>53</v>
      </c>
      <c r="BD527" s="16">
        <v>54</v>
      </c>
      <c r="BE527">
        <v>55</v>
      </c>
      <c r="BF527" s="16">
        <v>56</v>
      </c>
      <c r="BG527" s="16">
        <v>57</v>
      </c>
      <c r="BH527">
        <v>58</v>
      </c>
      <c r="BI527" s="16">
        <v>59</v>
      </c>
      <c r="BJ527" s="16">
        <v>60</v>
      </c>
      <c r="BK527">
        <v>61</v>
      </c>
      <c r="BL527" s="16">
        <v>62</v>
      </c>
      <c r="BM527" s="16">
        <v>63</v>
      </c>
      <c r="BN527">
        <v>64</v>
      </c>
      <c r="BO527" s="16">
        <v>65</v>
      </c>
      <c r="BP527" s="16">
        <v>66</v>
      </c>
      <c r="BQ527">
        <v>67</v>
      </c>
      <c r="BR527" s="16">
        <v>68</v>
      </c>
      <c r="BS527" s="16">
        <v>69</v>
      </c>
      <c r="BT527">
        <v>70</v>
      </c>
      <c r="BU527" s="16">
        <v>71</v>
      </c>
      <c r="BV527" s="16">
        <v>72</v>
      </c>
      <c r="BW527">
        <v>73</v>
      </c>
      <c r="BX527" s="16">
        <v>74</v>
      </c>
      <c r="BY527" s="16">
        <v>75</v>
      </c>
      <c r="BZ527">
        <v>76</v>
      </c>
      <c r="CA527" s="16">
        <v>77</v>
      </c>
      <c r="CB527" s="16">
        <v>78</v>
      </c>
      <c r="CC527">
        <v>79</v>
      </c>
      <c r="CD527" s="16">
        <v>80</v>
      </c>
    </row>
    <row r="528" spans="2:82" x14ac:dyDescent="0.25">
      <c r="B528" s="23" t="s">
        <v>235</v>
      </c>
      <c r="C528" s="7">
        <f>$D$488*$E$503</f>
        <v>222600</v>
      </c>
      <c r="D528" s="16">
        <f>C530</f>
        <v>217962.5</v>
      </c>
      <c r="E528" s="16">
        <f t="shared" ref="E528:BP528" si="792">D530</f>
        <v>213421.61458333334</v>
      </c>
      <c r="F528" s="16">
        <f t="shared" si="792"/>
        <v>208975.33094618056</v>
      </c>
      <c r="G528" s="16">
        <f t="shared" si="792"/>
        <v>204621.67821813514</v>
      </c>
      <c r="H528" s="16">
        <f t="shared" si="792"/>
        <v>200358.72658859065</v>
      </c>
      <c r="I528" s="16">
        <f t="shared" si="792"/>
        <v>196184.58645132836</v>
      </c>
      <c r="J528" s="16">
        <f t="shared" si="792"/>
        <v>192097.40756692569</v>
      </c>
      <c r="K528" s="16">
        <f t="shared" si="792"/>
        <v>188095.37824261474</v>
      </c>
      <c r="L528" s="16">
        <f t="shared" si="792"/>
        <v>184176.72452922692</v>
      </c>
      <c r="M528" s="16">
        <f t="shared" si="792"/>
        <v>180339.70943486804</v>
      </c>
      <c r="N528" s="16">
        <f t="shared" si="792"/>
        <v>176582.63215497497</v>
      </c>
      <c r="O528" s="16">
        <f t="shared" si="792"/>
        <v>172903.82731841298</v>
      </c>
      <c r="P528" s="16">
        <f t="shared" si="792"/>
        <v>169301.66424927936</v>
      </c>
      <c r="Q528" s="16">
        <f t="shared" si="792"/>
        <v>165774.54624408603</v>
      </c>
      <c r="R528" s="16">
        <f t="shared" si="792"/>
        <v>162320.90986400089</v>
      </c>
      <c r="S528" s="16">
        <f t="shared" si="792"/>
        <v>158939.22424183419</v>
      </c>
      <c r="T528" s="16">
        <f t="shared" si="792"/>
        <v>155627.99040346264</v>
      </c>
      <c r="U528" s="16">
        <f t="shared" si="792"/>
        <v>152385.7406033905</v>
      </c>
      <c r="V528" s="16">
        <f t="shared" si="792"/>
        <v>149211.03767415319</v>
      </c>
      <c r="W528" s="16">
        <f t="shared" si="792"/>
        <v>146102.47438927501</v>
      </c>
      <c r="X528" s="16">
        <f t="shared" si="792"/>
        <v>143058.67283949844</v>
      </c>
      <c r="Y528" s="16">
        <f t="shared" si="792"/>
        <v>140078.28382200887</v>
      </c>
      <c r="Z528" s="16">
        <f t="shared" si="792"/>
        <v>137159.98624238369</v>
      </c>
      <c r="AA528" s="16">
        <f t="shared" si="792"/>
        <v>134302.48652900069</v>
      </c>
      <c r="AB528" s="16">
        <f t="shared" si="792"/>
        <v>131504.51805964651</v>
      </c>
      <c r="AC528" s="16">
        <f t="shared" si="792"/>
        <v>128764.84060007054</v>
      </c>
      <c r="AD528" s="16">
        <f t="shared" si="792"/>
        <v>126082.23975423574</v>
      </c>
      <c r="AE528" s="16">
        <f t="shared" si="792"/>
        <v>123455.52642602249</v>
      </c>
      <c r="AF528" s="16">
        <f t="shared" si="792"/>
        <v>120883.53629214702</v>
      </c>
      <c r="AG528" s="16">
        <f t="shared" si="792"/>
        <v>118365.12928606063</v>
      </c>
      <c r="AH528" s="16">
        <f t="shared" si="792"/>
        <v>115899.18909260104</v>
      </c>
      <c r="AI528" s="16">
        <f t="shared" si="792"/>
        <v>113484.62265317186</v>
      </c>
      <c r="AJ528" s="16">
        <f t="shared" si="792"/>
        <v>111120.35968123078</v>
      </c>
      <c r="AK528" s="16">
        <f t="shared" si="792"/>
        <v>108805.3521878718</v>
      </c>
      <c r="AL528" s="16">
        <f t="shared" si="792"/>
        <v>106538.57401729115</v>
      </c>
      <c r="AM528" s="16">
        <f t="shared" si="792"/>
        <v>104319.02039193091</v>
      </c>
      <c r="AN528" s="16">
        <f t="shared" si="792"/>
        <v>102145.70746709903</v>
      </c>
      <c r="AO528" s="16">
        <f t="shared" si="792"/>
        <v>100017.6718948678</v>
      </c>
      <c r="AP528" s="16">
        <f t="shared" si="792"/>
        <v>97933.970397058059</v>
      </c>
      <c r="AQ528" s="16">
        <f t="shared" si="792"/>
        <v>95893.679347119352</v>
      </c>
      <c r="AR528" s="16">
        <f t="shared" si="792"/>
        <v>93895.894360721039</v>
      </c>
      <c r="AS528" s="16">
        <f t="shared" si="792"/>
        <v>91939.729894872682</v>
      </c>
      <c r="AT528" s="16">
        <f t="shared" si="792"/>
        <v>90024.318855396166</v>
      </c>
      <c r="AU528" s="16">
        <f t="shared" si="792"/>
        <v>88148.812212575416</v>
      </c>
      <c r="AV528" s="16">
        <f t="shared" si="792"/>
        <v>86312.378624813427</v>
      </c>
      <c r="AW528" s="16">
        <f t="shared" si="792"/>
        <v>84514.20407012981</v>
      </c>
      <c r="AX528" s="16">
        <f t="shared" si="792"/>
        <v>82753.491485335442</v>
      </c>
      <c r="AY528" s="16">
        <f t="shared" si="792"/>
        <v>81029.460412724293</v>
      </c>
      <c r="AZ528" s="16">
        <f t="shared" si="792"/>
        <v>79341.346654125868</v>
      </c>
      <c r="BA528" s="16">
        <f t="shared" si="792"/>
        <v>77688.40193216491</v>
      </c>
      <c r="BB528" s="16">
        <f t="shared" si="792"/>
        <v>76069.893558578144</v>
      </c>
      <c r="BC528" s="16">
        <f t="shared" si="792"/>
        <v>74485.104109441105</v>
      </c>
      <c r="BD528" s="16">
        <f t="shared" si="792"/>
        <v>72933.331107161081</v>
      </c>
      <c r="BE528" s="16">
        <f t="shared" si="792"/>
        <v>71413.886709095226</v>
      </c>
      <c r="BF528" s="16">
        <f t="shared" si="792"/>
        <v>69926.097402655738</v>
      </c>
      <c r="BG528" s="16">
        <f t="shared" si="792"/>
        <v>68469.303706767081</v>
      </c>
      <c r="BH528" s="16">
        <f t="shared" si="792"/>
        <v>67042.859879542768</v>
      </c>
      <c r="BI528" s="16">
        <f t="shared" si="792"/>
        <v>65646.133632052297</v>
      </c>
      <c r="BJ528" s="16">
        <f t="shared" si="792"/>
        <v>64278.505848051209</v>
      </c>
      <c r="BK528" s="16">
        <f t="shared" si="792"/>
        <v>62939.370309550141</v>
      </c>
      <c r="BL528" s="16">
        <f t="shared" si="792"/>
        <v>61628.13342810118</v>
      </c>
      <c r="BM528" s="16">
        <f t="shared" si="792"/>
        <v>60344.213981682406</v>
      </c>
      <c r="BN528" s="16">
        <f t="shared" si="792"/>
        <v>59087.042857064022</v>
      </c>
      <c r="BO528" s="16">
        <f t="shared" si="792"/>
        <v>57856.062797541854</v>
      </c>
      <c r="BP528" s="16">
        <f t="shared" si="792"/>
        <v>56650.728155926401</v>
      </c>
      <c r="BQ528" s="16">
        <f t="shared" ref="BQ528:BY528" si="793">BP530</f>
        <v>55470.504652677933</v>
      </c>
      <c r="BR528" s="16">
        <f t="shared" si="793"/>
        <v>54314.869139080474</v>
      </c>
      <c r="BS528" s="16">
        <f t="shared" si="793"/>
        <v>53183.309365349633</v>
      </c>
      <c r="BT528" s="16">
        <f t="shared" si="793"/>
        <v>52075.323753571516</v>
      </c>
      <c r="BU528" s="16">
        <f t="shared" si="793"/>
        <v>50990.42117537211</v>
      </c>
      <c r="BV528" s="16">
        <f t="shared" si="793"/>
        <v>49928.120734218523</v>
      </c>
      <c r="BW528" s="16">
        <f t="shared" ref="BW528:BY528" si="794">BV530</f>
        <v>0</v>
      </c>
      <c r="BX528" s="16">
        <f t="shared" si="794"/>
        <v>0</v>
      </c>
      <c r="BY528" s="16">
        <f t="shared" si="794"/>
        <v>0</v>
      </c>
    </row>
    <row r="529" spans="2:163" x14ac:dyDescent="0.25">
      <c r="B529" s="23" t="s">
        <v>236</v>
      </c>
      <c r="C529" s="16">
        <f>IF($C$488="SLM",IF(C527&lt;=$I$488,$C$528*$E$488,0),IF(C527&lt;$I$488,C528*$E$488,IF(C527=$I$488,C528-$J$488,0)))</f>
        <v>4637.5</v>
      </c>
      <c r="D529" s="16">
        <f t="shared" ref="D529:BO529" si="795">IF($C$488="SLM",IF(D527&lt;=$I$488,$C$528*$E$488,0),IF(D527&lt;$I$488,D528*$E$488,IF(D527=$I$488,D528-$J$488,0)))</f>
        <v>4540.8854166666661</v>
      </c>
      <c r="E529" s="16">
        <f t="shared" si="795"/>
        <v>4446.2836371527774</v>
      </c>
      <c r="F529" s="16">
        <f t="shared" si="795"/>
        <v>4353.6527280454284</v>
      </c>
      <c r="G529" s="16">
        <f t="shared" si="795"/>
        <v>4262.9516295444819</v>
      </c>
      <c r="H529" s="16">
        <f t="shared" si="795"/>
        <v>4174.140137262305</v>
      </c>
      <c r="I529" s="16">
        <f t="shared" si="795"/>
        <v>4087.1788844026742</v>
      </c>
      <c r="J529" s="16">
        <f t="shared" si="795"/>
        <v>4002.0293243109518</v>
      </c>
      <c r="K529" s="16">
        <f t="shared" si="795"/>
        <v>3918.6537133878069</v>
      </c>
      <c r="L529" s="16">
        <f t="shared" si="795"/>
        <v>3837.0150943588942</v>
      </c>
      <c r="M529" s="16">
        <f t="shared" si="795"/>
        <v>3757.0772798930839</v>
      </c>
      <c r="N529" s="16">
        <f t="shared" si="795"/>
        <v>3678.8048365619784</v>
      </c>
      <c r="O529" s="16">
        <f t="shared" si="795"/>
        <v>3602.1630691336036</v>
      </c>
      <c r="P529" s="16">
        <f t="shared" si="795"/>
        <v>3527.1180051933197</v>
      </c>
      <c r="Q529" s="16">
        <f t="shared" si="795"/>
        <v>3453.6363800851254</v>
      </c>
      <c r="R529" s="16">
        <f t="shared" si="795"/>
        <v>3381.6856221666849</v>
      </c>
      <c r="S529" s="16">
        <f t="shared" si="795"/>
        <v>3311.2338383715455</v>
      </c>
      <c r="T529" s="16">
        <f t="shared" si="795"/>
        <v>3242.249800072138</v>
      </c>
      <c r="U529" s="16">
        <f t="shared" si="795"/>
        <v>3174.7029292373018</v>
      </c>
      <c r="V529" s="16">
        <f t="shared" si="795"/>
        <v>3108.5632848781916</v>
      </c>
      <c r="W529" s="16">
        <f t="shared" si="795"/>
        <v>3043.8015497765628</v>
      </c>
      <c r="X529" s="16">
        <f t="shared" si="795"/>
        <v>2980.3890174895505</v>
      </c>
      <c r="Y529" s="16">
        <f t="shared" si="795"/>
        <v>2918.2975796251849</v>
      </c>
      <c r="Z529" s="16">
        <f t="shared" si="795"/>
        <v>2857.4997133829934</v>
      </c>
      <c r="AA529" s="16">
        <f t="shared" si="795"/>
        <v>2797.9684693541808</v>
      </c>
      <c r="AB529" s="16">
        <f t="shared" si="795"/>
        <v>2739.6774595759689</v>
      </c>
      <c r="AC529" s="16">
        <f t="shared" si="795"/>
        <v>2682.6008458348028</v>
      </c>
      <c r="AD529" s="16">
        <f t="shared" si="795"/>
        <v>2626.7133282132445</v>
      </c>
      <c r="AE529" s="16">
        <f t="shared" si="795"/>
        <v>2571.9901338754685</v>
      </c>
      <c r="AF529" s="16">
        <f t="shared" si="795"/>
        <v>2518.407006086396</v>
      </c>
      <c r="AG529" s="16">
        <f t="shared" si="795"/>
        <v>2465.9401934595962</v>
      </c>
      <c r="AH529" s="16">
        <f t="shared" si="795"/>
        <v>2414.566439429188</v>
      </c>
      <c r="AI529" s="16">
        <f t="shared" si="795"/>
        <v>2364.2629719410802</v>
      </c>
      <c r="AJ529" s="16">
        <f t="shared" si="795"/>
        <v>2315.0074933589744</v>
      </c>
      <c r="AK529" s="16">
        <f t="shared" si="795"/>
        <v>2266.7781705806624</v>
      </c>
      <c r="AL529" s="16">
        <f t="shared" si="795"/>
        <v>2219.5536253602322</v>
      </c>
      <c r="AM529" s="16">
        <f t="shared" si="795"/>
        <v>2173.3129248318937</v>
      </c>
      <c r="AN529" s="16">
        <f t="shared" si="795"/>
        <v>2128.0355722312297</v>
      </c>
      <c r="AO529" s="16">
        <f t="shared" si="795"/>
        <v>2083.7014978097459</v>
      </c>
      <c r="AP529" s="16">
        <f t="shared" si="795"/>
        <v>2040.2910499387094</v>
      </c>
      <c r="AQ529" s="16">
        <f t="shared" si="795"/>
        <v>1997.7849863983197</v>
      </c>
      <c r="AR529" s="16">
        <f t="shared" si="795"/>
        <v>1956.1644658483549</v>
      </c>
      <c r="AS529" s="16">
        <f t="shared" si="795"/>
        <v>1915.4110394765141</v>
      </c>
      <c r="AT529" s="16">
        <f t="shared" si="795"/>
        <v>1875.5066428207533</v>
      </c>
      <c r="AU529" s="16">
        <f t="shared" si="795"/>
        <v>1836.4335877619878</v>
      </c>
      <c r="AV529" s="16">
        <f t="shared" si="795"/>
        <v>1798.174554683613</v>
      </c>
      <c r="AW529" s="16">
        <f t="shared" si="795"/>
        <v>1760.712584794371</v>
      </c>
      <c r="AX529" s="16">
        <f t="shared" si="795"/>
        <v>1724.031072611155</v>
      </c>
      <c r="AY529" s="16">
        <f t="shared" si="795"/>
        <v>1688.1137585984227</v>
      </c>
      <c r="AZ529" s="16">
        <f t="shared" si="795"/>
        <v>1652.9447219609556</v>
      </c>
      <c r="BA529" s="16">
        <f t="shared" si="795"/>
        <v>1618.5083735867688</v>
      </c>
      <c r="BB529" s="16">
        <f t="shared" si="795"/>
        <v>1584.7894491370446</v>
      </c>
      <c r="BC529" s="16">
        <f t="shared" si="795"/>
        <v>1551.7730022800229</v>
      </c>
      <c r="BD529" s="16">
        <f t="shared" si="795"/>
        <v>1519.4443980658557</v>
      </c>
      <c r="BE529" s="16">
        <f t="shared" si="795"/>
        <v>1487.7893064394839</v>
      </c>
      <c r="BF529" s="16">
        <f t="shared" si="795"/>
        <v>1456.7936958886612</v>
      </c>
      <c r="BG529" s="16">
        <f t="shared" si="795"/>
        <v>1426.4438272243142</v>
      </c>
      <c r="BH529" s="16">
        <f t="shared" si="795"/>
        <v>1396.7262474904742</v>
      </c>
      <c r="BI529" s="16">
        <f t="shared" si="795"/>
        <v>1367.6277840010894</v>
      </c>
      <c r="BJ529" s="16">
        <f t="shared" si="795"/>
        <v>1339.1355385010668</v>
      </c>
      <c r="BK529" s="16">
        <f t="shared" si="795"/>
        <v>1311.2368814489612</v>
      </c>
      <c r="BL529" s="16">
        <f t="shared" si="795"/>
        <v>1283.9194464187744</v>
      </c>
      <c r="BM529" s="16">
        <f t="shared" si="795"/>
        <v>1257.1711246183834</v>
      </c>
      <c r="BN529" s="16">
        <f t="shared" si="795"/>
        <v>1230.980059522167</v>
      </c>
      <c r="BO529" s="16">
        <f t="shared" si="795"/>
        <v>1205.3346416154552</v>
      </c>
      <c r="BP529" s="16">
        <f t="shared" ref="BP529:BY529" si="796">IF($C$488="SLM",IF(BP527&lt;=$I$488,$C$528*$E$488,0),IF(BP527&lt;$I$488,BP528*$E$488,IF(BP527=$I$488,BP528-$J$488,0)))</f>
        <v>1180.2235032484666</v>
      </c>
      <c r="BQ529" s="16">
        <f t="shared" si="796"/>
        <v>1155.6355135974568</v>
      </c>
      <c r="BR529" s="16">
        <f t="shared" si="796"/>
        <v>1131.5597737308431</v>
      </c>
      <c r="BS529" s="16">
        <f t="shared" si="796"/>
        <v>1107.9856117781173</v>
      </c>
      <c r="BT529" s="16">
        <f t="shared" si="796"/>
        <v>1084.9025781994064</v>
      </c>
      <c r="BU529" s="16">
        <f t="shared" si="796"/>
        <v>1062.3004411535856</v>
      </c>
      <c r="BV529" s="16">
        <f t="shared" si="796"/>
        <v>49928.120734218523</v>
      </c>
      <c r="BW529" s="16">
        <f t="shared" si="796"/>
        <v>0</v>
      </c>
      <c r="BX529" s="16">
        <f t="shared" si="796"/>
        <v>0</v>
      </c>
      <c r="BY529" s="16">
        <f t="shared" si="796"/>
        <v>0</v>
      </c>
    </row>
    <row r="530" spans="2:163" x14ac:dyDescent="0.25">
      <c r="B530" s="23" t="s">
        <v>237</v>
      </c>
      <c r="C530" s="16">
        <f>C528-C529</f>
        <v>217962.5</v>
      </c>
      <c r="D530" s="16">
        <f>D528-D529</f>
        <v>213421.61458333334</v>
      </c>
      <c r="E530" s="16">
        <f t="shared" ref="E530:BP530" si="797">E528-E529</f>
        <v>208975.33094618056</v>
      </c>
      <c r="F530" s="16">
        <f t="shared" si="797"/>
        <v>204621.67821813514</v>
      </c>
      <c r="G530" s="16">
        <f t="shared" si="797"/>
        <v>200358.72658859065</v>
      </c>
      <c r="H530" s="16">
        <f t="shared" si="797"/>
        <v>196184.58645132836</v>
      </c>
      <c r="I530" s="16">
        <f t="shared" si="797"/>
        <v>192097.40756692569</v>
      </c>
      <c r="J530" s="16">
        <f t="shared" si="797"/>
        <v>188095.37824261474</v>
      </c>
      <c r="K530" s="16">
        <f t="shared" si="797"/>
        <v>184176.72452922692</v>
      </c>
      <c r="L530" s="16">
        <f t="shared" si="797"/>
        <v>180339.70943486804</v>
      </c>
      <c r="M530" s="16">
        <f t="shared" si="797"/>
        <v>176582.63215497497</v>
      </c>
      <c r="N530" s="16">
        <f t="shared" si="797"/>
        <v>172903.82731841298</v>
      </c>
      <c r="O530" s="16">
        <f t="shared" si="797"/>
        <v>169301.66424927936</v>
      </c>
      <c r="P530" s="16">
        <f t="shared" si="797"/>
        <v>165774.54624408603</v>
      </c>
      <c r="Q530" s="16">
        <f t="shared" si="797"/>
        <v>162320.90986400089</v>
      </c>
      <c r="R530" s="16">
        <f t="shared" si="797"/>
        <v>158939.22424183419</v>
      </c>
      <c r="S530" s="16">
        <f t="shared" si="797"/>
        <v>155627.99040346264</v>
      </c>
      <c r="T530" s="16">
        <f t="shared" si="797"/>
        <v>152385.7406033905</v>
      </c>
      <c r="U530" s="16">
        <f t="shared" si="797"/>
        <v>149211.03767415319</v>
      </c>
      <c r="V530" s="16">
        <f t="shared" si="797"/>
        <v>146102.47438927501</v>
      </c>
      <c r="W530" s="16">
        <f t="shared" si="797"/>
        <v>143058.67283949844</v>
      </c>
      <c r="X530" s="16">
        <f t="shared" si="797"/>
        <v>140078.28382200887</v>
      </c>
      <c r="Y530" s="16">
        <f t="shared" si="797"/>
        <v>137159.98624238369</v>
      </c>
      <c r="Z530" s="16">
        <f t="shared" si="797"/>
        <v>134302.48652900069</v>
      </c>
      <c r="AA530" s="16">
        <f t="shared" si="797"/>
        <v>131504.51805964651</v>
      </c>
      <c r="AB530" s="16">
        <f t="shared" si="797"/>
        <v>128764.84060007054</v>
      </c>
      <c r="AC530" s="16">
        <f t="shared" si="797"/>
        <v>126082.23975423574</v>
      </c>
      <c r="AD530" s="16">
        <f t="shared" si="797"/>
        <v>123455.52642602249</v>
      </c>
      <c r="AE530" s="16">
        <f t="shared" si="797"/>
        <v>120883.53629214702</v>
      </c>
      <c r="AF530" s="16">
        <f t="shared" si="797"/>
        <v>118365.12928606063</v>
      </c>
      <c r="AG530" s="16">
        <f t="shared" si="797"/>
        <v>115899.18909260104</v>
      </c>
      <c r="AH530" s="16">
        <f t="shared" si="797"/>
        <v>113484.62265317186</v>
      </c>
      <c r="AI530" s="16">
        <f t="shared" si="797"/>
        <v>111120.35968123078</v>
      </c>
      <c r="AJ530" s="16">
        <f t="shared" si="797"/>
        <v>108805.3521878718</v>
      </c>
      <c r="AK530" s="16">
        <f t="shared" si="797"/>
        <v>106538.57401729115</v>
      </c>
      <c r="AL530" s="16">
        <f t="shared" si="797"/>
        <v>104319.02039193091</v>
      </c>
      <c r="AM530" s="16">
        <f t="shared" si="797"/>
        <v>102145.70746709903</v>
      </c>
      <c r="AN530" s="16">
        <f t="shared" si="797"/>
        <v>100017.6718948678</v>
      </c>
      <c r="AO530" s="16">
        <f t="shared" si="797"/>
        <v>97933.970397058059</v>
      </c>
      <c r="AP530" s="16">
        <f t="shared" si="797"/>
        <v>95893.679347119352</v>
      </c>
      <c r="AQ530" s="16">
        <f t="shared" si="797"/>
        <v>93895.894360721039</v>
      </c>
      <c r="AR530" s="16">
        <f t="shared" si="797"/>
        <v>91939.729894872682</v>
      </c>
      <c r="AS530" s="16">
        <f t="shared" si="797"/>
        <v>90024.318855396166</v>
      </c>
      <c r="AT530" s="16">
        <f t="shared" si="797"/>
        <v>88148.812212575416</v>
      </c>
      <c r="AU530" s="16">
        <f t="shared" si="797"/>
        <v>86312.378624813427</v>
      </c>
      <c r="AV530" s="16">
        <f t="shared" si="797"/>
        <v>84514.20407012981</v>
      </c>
      <c r="AW530" s="16">
        <f t="shared" si="797"/>
        <v>82753.491485335442</v>
      </c>
      <c r="AX530" s="16">
        <f t="shared" si="797"/>
        <v>81029.460412724293</v>
      </c>
      <c r="AY530" s="16">
        <f t="shared" si="797"/>
        <v>79341.346654125868</v>
      </c>
      <c r="AZ530" s="16">
        <f t="shared" si="797"/>
        <v>77688.40193216491</v>
      </c>
      <c r="BA530" s="16">
        <f t="shared" si="797"/>
        <v>76069.893558578144</v>
      </c>
      <c r="BB530" s="16">
        <f t="shared" si="797"/>
        <v>74485.104109441105</v>
      </c>
      <c r="BC530" s="16">
        <f t="shared" si="797"/>
        <v>72933.331107161081</v>
      </c>
      <c r="BD530" s="16">
        <f t="shared" si="797"/>
        <v>71413.886709095226</v>
      </c>
      <c r="BE530" s="16">
        <f t="shared" si="797"/>
        <v>69926.097402655738</v>
      </c>
      <c r="BF530" s="16">
        <f t="shared" si="797"/>
        <v>68469.303706767081</v>
      </c>
      <c r="BG530" s="16">
        <f t="shared" si="797"/>
        <v>67042.859879542768</v>
      </c>
      <c r="BH530" s="16">
        <f t="shared" si="797"/>
        <v>65646.133632052297</v>
      </c>
      <c r="BI530" s="16">
        <f t="shared" si="797"/>
        <v>64278.505848051209</v>
      </c>
      <c r="BJ530" s="16">
        <f t="shared" si="797"/>
        <v>62939.370309550141</v>
      </c>
      <c r="BK530" s="16">
        <f t="shared" si="797"/>
        <v>61628.13342810118</v>
      </c>
      <c r="BL530" s="16">
        <f t="shared" si="797"/>
        <v>60344.213981682406</v>
      </c>
      <c r="BM530" s="16">
        <f t="shared" si="797"/>
        <v>59087.042857064022</v>
      </c>
      <c r="BN530" s="16">
        <f t="shared" si="797"/>
        <v>57856.062797541854</v>
      </c>
      <c r="BO530" s="16">
        <f t="shared" si="797"/>
        <v>56650.728155926401</v>
      </c>
      <c r="BP530" s="16">
        <f t="shared" si="797"/>
        <v>55470.504652677933</v>
      </c>
      <c r="BQ530" s="16">
        <f t="shared" ref="BQ530:BY530" si="798">BQ528-BQ529</f>
        <v>54314.869139080474</v>
      </c>
      <c r="BR530" s="16">
        <f t="shared" si="798"/>
        <v>53183.309365349633</v>
      </c>
      <c r="BS530" s="16">
        <f t="shared" si="798"/>
        <v>52075.323753571516</v>
      </c>
      <c r="BT530" s="16">
        <f t="shared" si="798"/>
        <v>50990.42117537211</v>
      </c>
      <c r="BU530" s="16">
        <f t="shared" si="798"/>
        <v>49928.120734218523</v>
      </c>
      <c r="BV530" s="16">
        <f t="shared" si="798"/>
        <v>0</v>
      </c>
      <c r="BW530" s="16">
        <f t="shared" ref="BW530" si="799">BW528-BW529</f>
        <v>0</v>
      </c>
      <c r="BX530" s="16">
        <f t="shared" ref="BX530" si="800">BX528-BX529</f>
        <v>0</v>
      </c>
      <c r="BY530" s="16">
        <f t="shared" ref="BY530" si="801">BY528-BY529</f>
        <v>0</v>
      </c>
    </row>
    <row r="531" spans="2:163" x14ac:dyDescent="0.25">
      <c r="B531" s="23"/>
    </row>
    <row r="532" spans="2:163" x14ac:dyDescent="0.25">
      <c r="B532" s="43" t="s">
        <v>142</v>
      </c>
    </row>
    <row r="533" spans="2:163" x14ac:dyDescent="0.25">
      <c r="B533" s="23" t="s">
        <v>234</v>
      </c>
      <c r="C533" s="16">
        <v>1</v>
      </c>
      <c r="D533" s="16">
        <v>2</v>
      </c>
      <c r="E533" s="16">
        <v>3</v>
      </c>
      <c r="F533" s="16">
        <v>4</v>
      </c>
      <c r="G533" s="16">
        <v>5</v>
      </c>
      <c r="H533" s="16">
        <v>6</v>
      </c>
      <c r="I533" s="16">
        <v>7</v>
      </c>
      <c r="J533" s="16">
        <v>8</v>
      </c>
      <c r="K533" s="16">
        <v>9</v>
      </c>
      <c r="L533" s="16">
        <v>10</v>
      </c>
      <c r="M533" s="16">
        <v>11</v>
      </c>
      <c r="N533" s="16">
        <v>12</v>
      </c>
      <c r="O533" s="16">
        <v>13</v>
      </c>
      <c r="P533" s="16">
        <v>14</v>
      </c>
      <c r="Q533" s="16">
        <v>15</v>
      </c>
      <c r="R533" s="16">
        <v>16</v>
      </c>
      <c r="S533" s="16">
        <v>17</v>
      </c>
      <c r="T533" s="16">
        <v>18</v>
      </c>
      <c r="U533" s="16">
        <v>19</v>
      </c>
      <c r="V533" s="16">
        <v>20</v>
      </c>
      <c r="W533" s="16">
        <v>21</v>
      </c>
      <c r="X533" s="16">
        <v>22</v>
      </c>
      <c r="Y533" s="16">
        <v>23</v>
      </c>
      <c r="Z533" s="16">
        <v>24</v>
      </c>
      <c r="AA533" s="16">
        <v>25</v>
      </c>
      <c r="AB533" s="16">
        <v>26</v>
      </c>
      <c r="AC533" s="16">
        <v>27</v>
      </c>
      <c r="AD533" s="16">
        <v>28</v>
      </c>
      <c r="AE533" s="16">
        <v>29</v>
      </c>
      <c r="AF533" s="16">
        <v>30</v>
      </c>
      <c r="AG533" s="16">
        <v>31</v>
      </c>
      <c r="AH533" s="16">
        <v>32</v>
      </c>
      <c r="AI533" s="16">
        <v>33</v>
      </c>
      <c r="AJ533" s="16">
        <v>34</v>
      </c>
      <c r="AK533" s="16">
        <v>35</v>
      </c>
      <c r="AL533" s="16">
        <v>36</v>
      </c>
      <c r="AM533" s="16">
        <v>37</v>
      </c>
      <c r="AN533" s="16">
        <v>38</v>
      </c>
      <c r="AO533" s="16">
        <v>39</v>
      </c>
      <c r="AP533" s="16">
        <v>40</v>
      </c>
      <c r="AQ533" s="16">
        <v>41</v>
      </c>
      <c r="AR533" s="16">
        <v>42</v>
      </c>
      <c r="AS533" s="16">
        <v>43</v>
      </c>
      <c r="AT533" s="16">
        <v>44</v>
      </c>
      <c r="AU533" s="16">
        <v>45</v>
      </c>
      <c r="AV533" s="16">
        <v>46</v>
      </c>
      <c r="AW533" s="16">
        <v>47</v>
      </c>
      <c r="AX533" s="16">
        <v>48</v>
      </c>
      <c r="AY533" s="16">
        <v>49</v>
      </c>
      <c r="AZ533" s="16">
        <v>50</v>
      </c>
      <c r="BA533" s="16">
        <v>51</v>
      </c>
      <c r="BB533" s="16">
        <v>52</v>
      </c>
      <c r="BC533" s="16">
        <v>53</v>
      </c>
      <c r="BD533" s="16">
        <v>54</v>
      </c>
      <c r="BE533" s="16">
        <v>55</v>
      </c>
      <c r="BF533" s="16">
        <v>56</v>
      </c>
      <c r="BG533" s="16">
        <v>57</v>
      </c>
      <c r="BH533" s="16">
        <v>58</v>
      </c>
      <c r="BI533" s="16">
        <v>59</v>
      </c>
      <c r="BJ533" s="16">
        <v>60</v>
      </c>
      <c r="BK533" s="16">
        <v>61</v>
      </c>
      <c r="BL533" s="16">
        <v>62</v>
      </c>
      <c r="BM533" s="16">
        <v>63</v>
      </c>
      <c r="BN533" s="16">
        <v>64</v>
      </c>
      <c r="BO533" s="16">
        <v>65</v>
      </c>
      <c r="BP533" s="16">
        <v>66</v>
      </c>
      <c r="BQ533" s="16">
        <v>67</v>
      </c>
      <c r="BR533" s="16">
        <v>68</v>
      </c>
      <c r="BS533" s="16">
        <v>69</v>
      </c>
      <c r="BT533" s="16">
        <v>70</v>
      </c>
      <c r="BU533" s="16">
        <v>71</v>
      </c>
      <c r="BV533" s="16">
        <v>72</v>
      </c>
      <c r="BW533" s="16">
        <v>73</v>
      </c>
      <c r="BX533" s="16">
        <v>74</v>
      </c>
      <c r="BY533" s="16">
        <v>75</v>
      </c>
      <c r="BZ533" s="16">
        <v>76</v>
      </c>
      <c r="CA533" s="16">
        <v>77</v>
      </c>
      <c r="CB533" s="16">
        <v>78</v>
      </c>
      <c r="CC533" s="16">
        <v>79</v>
      </c>
      <c r="CD533" s="16">
        <v>80</v>
      </c>
      <c r="CE533" s="16">
        <v>81</v>
      </c>
      <c r="CF533" s="16">
        <v>82</v>
      </c>
      <c r="CG533" s="16">
        <v>83</v>
      </c>
      <c r="CH533" s="16">
        <v>84</v>
      </c>
      <c r="CI533" s="16">
        <v>85</v>
      </c>
      <c r="CJ533" s="16">
        <v>86</v>
      </c>
      <c r="CK533" s="16">
        <v>87</v>
      </c>
      <c r="CL533" s="16">
        <v>88</v>
      </c>
      <c r="CM533" s="16">
        <v>89</v>
      </c>
      <c r="CN533" s="16">
        <v>90</v>
      </c>
      <c r="CO533" s="16">
        <v>91</v>
      </c>
      <c r="CP533" s="16">
        <v>92</v>
      </c>
      <c r="CQ533" s="16">
        <v>93</v>
      </c>
      <c r="CR533" s="16">
        <v>94</v>
      </c>
      <c r="CS533" s="16">
        <v>95</v>
      </c>
      <c r="CT533" s="16">
        <v>96</v>
      </c>
      <c r="CU533" s="16">
        <v>97</v>
      </c>
      <c r="CV533" s="16">
        <v>98</v>
      </c>
      <c r="CW533" s="16">
        <v>99</v>
      </c>
      <c r="CX533" s="16">
        <v>100</v>
      </c>
      <c r="CY533" s="16">
        <v>101</v>
      </c>
      <c r="CZ533" s="16">
        <v>102</v>
      </c>
      <c r="DA533" s="16">
        <v>103</v>
      </c>
      <c r="DB533" s="16">
        <v>104</v>
      </c>
      <c r="DC533" s="16">
        <v>105</v>
      </c>
      <c r="DD533" s="16">
        <v>106</v>
      </c>
      <c r="DE533" s="16">
        <v>107</v>
      </c>
      <c r="DF533" s="16">
        <v>108</v>
      </c>
      <c r="DG533" s="16">
        <v>109</v>
      </c>
      <c r="DH533" s="16">
        <v>110</v>
      </c>
      <c r="DI533" s="16">
        <v>111</v>
      </c>
      <c r="DJ533" s="16">
        <v>112</v>
      </c>
      <c r="DK533" s="16">
        <v>113</v>
      </c>
      <c r="DL533" s="16">
        <v>114</v>
      </c>
      <c r="DM533" s="16">
        <v>115</v>
      </c>
      <c r="DN533" s="16">
        <v>116</v>
      </c>
      <c r="DO533" s="16">
        <v>117</v>
      </c>
      <c r="DP533" s="16">
        <v>118</v>
      </c>
      <c r="DQ533" s="16">
        <v>119</v>
      </c>
      <c r="DR533" s="16">
        <v>120</v>
      </c>
      <c r="DS533" s="16">
        <v>121</v>
      </c>
      <c r="DT533" s="16">
        <v>122</v>
      </c>
      <c r="DU533" s="16">
        <v>123</v>
      </c>
      <c r="DV533" s="16">
        <v>124</v>
      </c>
      <c r="DW533" s="16">
        <v>125</v>
      </c>
      <c r="DX533" s="16">
        <v>126</v>
      </c>
      <c r="DY533" s="16">
        <v>127</v>
      </c>
      <c r="DZ533" s="16">
        <v>128</v>
      </c>
      <c r="EA533" s="16">
        <v>129</v>
      </c>
      <c r="EB533" s="16">
        <v>130</v>
      </c>
      <c r="EC533" s="16">
        <v>131</v>
      </c>
      <c r="ED533" s="16">
        <v>132</v>
      </c>
      <c r="EE533" s="16">
        <v>133</v>
      </c>
      <c r="EF533" s="16">
        <v>134</v>
      </c>
      <c r="EG533" s="16">
        <v>135</v>
      </c>
      <c r="EH533" s="16">
        <v>136</v>
      </c>
      <c r="EI533" s="16">
        <v>137</v>
      </c>
      <c r="EJ533" s="16">
        <v>138</v>
      </c>
      <c r="EK533" s="16">
        <v>139</v>
      </c>
      <c r="EL533" s="16">
        <v>140</v>
      </c>
      <c r="EM533" s="16">
        <v>141</v>
      </c>
      <c r="EN533" s="16">
        <v>142</v>
      </c>
      <c r="EO533" s="16">
        <v>143</v>
      </c>
      <c r="EP533" s="16">
        <v>144</v>
      </c>
      <c r="EQ533" s="16">
        <v>145</v>
      </c>
      <c r="ER533" s="16">
        <v>146</v>
      </c>
      <c r="ES533" s="16">
        <v>147</v>
      </c>
      <c r="ET533" s="16">
        <v>148</v>
      </c>
      <c r="EU533" s="16">
        <v>149</v>
      </c>
      <c r="EV533" s="16">
        <v>150</v>
      </c>
      <c r="EW533" s="16">
        <v>151</v>
      </c>
      <c r="EX533" s="16">
        <v>152</v>
      </c>
      <c r="EY533" s="16">
        <v>153</v>
      </c>
      <c r="EZ533" s="16">
        <v>154</v>
      </c>
      <c r="FA533" s="16">
        <v>155</v>
      </c>
      <c r="FB533" s="16">
        <v>156</v>
      </c>
      <c r="FC533" s="16">
        <v>157</v>
      </c>
      <c r="FD533" s="16">
        <v>158</v>
      </c>
      <c r="FE533" s="16">
        <v>159</v>
      </c>
      <c r="FF533" s="16">
        <v>160</v>
      </c>
      <c r="FG533" s="16">
        <v>161</v>
      </c>
    </row>
    <row r="534" spans="2:163" x14ac:dyDescent="0.25">
      <c r="B534" s="23" t="s">
        <v>235</v>
      </c>
      <c r="C534" s="7">
        <f>$D$489*$E$504</f>
        <v>508800</v>
      </c>
      <c r="D534" s="16">
        <f>C536</f>
        <v>503676.66666666669</v>
      </c>
      <c r="E534" s="16">
        <f t="shared" ref="E534:BP534" si="802">D536</f>
        <v>498553.33333333337</v>
      </c>
      <c r="F534" s="16">
        <f t="shared" si="802"/>
        <v>493430.00000000006</v>
      </c>
      <c r="G534" s="16">
        <f t="shared" si="802"/>
        <v>488306.66666666674</v>
      </c>
      <c r="H534" s="16">
        <f t="shared" si="802"/>
        <v>483183.33333333343</v>
      </c>
      <c r="I534" s="16">
        <f t="shared" si="802"/>
        <v>478060.00000000012</v>
      </c>
      <c r="J534" s="16">
        <f t="shared" si="802"/>
        <v>472936.6666666668</v>
      </c>
      <c r="K534" s="16">
        <f t="shared" si="802"/>
        <v>467813.33333333349</v>
      </c>
      <c r="L534" s="16">
        <f t="shared" si="802"/>
        <v>462690.00000000017</v>
      </c>
      <c r="M534" s="16">
        <f t="shared" si="802"/>
        <v>457566.66666666686</v>
      </c>
      <c r="N534" s="16">
        <f t="shared" si="802"/>
        <v>452443.33333333355</v>
      </c>
      <c r="O534" s="16">
        <f t="shared" si="802"/>
        <v>447320.00000000023</v>
      </c>
      <c r="P534" s="16">
        <f t="shared" si="802"/>
        <v>442196.66666666692</v>
      </c>
      <c r="Q534" s="16">
        <f t="shared" si="802"/>
        <v>437073.3333333336</v>
      </c>
      <c r="R534" s="16">
        <f t="shared" si="802"/>
        <v>431950.00000000029</v>
      </c>
      <c r="S534" s="16">
        <f t="shared" si="802"/>
        <v>426826.66666666698</v>
      </c>
      <c r="T534" s="16">
        <f t="shared" si="802"/>
        <v>421703.33333333366</v>
      </c>
      <c r="U534" s="16">
        <f t="shared" si="802"/>
        <v>416580.00000000035</v>
      </c>
      <c r="V534" s="16">
        <f t="shared" si="802"/>
        <v>411456.66666666704</v>
      </c>
      <c r="W534" s="16">
        <f t="shared" si="802"/>
        <v>406333.33333333372</v>
      </c>
      <c r="X534" s="16">
        <f t="shared" si="802"/>
        <v>401210.00000000041</v>
      </c>
      <c r="Y534" s="16">
        <f t="shared" si="802"/>
        <v>396086.66666666709</v>
      </c>
      <c r="Z534" s="16">
        <f t="shared" si="802"/>
        <v>390963.33333333378</v>
      </c>
      <c r="AA534" s="16">
        <f t="shared" si="802"/>
        <v>385840.00000000047</v>
      </c>
      <c r="AB534" s="16">
        <f t="shared" si="802"/>
        <v>380716.66666666715</v>
      </c>
      <c r="AC534" s="16">
        <f t="shared" si="802"/>
        <v>375593.33333333384</v>
      </c>
      <c r="AD534" s="16">
        <f t="shared" si="802"/>
        <v>370470.00000000052</v>
      </c>
      <c r="AE534" s="16">
        <f t="shared" si="802"/>
        <v>365346.66666666721</v>
      </c>
      <c r="AF534" s="16">
        <f t="shared" si="802"/>
        <v>360223.3333333339</v>
      </c>
      <c r="AG534" s="16">
        <f t="shared" si="802"/>
        <v>355100.00000000058</v>
      </c>
      <c r="AH534" s="16">
        <f t="shared" si="802"/>
        <v>349976.66666666727</v>
      </c>
      <c r="AI534" s="16">
        <f t="shared" si="802"/>
        <v>344853.33333333395</v>
      </c>
      <c r="AJ534" s="16">
        <f t="shared" si="802"/>
        <v>339730.00000000064</v>
      </c>
      <c r="AK534" s="16">
        <f t="shared" si="802"/>
        <v>334606.66666666733</v>
      </c>
      <c r="AL534" s="16">
        <f t="shared" si="802"/>
        <v>329483.33333333401</v>
      </c>
      <c r="AM534" s="16">
        <f t="shared" si="802"/>
        <v>324360.0000000007</v>
      </c>
      <c r="AN534" s="16">
        <f t="shared" si="802"/>
        <v>319236.66666666738</v>
      </c>
      <c r="AO534" s="16">
        <f t="shared" si="802"/>
        <v>314113.33333333407</v>
      </c>
      <c r="AP534" s="16">
        <f t="shared" si="802"/>
        <v>308990.00000000076</v>
      </c>
      <c r="AQ534" s="16">
        <f t="shared" si="802"/>
        <v>303866.66666666744</v>
      </c>
      <c r="AR534" s="16">
        <f t="shared" si="802"/>
        <v>298743.33333333413</v>
      </c>
      <c r="AS534" s="16">
        <f t="shared" si="802"/>
        <v>293620.00000000081</v>
      </c>
      <c r="AT534" s="16">
        <f t="shared" si="802"/>
        <v>288496.6666666675</v>
      </c>
      <c r="AU534" s="16">
        <f t="shared" si="802"/>
        <v>283373.33333333419</v>
      </c>
      <c r="AV534" s="16">
        <f t="shared" si="802"/>
        <v>278250.00000000087</v>
      </c>
      <c r="AW534" s="16">
        <f t="shared" si="802"/>
        <v>273126.66666666756</v>
      </c>
      <c r="AX534" s="16">
        <f t="shared" si="802"/>
        <v>268003.33333333425</v>
      </c>
      <c r="AY534" s="16">
        <f t="shared" si="802"/>
        <v>262880.00000000093</v>
      </c>
      <c r="AZ534" s="16">
        <f t="shared" si="802"/>
        <v>257756.66666666759</v>
      </c>
      <c r="BA534" s="16">
        <f t="shared" si="802"/>
        <v>252633.33333333425</v>
      </c>
      <c r="BB534" s="16">
        <f t="shared" si="802"/>
        <v>247510.0000000009</v>
      </c>
      <c r="BC534" s="16">
        <f t="shared" si="802"/>
        <v>242386.66666666756</v>
      </c>
      <c r="BD534" s="16">
        <f t="shared" si="802"/>
        <v>237263.33333333422</v>
      </c>
      <c r="BE534" s="16">
        <f t="shared" si="802"/>
        <v>232140.00000000087</v>
      </c>
      <c r="BF534" s="16">
        <f t="shared" si="802"/>
        <v>227016.66666666753</v>
      </c>
      <c r="BG534" s="16">
        <f t="shared" si="802"/>
        <v>221893.33333333419</v>
      </c>
      <c r="BH534" s="16">
        <f t="shared" si="802"/>
        <v>216770.00000000084</v>
      </c>
      <c r="BI534" s="16">
        <f t="shared" si="802"/>
        <v>211646.6666666675</v>
      </c>
      <c r="BJ534" s="16">
        <f t="shared" si="802"/>
        <v>206523.33333333416</v>
      </c>
      <c r="BK534" s="16">
        <f t="shared" si="802"/>
        <v>201400.00000000081</v>
      </c>
      <c r="BL534" s="16">
        <f t="shared" si="802"/>
        <v>196276.66666666747</v>
      </c>
      <c r="BM534" s="16">
        <f t="shared" si="802"/>
        <v>191153.33333333413</v>
      </c>
      <c r="BN534" s="16">
        <f t="shared" si="802"/>
        <v>186030.00000000079</v>
      </c>
      <c r="BO534" s="16">
        <f t="shared" si="802"/>
        <v>180906.66666666744</v>
      </c>
      <c r="BP534" s="16">
        <f t="shared" si="802"/>
        <v>175783.3333333341</v>
      </c>
      <c r="BQ534" s="16">
        <f t="shared" ref="BQ534:BU534" si="803">BP536</f>
        <v>170660.00000000076</v>
      </c>
      <c r="BR534" s="16">
        <f t="shared" si="803"/>
        <v>165536.66666666741</v>
      </c>
      <c r="BS534" s="16">
        <f t="shared" si="803"/>
        <v>160413.33333333407</v>
      </c>
      <c r="BT534" s="16">
        <f t="shared" si="803"/>
        <v>155290.00000000073</v>
      </c>
      <c r="BU534" s="16">
        <f t="shared" si="803"/>
        <v>150166.66666666738</v>
      </c>
      <c r="BV534" s="16">
        <f t="shared" ref="BV534:DA534" si="804">BU536</f>
        <v>145043.33333333404</v>
      </c>
      <c r="BW534" s="16">
        <f t="shared" si="804"/>
        <v>139920.0000000007</v>
      </c>
      <c r="BX534" s="16">
        <f t="shared" si="804"/>
        <v>134796.66666666736</v>
      </c>
      <c r="BY534" s="16">
        <f t="shared" si="804"/>
        <v>129673.33333333403</v>
      </c>
      <c r="BZ534" s="16">
        <f t="shared" si="804"/>
        <v>124550.0000000007</v>
      </c>
      <c r="CA534" s="16">
        <f t="shared" si="804"/>
        <v>119426.66666666737</v>
      </c>
      <c r="CB534" s="16">
        <f t="shared" si="804"/>
        <v>114303.33333333404</v>
      </c>
      <c r="CC534" s="16">
        <f t="shared" si="804"/>
        <v>109180.00000000071</v>
      </c>
      <c r="CD534" s="16">
        <f t="shared" si="804"/>
        <v>104056.66666666738</v>
      </c>
      <c r="CE534" s="16">
        <f t="shared" si="804"/>
        <v>98933.333333334056</v>
      </c>
      <c r="CF534" s="16">
        <f t="shared" si="804"/>
        <v>93810.000000000728</v>
      </c>
      <c r="CG534" s="16">
        <f t="shared" si="804"/>
        <v>88686.666666667399</v>
      </c>
      <c r="CH534" s="16">
        <f t="shared" si="804"/>
        <v>83563.333333334071</v>
      </c>
      <c r="CI534" s="16">
        <f t="shared" si="804"/>
        <v>78440.000000000742</v>
      </c>
      <c r="CJ534" s="16">
        <f t="shared" si="804"/>
        <v>73316.666666667414</v>
      </c>
      <c r="CK534" s="16">
        <f t="shared" si="804"/>
        <v>68193.333333334085</v>
      </c>
      <c r="CL534" s="16">
        <f t="shared" si="804"/>
        <v>63070.000000000749</v>
      </c>
      <c r="CM534" s="16">
        <f t="shared" si="804"/>
        <v>57946.666666667414</v>
      </c>
      <c r="CN534" s="16">
        <f t="shared" si="804"/>
        <v>52823.333333334078</v>
      </c>
      <c r="CO534" s="16">
        <f t="shared" si="804"/>
        <v>47700.000000000742</v>
      </c>
      <c r="CP534" s="16">
        <f t="shared" si="804"/>
        <v>42576.666666667406</v>
      </c>
      <c r="CQ534" s="16">
        <f t="shared" si="804"/>
        <v>37453.333333334071</v>
      </c>
      <c r="CR534" s="16">
        <f t="shared" si="804"/>
        <v>32330.000000000735</v>
      </c>
      <c r="CS534" s="16">
        <f t="shared" si="804"/>
        <v>27206.666666667399</v>
      </c>
      <c r="CT534" s="16">
        <f t="shared" si="804"/>
        <v>22083.333333334063</v>
      </c>
      <c r="CU534" s="16">
        <f t="shared" si="804"/>
        <v>16960.000000000728</v>
      </c>
      <c r="CV534" s="16">
        <f t="shared" si="804"/>
        <v>16960.000000000728</v>
      </c>
      <c r="CW534" s="16">
        <f t="shared" si="804"/>
        <v>16960.000000000728</v>
      </c>
      <c r="CX534" s="16">
        <f t="shared" si="804"/>
        <v>16960.000000000728</v>
      </c>
      <c r="CY534" s="16">
        <f t="shared" si="804"/>
        <v>16960.000000000728</v>
      </c>
      <c r="CZ534" s="16">
        <f t="shared" si="804"/>
        <v>16960.000000000728</v>
      </c>
      <c r="DA534" s="16">
        <f t="shared" si="804"/>
        <v>16960.000000000728</v>
      </c>
    </row>
    <row r="535" spans="2:163" x14ac:dyDescent="0.25">
      <c r="B535" s="23" t="s">
        <v>236</v>
      </c>
      <c r="C535" s="16">
        <f>IF($C$489="SLM",IF(C533&lt;=$I$489,$C$534*$E$489,0),IF(C533&lt;$I$489,C534*$E$489,IF(C533=$I$489,C534-$J$489,0)))</f>
        <v>5123.3333333333339</v>
      </c>
      <c r="D535" s="16">
        <f t="shared" ref="D535:BO535" si="805">IF($C$489="SLM",IF(D533&lt;=$I$489,$C$534*$E$489,0),IF(D533&lt;$I$489,D534*$E$489,IF(D533=$I$489,D534-$J$489,0)))</f>
        <v>5123.3333333333339</v>
      </c>
      <c r="E535" s="16">
        <f t="shared" si="805"/>
        <v>5123.3333333333339</v>
      </c>
      <c r="F535" s="16">
        <f t="shared" si="805"/>
        <v>5123.3333333333339</v>
      </c>
      <c r="G535" s="16">
        <f t="shared" si="805"/>
        <v>5123.3333333333339</v>
      </c>
      <c r="H535" s="16">
        <f t="shared" si="805"/>
        <v>5123.3333333333339</v>
      </c>
      <c r="I535" s="16">
        <f t="shared" si="805"/>
        <v>5123.3333333333339</v>
      </c>
      <c r="J535" s="16">
        <f t="shared" si="805"/>
        <v>5123.3333333333339</v>
      </c>
      <c r="K535" s="16">
        <f t="shared" si="805"/>
        <v>5123.3333333333339</v>
      </c>
      <c r="L535" s="16">
        <f t="shared" si="805"/>
        <v>5123.3333333333339</v>
      </c>
      <c r="M535" s="16">
        <f t="shared" si="805"/>
        <v>5123.3333333333339</v>
      </c>
      <c r="N535" s="16">
        <f t="shared" si="805"/>
        <v>5123.3333333333339</v>
      </c>
      <c r="O535" s="16">
        <f t="shared" si="805"/>
        <v>5123.3333333333339</v>
      </c>
      <c r="P535" s="16">
        <f t="shared" si="805"/>
        <v>5123.3333333333339</v>
      </c>
      <c r="Q535" s="16">
        <f t="shared" si="805"/>
        <v>5123.3333333333339</v>
      </c>
      <c r="R535" s="16">
        <f t="shared" si="805"/>
        <v>5123.3333333333339</v>
      </c>
      <c r="S535" s="16">
        <f t="shared" si="805"/>
        <v>5123.3333333333339</v>
      </c>
      <c r="T535" s="16">
        <f t="shared" si="805"/>
        <v>5123.3333333333339</v>
      </c>
      <c r="U535" s="16">
        <f t="shared" si="805"/>
        <v>5123.3333333333339</v>
      </c>
      <c r="V535" s="16">
        <f t="shared" si="805"/>
        <v>5123.3333333333339</v>
      </c>
      <c r="W535" s="16">
        <f t="shared" si="805"/>
        <v>5123.3333333333339</v>
      </c>
      <c r="X535" s="16">
        <f t="shared" si="805"/>
        <v>5123.3333333333339</v>
      </c>
      <c r="Y535" s="16">
        <f t="shared" si="805"/>
        <v>5123.3333333333339</v>
      </c>
      <c r="Z535" s="16">
        <f t="shared" si="805"/>
        <v>5123.3333333333339</v>
      </c>
      <c r="AA535" s="16">
        <f t="shared" si="805"/>
        <v>5123.3333333333339</v>
      </c>
      <c r="AB535" s="16">
        <f t="shared" si="805"/>
        <v>5123.3333333333339</v>
      </c>
      <c r="AC535" s="16">
        <f t="shared" si="805"/>
        <v>5123.3333333333339</v>
      </c>
      <c r="AD535" s="16">
        <f t="shared" si="805"/>
        <v>5123.3333333333339</v>
      </c>
      <c r="AE535" s="16">
        <f t="shared" si="805"/>
        <v>5123.3333333333339</v>
      </c>
      <c r="AF535" s="16">
        <f t="shared" si="805"/>
        <v>5123.3333333333339</v>
      </c>
      <c r="AG535" s="16">
        <f t="shared" si="805"/>
        <v>5123.3333333333339</v>
      </c>
      <c r="AH535" s="16">
        <f t="shared" si="805"/>
        <v>5123.3333333333339</v>
      </c>
      <c r="AI535" s="16">
        <f t="shared" si="805"/>
        <v>5123.3333333333339</v>
      </c>
      <c r="AJ535" s="16">
        <f t="shared" si="805"/>
        <v>5123.3333333333339</v>
      </c>
      <c r="AK535" s="16">
        <f t="shared" si="805"/>
        <v>5123.3333333333339</v>
      </c>
      <c r="AL535" s="16">
        <f t="shared" si="805"/>
        <v>5123.3333333333339</v>
      </c>
      <c r="AM535" s="16">
        <f t="shared" si="805"/>
        <v>5123.3333333333339</v>
      </c>
      <c r="AN535" s="16">
        <f t="shared" si="805"/>
        <v>5123.3333333333339</v>
      </c>
      <c r="AO535" s="16">
        <f t="shared" si="805"/>
        <v>5123.3333333333339</v>
      </c>
      <c r="AP535" s="16">
        <f t="shared" si="805"/>
        <v>5123.3333333333339</v>
      </c>
      <c r="AQ535" s="16">
        <f t="shared" si="805"/>
        <v>5123.3333333333339</v>
      </c>
      <c r="AR535" s="16">
        <f t="shared" si="805"/>
        <v>5123.3333333333339</v>
      </c>
      <c r="AS535" s="16">
        <f t="shared" si="805"/>
        <v>5123.3333333333339</v>
      </c>
      <c r="AT535" s="16">
        <f t="shared" si="805"/>
        <v>5123.3333333333339</v>
      </c>
      <c r="AU535" s="16">
        <f t="shared" si="805"/>
        <v>5123.3333333333339</v>
      </c>
      <c r="AV535" s="16">
        <f t="shared" si="805"/>
        <v>5123.3333333333339</v>
      </c>
      <c r="AW535" s="16">
        <f t="shared" si="805"/>
        <v>5123.3333333333339</v>
      </c>
      <c r="AX535" s="16">
        <f t="shared" si="805"/>
        <v>5123.3333333333339</v>
      </c>
      <c r="AY535" s="16">
        <f t="shared" si="805"/>
        <v>5123.3333333333339</v>
      </c>
      <c r="AZ535" s="16">
        <f t="shared" si="805"/>
        <v>5123.3333333333339</v>
      </c>
      <c r="BA535" s="16">
        <f t="shared" si="805"/>
        <v>5123.3333333333339</v>
      </c>
      <c r="BB535" s="16">
        <f t="shared" si="805"/>
        <v>5123.3333333333339</v>
      </c>
      <c r="BC535" s="16">
        <f t="shared" si="805"/>
        <v>5123.3333333333339</v>
      </c>
      <c r="BD535" s="16">
        <f t="shared" si="805"/>
        <v>5123.3333333333339</v>
      </c>
      <c r="BE535" s="16">
        <f t="shared" si="805"/>
        <v>5123.3333333333339</v>
      </c>
      <c r="BF535" s="16">
        <f t="shared" si="805"/>
        <v>5123.3333333333339</v>
      </c>
      <c r="BG535" s="16">
        <f t="shared" si="805"/>
        <v>5123.3333333333339</v>
      </c>
      <c r="BH535" s="16">
        <f t="shared" si="805"/>
        <v>5123.3333333333339</v>
      </c>
      <c r="BI535" s="16">
        <f t="shared" si="805"/>
        <v>5123.3333333333339</v>
      </c>
      <c r="BJ535" s="16">
        <f t="shared" si="805"/>
        <v>5123.3333333333339</v>
      </c>
      <c r="BK535" s="16">
        <f t="shared" si="805"/>
        <v>5123.3333333333339</v>
      </c>
      <c r="BL535" s="16">
        <f t="shared" si="805"/>
        <v>5123.3333333333339</v>
      </c>
      <c r="BM535" s="16">
        <f t="shared" si="805"/>
        <v>5123.3333333333339</v>
      </c>
      <c r="BN535" s="16">
        <f t="shared" si="805"/>
        <v>5123.3333333333339</v>
      </c>
      <c r="BO535" s="16">
        <f t="shared" si="805"/>
        <v>5123.3333333333339</v>
      </c>
      <c r="BP535" s="16">
        <f t="shared" ref="BP535:DA535" si="806">IF($C$489="SLM",IF(BP533&lt;=$I$489,$C$534*$E$489,0),IF(BP533&lt;$I$489,BP534*$E$489,IF(BP533=$I$489,BP534-$J$489,0)))</f>
        <v>5123.3333333333339</v>
      </c>
      <c r="BQ535" s="16">
        <f t="shared" si="806"/>
        <v>5123.3333333333339</v>
      </c>
      <c r="BR535" s="16">
        <f t="shared" si="806"/>
        <v>5123.3333333333339</v>
      </c>
      <c r="BS535" s="16">
        <f t="shared" si="806"/>
        <v>5123.3333333333339</v>
      </c>
      <c r="BT535" s="16">
        <f t="shared" si="806"/>
        <v>5123.3333333333339</v>
      </c>
      <c r="BU535" s="16">
        <f t="shared" si="806"/>
        <v>5123.3333333333339</v>
      </c>
      <c r="BV535" s="16">
        <f t="shared" si="806"/>
        <v>5123.3333333333339</v>
      </c>
      <c r="BW535" s="16">
        <f t="shared" si="806"/>
        <v>5123.3333333333339</v>
      </c>
      <c r="BX535" s="16">
        <f t="shared" si="806"/>
        <v>5123.3333333333339</v>
      </c>
      <c r="BY535" s="16">
        <f t="shared" si="806"/>
        <v>5123.3333333333339</v>
      </c>
      <c r="BZ535" s="16">
        <f t="shared" si="806"/>
        <v>5123.3333333333339</v>
      </c>
      <c r="CA535" s="16">
        <f t="shared" si="806"/>
        <v>5123.3333333333339</v>
      </c>
      <c r="CB535" s="16">
        <f t="shared" si="806"/>
        <v>5123.3333333333339</v>
      </c>
      <c r="CC535" s="16">
        <f t="shared" si="806"/>
        <v>5123.3333333333339</v>
      </c>
      <c r="CD535" s="16">
        <f t="shared" si="806"/>
        <v>5123.3333333333339</v>
      </c>
      <c r="CE535" s="16">
        <f t="shared" si="806"/>
        <v>5123.3333333333339</v>
      </c>
      <c r="CF535" s="16">
        <f t="shared" si="806"/>
        <v>5123.3333333333339</v>
      </c>
      <c r="CG535" s="16">
        <f t="shared" si="806"/>
        <v>5123.3333333333339</v>
      </c>
      <c r="CH535" s="16">
        <f t="shared" si="806"/>
        <v>5123.3333333333339</v>
      </c>
      <c r="CI535" s="16">
        <f t="shared" si="806"/>
        <v>5123.3333333333339</v>
      </c>
      <c r="CJ535" s="16">
        <f t="shared" si="806"/>
        <v>5123.3333333333339</v>
      </c>
      <c r="CK535" s="16">
        <f t="shared" si="806"/>
        <v>5123.3333333333339</v>
      </c>
      <c r="CL535" s="16">
        <f t="shared" si="806"/>
        <v>5123.3333333333339</v>
      </c>
      <c r="CM535" s="16">
        <f t="shared" si="806"/>
        <v>5123.3333333333339</v>
      </c>
      <c r="CN535" s="16">
        <f t="shared" si="806"/>
        <v>5123.3333333333339</v>
      </c>
      <c r="CO535" s="16">
        <f t="shared" si="806"/>
        <v>5123.3333333333339</v>
      </c>
      <c r="CP535" s="16">
        <f t="shared" si="806"/>
        <v>5123.3333333333339</v>
      </c>
      <c r="CQ535" s="16">
        <f t="shared" si="806"/>
        <v>5123.3333333333339</v>
      </c>
      <c r="CR535" s="16">
        <f t="shared" si="806"/>
        <v>5123.3333333333339</v>
      </c>
      <c r="CS535" s="16">
        <f t="shared" si="806"/>
        <v>5123.3333333333339</v>
      </c>
      <c r="CT535" s="16">
        <f t="shared" si="806"/>
        <v>5123.3333333333339</v>
      </c>
      <c r="CU535" s="16">
        <f t="shared" si="806"/>
        <v>0</v>
      </c>
      <c r="CV535" s="16">
        <f t="shared" si="806"/>
        <v>0</v>
      </c>
      <c r="CW535" s="16">
        <f t="shared" si="806"/>
        <v>0</v>
      </c>
      <c r="CX535" s="16">
        <f t="shared" si="806"/>
        <v>0</v>
      </c>
      <c r="CY535" s="16">
        <f t="shared" si="806"/>
        <v>0</v>
      </c>
      <c r="CZ535" s="16">
        <f t="shared" si="806"/>
        <v>0</v>
      </c>
      <c r="DA535" s="16">
        <f t="shared" si="806"/>
        <v>0</v>
      </c>
    </row>
    <row r="536" spans="2:163" x14ac:dyDescent="0.25">
      <c r="B536" s="23" t="s">
        <v>237</v>
      </c>
      <c r="C536" s="16">
        <f>C534-C535</f>
        <v>503676.66666666669</v>
      </c>
      <c r="D536" s="16">
        <f t="shared" ref="D536:BO536" si="807">D534-D535</f>
        <v>498553.33333333337</v>
      </c>
      <c r="E536" s="16">
        <f t="shared" si="807"/>
        <v>493430.00000000006</v>
      </c>
      <c r="F536" s="16">
        <f t="shared" si="807"/>
        <v>488306.66666666674</v>
      </c>
      <c r="G536" s="16">
        <f t="shared" si="807"/>
        <v>483183.33333333343</v>
      </c>
      <c r="H536" s="16">
        <f t="shared" si="807"/>
        <v>478060.00000000012</v>
      </c>
      <c r="I536" s="16">
        <f t="shared" si="807"/>
        <v>472936.6666666668</v>
      </c>
      <c r="J536" s="16">
        <f t="shared" si="807"/>
        <v>467813.33333333349</v>
      </c>
      <c r="K536" s="16">
        <f t="shared" si="807"/>
        <v>462690.00000000017</v>
      </c>
      <c r="L536" s="16">
        <f t="shared" si="807"/>
        <v>457566.66666666686</v>
      </c>
      <c r="M536" s="16">
        <f t="shared" si="807"/>
        <v>452443.33333333355</v>
      </c>
      <c r="N536" s="16">
        <f t="shared" si="807"/>
        <v>447320.00000000023</v>
      </c>
      <c r="O536" s="16">
        <f t="shared" si="807"/>
        <v>442196.66666666692</v>
      </c>
      <c r="P536" s="16">
        <f t="shared" si="807"/>
        <v>437073.3333333336</v>
      </c>
      <c r="Q536" s="16">
        <f t="shared" si="807"/>
        <v>431950.00000000029</v>
      </c>
      <c r="R536" s="16">
        <f t="shared" si="807"/>
        <v>426826.66666666698</v>
      </c>
      <c r="S536" s="16">
        <f t="shared" si="807"/>
        <v>421703.33333333366</v>
      </c>
      <c r="T536" s="16">
        <f t="shared" si="807"/>
        <v>416580.00000000035</v>
      </c>
      <c r="U536" s="16">
        <f t="shared" si="807"/>
        <v>411456.66666666704</v>
      </c>
      <c r="V536" s="16">
        <f t="shared" si="807"/>
        <v>406333.33333333372</v>
      </c>
      <c r="W536" s="16">
        <f t="shared" si="807"/>
        <v>401210.00000000041</v>
      </c>
      <c r="X536" s="16">
        <f t="shared" si="807"/>
        <v>396086.66666666709</v>
      </c>
      <c r="Y536" s="16">
        <f t="shared" si="807"/>
        <v>390963.33333333378</v>
      </c>
      <c r="Z536" s="16">
        <f t="shared" si="807"/>
        <v>385840.00000000047</v>
      </c>
      <c r="AA536" s="16">
        <f t="shared" si="807"/>
        <v>380716.66666666715</v>
      </c>
      <c r="AB536" s="16">
        <f t="shared" si="807"/>
        <v>375593.33333333384</v>
      </c>
      <c r="AC536" s="16">
        <f t="shared" si="807"/>
        <v>370470.00000000052</v>
      </c>
      <c r="AD536" s="16">
        <f t="shared" si="807"/>
        <v>365346.66666666721</v>
      </c>
      <c r="AE536" s="16">
        <f t="shared" si="807"/>
        <v>360223.3333333339</v>
      </c>
      <c r="AF536" s="16">
        <f t="shared" si="807"/>
        <v>355100.00000000058</v>
      </c>
      <c r="AG536" s="16">
        <f t="shared" si="807"/>
        <v>349976.66666666727</v>
      </c>
      <c r="AH536" s="16">
        <f t="shared" si="807"/>
        <v>344853.33333333395</v>
      </c>
      <c r="AI536" s="16">
        <f t="shared" si="807"/>
        <v>339730.00000000064</v>
      </c>
      <c r="AJ536" s="16">
        <f t="shared" si="807"/>
        <v>334606.66666666733</v>
      </c>
      <c r="AK536" s="16">
        <f t="shared" si="807"/>
        <v>329483.33333333401</v>
      </c>
      <c r="AL536" s="16">
        <f t="shared" si="807"/>
        <v>324360.0000000007</v>
      </c>
      <c r="AM536" s="16">
        <f t="shared" si="807"/>
        <v>319236.66666666738</v>
      </c>
      <c r="AN536" s="16">
        <f t="shared" si="807"/>
        <v>314113.33333333407</v>
      </c>
      <c r="AO536" s="16">
        <f t="shared" si="807"/>
        <v>308990.00000000076</v>
      </c>
      <c r="AP536" s="16">
        <f t="shared" si="807"/>
        <v>303866.66666666744</v>
      </c>
      <c r="AQ536" s="16">
        <f t="shared" si="807"/>
        <v>298743.33333333413</v>
      </c>
      <c r="AR536" s="16">
        <f t="shared" si="807"/>
        <v>293620.00000000081</v>
      </c>
      <c r="AS536" s="16">
        <f t="shared" si="807"/>
        <v>288496.6666666675</v>
      </c>
      <c r="AT536" s="16">
        <f t="shared" si="807"/>
        <v>283373.33333333419</v>
      </c>
      <c r="AU536" s="16">
        <f t="shared" si="807"/>
        <v>278250.00000000087</v>
      </c>
      <c r="AV536" s="16">
        <f t="shared" si="807"/>
        <v>273126.66666666756</v>
      </c>
      <c r="AW536" s="16">
        <f t="shared" si="807"/>
        <v>268003.33333333425</v>
      </c>
      <c r="AX536" s="16">
        <f t="shared" si="807"/>
        <v>262880.00000000093</v>
      </c>
      <c r="AY536" s="16">
        <f t="shared" si="807"/>
        <v>257756.66666666759</v>
      </c>
      <c r="AZ536" s="16">
        <f t="shared" si="807"/>
        <v>252633.33333333425</v>
      </c>
      <c r="BA536" s="16">
        <f t="shared" si="807"/>
        <v>247510.0000000009</v>
      </c>
      <c r="BB536" s="16">
        <f t="shared" si="807"/>
        <v>242386.66666666756</v>
      </c>
      <c r="BC536" s="16">
        <f t="shared" si="807"/>
        <v>237263.33333333422</v>
      </c>
      <c r="BD536" s="16">
        <f t="shared" si="807"/>
        <v>232140.00000000087</v>
      </c>
      <c r="BE536" s="16">
        <f t="shared" si="807"/>
        <v>227016.66666666753</v>
      </c>
      <c r="BF536" s="16">
        <f t="shared" si="807"/>
        <v>221893.33333333419</v>
      </c>
      <c r="BG536" s="16">
        <f t="shared" si="807"/>
        <v>216770.00000000084</v>
      </c>
      <c r="BH536" s="16">
        <f t="shared" si="807"/>
        <v>211646.6666666675</v>
      </c>
      <c r="BI536" s="16">
        <f t="shared" si="807"/>
        <v>206523.33333333416</v>
      </c>
      <c r="BJ536" s="16">
        <f t="shared" si="807"/>
        <v>201400.00000000081</v>
      </c>
      <c r="BK536" s="16">
        <f t="shared" si="807"/>
        <v>196276.66666666747</v>
      </c>
      <c r="BL536" s="16">
        <f t="shared" si="807"/>
        <v>191153.33333333413</v>
      </c>
      <c r="BM536" s="16">
        <f t="shared" si="807"/>
        <v>186030.00000000079</v>
      </c>
      <c r="BN536" s="16">
        <f t="shared" si="807"/>
        <v>180906.66666666744</v>
      </c>
      <c r="BO536" s="16">
        <f t="shared" si="807"/>
        <v>175783.3333333341</v>
      </c>
      <c r="BP536" s="16">
        <f t="shared" ref="BP536:BU536" si="808">BP534-BP535</f>
        <v>170660.00000000076</v>
      </c>
      <c r="BQ536" s="16">
        <f t="shared" si="808"/>
        <v>165536.66666666741</v>
      </c>
      <c r="BR536" s="16">
        <f t="shared" si="808"/>
        <v>160413.33333333407</v>
      </c>
      <c r="BS536" s="16">
        <f t="shared" si="808"/>
        <v>155290.00000000073</v>
      </c>
      <c r="BT536" s="16">
        <f t="shared" si="808"/>
        <v>150166.66666666738</v>
      </c>
      <c r="BU536" s="16">
        <f t="shared" si="808"/>
        <v>145043.33333333404</v>
      </c>
      <c r="BV536" s="16">
        <f t="shared" ref="BV536" si="809">BV534-BV535</f>
        <v>139920.0000000007</v>
      </c>
      <c r="BW536" s="16">
        <f t="shared" ref="BW536" si="810">BW534-BW535</f>
        <v>134796.66666666736</v>
      </c>
      <c r="BX536" s="16">
        <f t="shared" ref="BX536" si="811">BX534-BX535</f>
        <v>129673.33333333403</v>
      </c>
      <c r="BY536" s="16">
        <f t="shared" ref="BY536" si="812">BY534-BY535</f>
        <v>124550.0000000007</v>
      </c>
      <c r="BZ536" s="16">
        <f t="shared" ref="BZ536" si="813">BZ534-BZ535</f>
        <v>119426.66666666737</v>
      </c>
      <c r="CA536" s="16">
        <f t="shared" ref="CA536" si="814">CA534-CA535</f>
        <v>114303.33333333404</v>
      </c>
      <c r="CB536" s="16">
        <f t="shared" ref="CB536" si="815">CB534-CB535</f>
        <v>109180.00000000071</v>
      </c>
      <c r="CC536" s="16">
        <f t="shared" ref="CC536" si="816">CC534-CC535</f>
        <v>104056.66666666738</v>
      </c>
      <c r="CD536" s="16">
        <f t="shared" ref="CD536" si="817">CD534-CD535</f>
        <v>98933.333333334056</v>
      </c>
      <c r="CE536" s="16">
        <f t="shared" ref="CE536" si="818">CE534-CE535</f>
        <v>93810.000000000728</v>
      </c>
      <c r="CF536" s="16">
        <f t="shared" ref="CF536" si="819">CF534-CF535</f>
        <v>88686.666666667399</v>
      </c>
      <c r="CG536" s="16">
        <f t="shared" ref="CG536" si="820">CG534-CG535</f>
        <v>83563.333333334071</v>
      </c>
      <c r="CH536" s="16">
        <f t="shared" ref="CH536" si="821">CH534-CH535</f>
        <v>78440.000000000742</v>
      </c>
      <c r="CI536" s="16">
        <f t="shared" ref="CI536" si="822">CI534-CI535</f>
        <v>73316.666666667414</v>
      </c>
      <c r="CJ536" s="16">
        <f t="shared" ref="CJ536" si="823">CJ534-CJ535</f>
        <v>68193.333333334085</v>
      </c>
      <c r="CK536" s="16">
        <f t="shared" ref="CK536" si="824">CK534-CK535</f>
        <v>63070.000000000749</v>
      </c>
      <c r="CL536" s="16">
        <f t="shared" ref="CL536" si="825">CL534-CL535</f>
        <v>57946.666666667414</v>
      </c>
      <c r="CM536" s="16">
        <f t="shared" ref="CM536" si="826">CM534-CM535</f>
        <v>52823.333333334078</v>
      </c>
      <c r="CN536" s="16">
        <f t="shared" ref="CN536" si="827">CN534-CN535</f>
        <v>47700.000000000742</v>
      </c>
      <c r="CO536" s="16">
        <f t="shared" ref="CO536" si="828">CO534-CO535</f>
        <v>42576.666666667406</v>
      </c>
      <c r="CP536" s="16">
        <f t="shared" ref="CP536" si="829">CP534-CP535</f>
        <v>37453.333333334071</v>
      </c>
      <c r="CQ536" s="16">
        <f t="shared" ref="CQ536" si="830">CQ534-CQ535</f>
        <v>32330.000000000735</v>
      </c>
      <c r="CR536" s="16">
        <f t="shared" ref="CR536" si="831">CR534-CR535</f>
        <v>27206.666666667399</v>
      </c>
      <c r="CS536" s="16">
        <f t="shared" ref="CS536" si="832">CS534-CS535</f>
        <v>22083.333333334063</v>
      </c>
      <c r="CT536" s="16">
        <f t="shared" ref="CT536" si="833">CT534-CT535</f>
        <v>16960.000000000728</v>
      </c>
      <c r="CU536" s="16">
        <f t="shared" ref="CU536" si="834">CU534-CU535</f>
        <v>16960.000000000728</v>
      </c>
      <c r="CV536" s="16">
        <f t="shared" ref="CV536" si="835">CV534-CV535</f>
        <v>16960.000000000728</v>
      </c>
      <c r="CW536" s="16">
        <f t="shared" ref="CW536" si="836">CW534-CW535</f>
        <v>16960.000000000728</v>
      </c>
      <c r="CX536" s="16">
        <f t="shared" ref="CX536" si="837">CX534-CX535</f>
        <v>16960.000000000728</v>
      </c>
      <c r="CY536" s="16">
        <f t="shared" ref="CY536" si="838">CY534-CY535</f>
        <v>16960.000000000728</v>
      </c>
      <c r="CZ536" s="16">
        <f t="shared" ref="CZ536" si="839">CZ534-CZ535</f>
        <v>16960.000000000728</v>
      </c>
      <c r="DA536" s="16">
        <f t="shared" ref="DA536" si="840">DA534-DA535</f>
        <v>16960.000000000728</v>
      </c>
    </row>
    <row r="537" spans="2:163" x14ac:dyDescent="0.25">
      <c r="B537" s="23"/>
    </row>
    <row r="538" spans="2:163" x14ac:dyDescent="0.25">
      <c r="B538" s="43" t="s">
        <v>143</v>
      </c>
    </row>
    <row r="539" spans="2:163" x14ac:dyDescent="0.25">
      <c r="B539" s="23" t="s">
        <v>234</v>
      </c>
      <c r="C539" s="16">
        <f>C533</f>
        <v>1</v>
      </c>
      <c r="D539" s="16">
        <f t="shared" ref="D539:BO539" si="841">D533</f>
        <v>2</v>
      </c>
      <c r="E539" s="16">
        <f t="shared" si="841"/>
        <v>3</v>
      </c>
      <c r="F539" s="16">
        <f t="shared" si="841"/>
        <v>4</v>
      </c>
      <c r="G539" s="16">
        <f t="shared" si="841"/>
        <v>5</v>
      </c>
      <c r="H539" s="16">
        <f t="shared" si="841"/>
        <v>6</v>
      </c>
      <c r="I539" s="16">
        <f t="shared" si="841"/>
        <v>7</v>
      </c>
      <c r="J539" s="16">
        <f t="shared" si="841"/>
        <v>8</v>
      </c>
      <c r="K539" s="16">
        <f t="shared" si="841"/>
        <v>9</v>
      </c>
      <c r="L539" s="16">
        <f t="shared" si="841"/>
        <v>10</v>
      </c>
      <c r="M539" s="16">
        <f t="shared" si="841"/>
        <v>11</v>
      </c>
      <c r="N539" s="16">
        <f t="shared" si="841"/>
        <v>12</v>
      </c>
      <c r="O539" s="16">
        <f t="shared" si="841"/>
        <v>13</v>
      </c>
      <c r="P539" s="16">
        <f t="shared" si="841"/>
        <v>14</v>
      </c>
      <c r="Q539" s="16">
        <f t="shared" si="841"/>
        <v>15</v>
      </c>
      <c r="R539" s="16">
        <f t="shared" si="841"/>
        <v>16</v>
      </c>
      <c r="S539" s="16">
        <f t="shared" si="841"/>
        <v>17</v>
      </c>
      <c r="T539" s="16">
        <f t="shared" si="841"/>
        <v>18</v>
      </c>
      <c r="U539" s="16">
        <f t="shared" si="841"/>
        <v>19</v>
      </c>
      <c r="V539" s="16">
        <f t="shared" si="841"/>
        <v>20</v>
      </c>
      <c r="W539" s="16">
        <f t="shared" si="841"/>
        <v>21</v>
      </c>
      <c r="X539" s="16">
        <f t="shared" si="841"/>
        <v>22</v>
      </c>
      <c r="Y539" s="16">
        <f t="shared" si="841"/>
        <v>23</v>
      </c>
      <c r="Z539" s="16">
        <f t="shared" si="841"/>
        <v>24</v>
      </c>
      <c r="AA539" s="16">
        <f t="shared" si="841"/>
        <v>25</v>
      </c>
      <c r="AB539" s="16">
        <f t="shared" si="841"/>
        <v>26</v>
      </c>
      <c r="AC539" s="16">
        <f t="shared" si="841"/>
        <v>27</v>
      </c>
      <c r="AD539" s="16">
        <f t="shared" si="841"/>
        <v>28</v>
      </c>
      <c r="AE539" s="16">
        <f t="shared" si="841"/>
        <v>29</v>
      </c>
      <c r="AF539" s="16">
        <f t="shared" si="841"/>
        <v>30</v>
      </c>
      <c r="AG539" s="16">
        <f t="shared" si="841"/>
        <v>31</v>
      </c>
      <c r="AH539" s="16">
        <f t="shared" si="841"/>
        <v>32</v>
      </c>
      <c r="AI539" s="16">
        <f t="shared" si="841"/>
        <v>33</v>
      </c>
      <c r="AJ539" s="16">
        <f t="shared" si="841"/>
        <v>34</v>
      </c>
      <c r="AK539" s="16">
        <f t="shared" si="841"/>
        <v>35</v>
      </c>
      <c r="AL539" s="16">
        <f t="shared" si="841"/>
        <v>36</v>
      </c>
      <c r="AM539" s="16">
        <f t="shared" si="841"/>
        <v>37</v>
      </c>
      <c r="AN539" s="16">
        <f t="shared" si="841"/>
        <v>38</v>
      </c>
      <c r="AO539" s="16">
        <f t="shared" si="841"/>
        <v>39</v>
      </c>
      <c r="AP539" s="16">
        <f t="shared" si="841"/>
        <v>40</v>
      </c>
      <c r="AQ539" s="16">
        <f t="shared" si="841"/>
        <v>41</v>
      </c>
      <c r="AR539" s="16">
        <f t="shared" si="841"/>
        <v>42</v>
      </c>
      <c r="AS539" s="16">
        <f t="shared" si="841"/>
        <v>43</v>
      </c>
      <c r="AT539" s="16">
        <f t="shared" si="841"/>
        <v>44</v>
      </c>
      <c r="AU539" s="16">
        <f t="shared" si="841"/>
        <v>45</v>
      </c>
      <c r="AV539" s="16">
        <f t="shared" si="841"/>
        <v>46</v>
      </c>
      <c r="AW539" s="16">
        <f t="shared" si="841"/>
        <v>47</v>
      </c>
      <c r="AX539" s="16">
        <f t="shared" si="841"/>
        <v>48</v>
      </c>
      <c r="AY539" s="16">
        <f t="shared" si="841"/>
        <v>49</v>
      </c>
      <c r="AZ539" s="16">
        <f t="shared" si="841"/>
        <v>50</v>
      </c>
      <c r="BA539" s="16">
        <f t="shared" si="841"/>
        <v>51</v>
      </c>
      <c r="BB539" s="16">
        <f t="shared" si="841"/>
        <v>52</v>
      </c>
      <c r="BC539" s="16">
        <f t="shared" si="841"/>
        <v>53</v>
      </c>
      <c r="BD539" s="16">
        <f t="shared" si="841"/>
        <v>54</v>
      </c>
      <c r="BE539" s="16">
        <f t="shared" si="841"/>
        <v>55</v>
      </c>
      <c r="BF539" s="16">
        <f t="shared" si="841"/>
        <v>56</v>
      </c>
      <c r="BG539" s="16">
        <f t="shared" si="841"/>
        <v>57</v>
      </c>
      <c r="BH539" s="16">
        <f t="shared" si="841"/>
        <v>58</v>
      </c>
      <c r="BI539" s="16">
        <f t="shared" si="841"/>
        <v>59</v>
      </c>
      <c r="BJ539" s="16">
        <f t="shared" si="841"/>
        <v>60</v>
      </c>
      <c r="BK539" s="16">
        <f t="shared" si="841"/>
        <v>61</v>
      </c>
      <c r="BL539" s="16">
        <f t="shared" si="841"/>
        <v>62</v>
      </c>
      <c r="BM539" s="16">
        <f t="shared" si="841"/>
        <v>63</v>
      </c>
      <c r="BN539" s="16">
        <f t="shared" si="841"/>
        <v>64</v>
      </c>
      <c r="BO539" s="16">
        <f t="shared" si="841"/>
        <v>65</v>
      </c>
      <c r="BP539" s="16">
        <f t="shared" ref="BP539:DW539" si="842">BP533</f>
        <v>66</v>
      </c>
      <c r="BQ539" s="16">
        <f t="shared" si="842"/>
        <v>67</v>
      </c>
      <c r="BR539" s="16">
        <f t="shared" si="842"/>
        <v>68</v>
      </c>
      <c r="BS539" s="16">
        <f t="shared" si="842"/>
        <v>69</v>
      </c>
      <c r="BT539" s="16">
        <f t="shared" si="842"/>
        <v>70</v>
      </c>
      <c r="BU539" s="16">
        <f t="shared" si="842"/>
        <v>71</v>
      </c>
      <c r="BV539" s="16">
        <f t="shared" si="842"/>
        <v>72</v>
      </c>
      <c r="BW539" s="16">
        <f t="shared" si="842"/>
        <v>73</v>
      </c>
      <c r="BX539" s="16">
        <f t="shared" si="842"/>
        <v>74</v>
      </c>
      <c r="BY539" s="16">
        <f t="shared" si="842"/>
        <v>75</v>
      </c>
      <c r="BZ539" s="16">
        <f t="shared" si="842"/>
        <v>76</v>
      </c>
      <c r="CA539" s="16">
        <f t="shared" si="842"/>
        <v>77</v>
      </c>
      <c r="CB539" s="16">
        <f t="shared" si="842"/>
        <v>78</v>
      </c>
      <c r="CC539" s="16">
        <f t="shared" si="842"/>
        <v>79</v>
      </c>
      <c r="CD539" s="16">
        <f t="shared" si="842"/>
        <v>80</v>
      </c>
      <c r="CE539" s="16">
        <f t="shared" si="842"/>
        <v>81</v>
      </c>
      <c r="CF539" s="16">
        <f t="shared" si="842"/>
        <v>82</v>
      </c>
      <c r="CG539" s="16">
        <f t="shared" si="842"/>
        <v>83</v>
      </c>
      <c r="CH539" s="16">
        <f t="shared" si="842"/>
        <v>84</v>
      </c>
      <c r="CI539" s="16">
        <f t="shared" si="842"/>
        <v>85</v>
      </c>
      <c r="CJ539" s="16">
        <f t="shared" si="842"/>
        <v>86</v>
      </c>
      <c r="CK539" s="16">
        <f t="shared" si="842"/>
        <v>87</v>
      </c>
      <c r="CL539" s="16">
        <f t="shared" si="842"/>
        <v>88</v>
      </c>
      <c r="CM539" s="16">
        <f t="shared" si="842"/>
        <v>89</v>
      </c>
      <c r="CN539" s="16">
        <f t="shared" si="842"/>
        <v>90</v>
      </c>
      <c r="CO539" s="16">
        <f t="shared" si="842"/>
        <v>91</v>
      </c>
      <c r="CP539" s="16">
        <f t="shared" si="842"/>
        <v>92</v>
      </c>
      <c r="CQ539" s="16">
        <f t="shared" si="842"/>
        <v>93</v>
      </c>
      <c r="CR539" s="16">
        <f t="shared" si="842"/>
        <v>94</v>
      </c>
      <c r="CS539" s="16">
        <f t="shared" si="842"/>
        <v>95</v>
      </c>
      <c r="CT539" s="16">
        <f t="shared" si="842"/>
        <v>96</v>
      </c>
      <c r="CU539" s="16">
        <f t="shared" si="842"/>
        <v>97</v>
      </c>
      <c r="CV539" s="16">
        <f t="shared" si="842"/>
        <v>98</v>
      </c>
      <c r="CW539" s="16">
        <f t="shared" si="842"/>
        <v>99</v>
      </c>
      <c r="CX539" s="16">
        <f t="shared" si="842"/>
        <v>100</v>
      </c>
      <c r="CY539" s="16">
        <f t="shared" si="842"/>
        <v>101</v>
      </c>
      <c r="CZ539" s="16">
        <f t="shared" si="842"/>
        <v>102</v>
      </c>
      <c r="DA539" s="16">
        <f t="shared" si="842"/>
        <v>103</v>
      </c>
      <c r="DB539" s="16">
        <f t="shared" si="842"/>
        <v>104</v>
      </c>
      <c r="DC539" s="16">
        <f t="shared" si="842"/>
        <v>105</v>
      </c>
      <c r="DD539" s="16">
        <f t="shared" si="842"/>
        <v>106</v>
      </c>
      <c r="DE539" s="16">
        <f t="shared" si="842"/>
        <v>107</v>
      </c>
      <c r="DF539" s="16">
        <f t="shared" si="842"/>
        <v>108</v>
      </c>
      <c r="DG539" s="16">
        <f t="shared" si="842"/>
        <v>109</v>
      </c>
      <c r="DH539" s="16">
        <f t="shared" si="842"/>
        <v>110</v>
      </c>
      <c r="DI539" s="16">
        <f t="shared" si="842"/>
        <v>111</v>
      </c>
      <c r="DJ539" s="16">
        <f t="shared" si="842"/>
        <v>112</v>
      </c>
      <c r="DK539" s="16">
        <f t="shared" si="842"/>
        <v>113</v>
      </c>
      <c r="DL539" s="16">
        <f t="shared" si="842"/>
        <v>114</v>
      </c>
      <c r="DM539" s="16">
        <f t="shared" si="842"/>
        <v>115</v>
      </c>
      <c r="DN539" s="16">
        <f t="shared" si="842"/>
        <v>116</v>
      </c>
      <c r="DO539" s="16">
        <f t="shared" si="842"/>
        <v>117</v>
      </c>
      <c r="DP539" s="16">
        <f t="shared" si="842"/>
        <v>118</v>
      </c>
      <c r="DQ539" s="16">
        <f t="shared" si="842"/>
        <v>119</v>
      </c>
      <c r="DR539" s="16">
        <f t="shared" si="842"/>
        <v>120</v>
      </c>
      <c r="DS539" s="16">
        <f t="shared" si="842"/>
        <v>121</v>
      </c>
      <c r="DT539" s="16">
        <f t="shared" si="842"/>
        <v>122</v>
      </c>
      <c r="DU539" s="16">
        <f t="shared" si="842"/>
        <v>123</v>
      </c>
      <c r="DV539" s="16">
        <f t="shared" si="842"/>
        <v>124</v>
      </c>
      <c r="DW539" s="16">
        <f t="shared" si="842"/>
        <v>125</v>
      </c>
    </row>
    <row r="540" spans="2:163" x14ac:dyDescent="0.25">
      <c r="B540" s="23" t="s">
        <v>235</v>
      </c>
      <c r="C540" s="16">
        <f>$D$490*$E$505</f>
        <v>111300</v>
      </c>
      <c r="D540" s="16">
        <f>C542</f>
        <v>110902.5</v>
      </c>
      <c r="E540" s="16">
        <f t="shared" ref="E540:BP540" si="843">D542</f>
        <v>110505</v>
      </c>
      <c r="F540" s="16">
        <f t="shared" si="843"/>
        <v>110107.5</v>
      </c>
      <c r="G540" s="16">
        <f t="shared" si="843"/>
        <v>109710</v>
      </c>
      <c r="H540" s="16">
        <f t="shared" si="843"/>
        <v>109312.5</v>
      </c>
      <c r="I540" s="16">
        <f t="shared" si="843"/>
        <v>108915</v>
      </c>
      <c r="J540" s="16">
        <f t="shared" si="843"/>
        <v>108517.5</v>
      </c>
      <c r="K540" s="16">
        <f t="shared" si="843"/>
        <v>108120</v>
      </c>
      <c r="L540" s="16">
        <f t="shared" si="843"/>
        <v>107722.5</v>
      </c>
      <c r="M540" s="16">
        <f t="shared" si="843"/>
        <v>107325</v>
      </c>
      <c r="N540" s="16">
        <f t="shared" si="843"/>
        <v>106927.5</v>
      </c>
      <c r="O540" s="16">
        <f t="shared" si="843"/>
        <v>106530</v>
      </c>
      <c r="P540" s="16">
        <f t="shared" si="843"/>
        <v>106132.5</v>
      </c>
      <c r="Q540" s="16">
        <f t="shared" si="843"/>
        <v>105735</v>
      </c>
      <c r="R540" s="16">
        <f t="shared" si="843"/>
        <v>105337.5</v>
      </c>
      <c r="S540" s="16">
        <f t="shared" si="843"/>
        <v>104940</v>
      </c>
      <c r="T540" s="16">
        <f t="shared" si="843"/>
        <v>104542.5</v>
      </c>
      <c r="U540" s="16">
        <f t="shared" si="843"/>
        <v>104145</v>
      </c>
      <c r="V540" s="16">
        <f t="shared" si="843"/>
        <v>103747.5</v>
      </c>
      <c r="W540" s="16">
        <f t="shared" si="843"/>
        <v>103350</v>
      </c>
      <c r="X540" s="16">
        <f t="shared" si="843"/>
        <v>102952.5</v>
      </c>
      <c r="Y540" s="16">
        <f t="shared" si="843"/>
        <v>102555</v>
      </c>
      <c r="Z540" s="16">
        <f t="shared" si="843"/>
        <v>102157.5</v>
      </c>
      <c r="AA540" s="16">
        <f t="shared" si="843"/>
        <v>101760</v>
      </c>
      <c r="AB540" s="16">
        <f t="shared" si="843"/>
        <v>101362.5</v>
      </c>
      <c r="AC540" s="16">
        <f t="shared" si="843"/>
        <v>100965</v>
      </c>
      <c r="AD540" s="16">
        <f t="shared" si="843"/>
        <v>100567.5</v>
      </c>
      <c r="AE540" s="16">
        <f t="shared" si="843"/>
        <v>100170</v>
      </c>
      <c r="AF540" s="16">
        <f t="shared" si="843"/>
        <v>99772.5</v>
      </c>
      <c r="AG540" s="16">
        <f t="shared" si="843"/>
        <v>99375</v>
      </c>
      <c r="AH540" s="16">
        <f t="shared" si="843"/>
        <v>98977.5</v>
      </c>
      <c r="AI540" s="16">
        <f t="shared" si="843"/>
        <v>98580</v>
      </c>
      <c r="AJ540" s="16">
        <f t="shared" si="843"/>
        <v>98182.5</v>
      </c>
      <c r="AK540" s="16">
        <f t="shared" si="843"/>
        <v>97785</v>
      </c>
      <c r="AL540" s="16">
        <f t="shared" si="843"/>
        <v>97387.5</v>
      </c>
      <c r="AM540" s="16">
        <f t="shared" si="843"/>
        <v>96990</v>
      </c>
      <c r="AN540" s="16">
        <f t="shared" si="843"/>
        <v>96592.5</v>
      </c>
      <c r="AO540" s="16">
        <f t="shared" si="843"/>
        <v>96195</v>
      </c>
      <c r="AP540" s="16">
        <f t="shared" si="843"/>
        <v>95797.5</v>
      </c>
      <c r="AQ540" s="16">
        <f t="shared" si="843"/>
        <v>95400</v>
      </c>
      <c r="AR540" s="16">
        <f t="shared" si="843"/>
        <v>95002.5</v>
      </c>
      <c r="AS540" s="16">
        <f t="shared" si="843"/>
        <v>94605</v>
      </c>
      <c r="AT540" s="16">
        <f t="shared" si="843"/>
        <v>94207.5</v>
      </c>
      <c r="AU540" s="16">
        <f t="shared" si="843"/>
        <v>93810</v>
      </c>
      <c r="AV540" s="16">
        <f t="shared" si="843"/>
        <v>93412.5</v>
      </c>
      <c r="AW540" s="16">
        <f t="shared" si="843"/>
        <v>93015</v>
      </c>
      <c r="AX540" s="16">
        <f t="shared" si="843"/>
        <v>92617.5</v>
      </c>
      <c r="AY540" s="16">
        <f t="shared" si="843"/>
        <v>92220</v>
      </c>
      <c r="AZ540" s="16">
        <f t="shared" si="843"/>
        <v>91822.5</v>
      </c>
      <c r="BA540" s="16">
        <f t="shared" si="843"/>
        <v>91425</v>
      </c>
      <c r="BB540" s="16">
        <f t="shared" si="843"/>
        <v>91027.5</v>
      </c>
      <c r="BC540" s="16">
        <f t="shared" si="843"/>
        <v>90630</v>
      </c>
      <c r="BD540" s="16">
        <f t="shared" si="843"/>
        <v>90232.5</v>
      </c>
      <c r="BE540" s="16">
        <f t="shared" si="843"/>
        <v>89835</v>
      </c>
      <c r="BF540" s="16">
        <f t="shared" si="843"/>
        <v>89437.5</v>
      </c>
      <c r="BG540" s="16">
        <f t="shared" si="843"/>
        <v>89040</v>
      </c>
      <c r="BH540" s="16">
        <f t="shared" si="843"/>
        <v>88642.5</v>
      </c>
      <c r="BI540" s="16">
        <f t="shared" si="843"/>
        <v>88245</v>
      </c>
      <c r="BJ540" s="16">
        <f t="shared" si="843"/>
        <v>87847.5</v>
      </c>
      <c r="BK540" s="16">
        <f t="shared" si="843"/>
        <v>87450</v>
      </c>
      <c r="BL540" s="16">
        <f t="shared" si="843"/>
        <v>87052.5</v>
      </c>
      <c r="BM540" s="16">
        <f t="shared" si="843"/>
        <v>86655</v>
      </c>
      <c r="BN540" s="16">
        <f t="shared" si="843"/>
        <v>86257.5</v>
      </c>
      <c r="BO540" s="16">
        <f t="shared" si="843"/>
        <v>85860</v>
      </c>
      <c r="BP540" s="16">
        <f t="shared" si="843"/>
        <v>85462.5</v>
      </c>
      <c r="BQ540" s="16">
        <f t="shared" ref="BQ540:BY540" si="844">BP542</f>
        <v>85065</v>
      </c>
      <c r="BR540" s="16">
        <f t="shared" si="844"/>
        <v>84667.5</v>
      </c>
      <c r="BS540" s="16">
        <f t="shared" si="844"/>
        <v>84270</v>
      </c>
      <c r="BT540" s="16">
        <f t="shared" si="844"/>
        <v>83872.5</v>
      </c>
      <c r="BU540" s="16">
        <f t="shared" si="844"/>
        <v>83475</v>
      </c>
      <c r="BV540" s="16">
        <f t="shared" si="844"/>
        <v>83077.5</v>
      </c>
      <c r="BW540" s="16">
        <f t="shared" si="844"/>
        <v>82680</v>
      </c>
      <c r="BX540" s="16">
        <f t="shared" si="844"/>
        <v>82282.5</v>
      </c>
      <c r="BY540" s="16">
        <f t="shared" si="844"/>
        <v>81885</v>
      </c>
      <c r="BZ540" s="16">
        <f t="shared" ref="BZ540:DW540" si="845">BY542</f>
        <v>81487.5</v>
      </c>
      <c r="CA540" s="16">
        <f t="shared" si="845"/>
        <v>81090</v>
      </c>
      <c r="CB540" s="16">
        <f t="shared" si="845"/>
        <v>80692.5</v>
      </c>
      <c r="CC540" s="16">
        <f t="shared" si="845"/>
        <v>80295</v>
      </c>
      <c r="CD540" s="16">
        <f t="shared" si="845"/>
        <v>79897.5</v>
      </c>
      <c r="CE540" s="16">
        <f t="shared" si="845"/>
        <v>79500</v>
      </c>
      <c r="CF540" s="16">
        <f t="shared" si="845"/>
        <v>79102.5</v>
      </c>
      <c r="CG540" s="16">
        <f t="shared" si="845"/>
        <v>78705</v>
      </c>
      <c r="CH540" s="16">
        <f t="shared" si="845"/>
        <v>78307.5</v>
      </c>
      <c r="CI540" s="16">
        <f t="shared" si="845"/>
        <v>77910</v>
      </c>
      <c r="CJ540" s="16">
        <f t="shared" si="845"/>
        <v>77512.5</v>
      </c>
      <c r="CK540" s="16">
        <f t="shared" si="845"/>
        <v>77115</v>
      </c>
      <c r="CL540" s="16">
        <f t="shared" si="845"/>
        <v>76717.5</v>
      </c>
      <c r="CM540" s="16">
        <f t="shared" si="845"/>
        <v>76320</v>
      </c>
      <c r="CN540" s="16">
        <f t="shared" si="845"/>
        <v>75922.5</v>
      </c>
      <c r="CO540" s="16">
        <f t="shared" si="845"/>
        <v>75525</v>
      </c>
      <c r="CP540" s="16">
        <f t="shared" si="845"/>
        <v>75127.5</v>
      </c>
      <c r="CQ540" s="16">
        <f t="shared" si="845"/>
        <v>74730</v>
      </c>
      <c r="CR540" s="16">
        <f t="shared" si="845"/>
        <v>74332.5</v>
      </c>
      <c r="CS540" s="16">
        <f t="shared" si="845"/>
        <v>73935</v>
      </c>
      <c r="CT540" s="16">
        <f t="shared" si="845"/>
        <v>73537.5</v>
      </c>
      <c r="CU540" s="16">
        <f t="shared" si="845"/>
        <v>73140</v>
      </c>
      <c r="CV540" s="16">
        <f t="shared" si="845"/>
        <v>72742.5</v>
      </c>
      <c r="CW540" s="16">
        <f t="shared" si="845"/>
        <v>72345</v>
      </c>
      <c r="CX540" s="16">
        <f t="shared" si="845"/>
        <v>71947.5</v>
      </c>
      <c r="CY540" s="16">
        <f t="shared" si="845"/>
        <v>71550</v>
      </c>
      <c r="CZ540" s="16">
        <f t="shared" si="845"/>
        <v>71152.5</v>
      </c>
      <c r="DA540" s="16">
        <f t="shared" si="845"/>
        <v>70755</v>
      </c>
      <c r="DB540" s="16">
        <f t="shared" si="845"/>
        <v>70357.5</v>
      </c>
      <c r="DC540" s="16">
        <f t="shared" si="845"/>
        <v>69960</v>
      </c>
      <c r="DD540" s="16">
        <f t="shared" si="845"/>
        <v>69562.5</v>
      </c>
      <c r="DE540" s="16">
        <f t="shared" si="845"/>
        <v>69165</v>
      </c>
      <c r="DF540" s="16">
        <f t="shared" si="845"/>
        <v>68767.5</v>
      </c>
      <c r="DG540" s="16">
        <f t="shared" si="845"/>
        <v>68370</v>
      </c>
      <c r="DH540" s="16">
        <f t="shared" si="845"/>
        <v>67972.5</v>
      </c>
      <c r="DI540" s="16">
        <f t="shared" si="845"/>
        <v>67575</v>
      </c>
      <c r="DJ540" s="16">
        <f t="shared" si="845"/>
        <v>67177.5</v>
      </c>
      <c r="DK540" s="16">
        <f t="shared" si="845"/>
        <v>66780</v>
      </c>
      <c r="DL540" s="16">
        <f t="shared" si="845"/>
        <v>66382.5</v>
      </c>
      <c r="DM540" s="16">
        <f t="shared" si="845"/>
        <v>65985</v>
      </c>
      <c r="DN540" s="16">
        <f t="shared" si="845"/>
        <v>65587.5</v>
      </c>
      <c r="DO540" s="16">
        <f t="shared" si="845"/>
        <v>65190</v>
      </c>
      <c r="DP540" s="16">
        <f t="shared" si="845"/>
        <v>64792.5</v>
      </c>
      <c r="DQ540" s="16">
        <f t="shared" si="845"/>
        <v>64395</v>
      </c>
      <c r="DR540" s="16">
        <f t="shared" si="845"/>
        <v>63997.5</v>
      </c>
      <c r="DS540" s="16">
        <f t="shared" si="845"/>
        <v>63600</v>
      </c>
      <c r="DT540" s="16">
        <f t="shared" si="845"/>
        <v>63600</v>
      </c>
      <c r="DU540" s="16">
        <f t="shared" si="845"/>
        <v>63600</v>
      </c>
      <c r="DV540" s="16">
        <f t="shared" si="845"/>
        <v>63600</v>
      </c>
      <c r="DW540" s="16">
        <f t="shared" si="845"/>
        <v>63600</v>
      </c>
    </row>
    <row r="541" spans="2:163" x14ac:dyDescent="0.25">
      <c r="B541" s="23" t="s">
        <v>236</v>
      </c>
      <c r="C541" s="16">
        <f>IF($C$490="SLM",IF(C539&lt;=$I$490,$C$540*$E$490,0),IF(C539&lt;$I$490,C540*$E$490,IF(C539=$I$490,C540-$J$490,0)))</f>
        <v>397.50000000000006</v>
      </c>
      <c r="D541" s="16">
        <f t="shared" ref="D541:BO541" si="846">IF($C$490="SLM",IF(D539&lt;=$I$490,$C$540*$E$490,0),IF(D539&lt;$I$490,D540*$E$490,IF(D539=$I$490,D540-$J$490,0)))</f>
        <v>397.50000000000006</v>
      </c>
      <c r="E541" s="16">
        <f t="shared" si="846"/>
        <v>397.50000000000006</v>
      </c>
      <c r="F541" s="16">
        <f t="shared" si="846"/>
        <v>397.50000000000006</v>
      </c>
      <c r="G541" s="16">
        <f t="shared" si="846"/>
        <v>397.50000000000006</v>
      </c>
      <c r="H541" s="16">
        <f t="shared" si="846"/>
        <v>397.50000000000006</v>
      </c>
      <c r="I541" s="16">
        <f t="shared" si="846"/>
        <v>397.50000000000006</v>
      </c>
      <c r="J541" s="16">
        <f t="shared" si="846"/>
        <v>397.50000000000006</v>
      </c>
      <c r="K541" s="16">
        <f t="shared" si="846"/>
        <v>397.50000000000006</v>
      </c>
      <c r="L541" s="16">
        <f t="shared" si="846"/>
        <v>397.50000000000006</v>
      </c>
      <c r="M541" s="16">
        <f t="shared" si="846"/>
        <v>397.50000000000006</v>
      </c>
      <c r="N541" s="16">
        <f t="shared" si="846"/>
        <v>397.50000000000006</v>
      </c>
      <c r="O541" s="16">
        <f t="shared" si="846"/>
        <v>397.50000000000006</v>
      </c>
      <c r="P541" s="16">
        <f t="shared" si="846"/>
        <v>397.50000000000006</v>
      </c>
      <c r="Q541" s="16">
        <f t="shared" si="846"/>
        <v>397.50000000000006</v>
      </c>
      <c r="R541" s="16">
        <f t="shared" si="846"/>
        <v>397.50000000000006</v>
      </c>
      <c r="S541" s="16">
        <f t="shared" si="846"/>
        <v>397.50000000000006</v>
      </c>
      <c r="T541" s="16">
        <f t="shared" si="846"/>
        <v>397.50000000000006</v>
      </c>
      <c r="U541" s="16">
        <f t="shared" si="846"/>
        <v>397.50000000000006</v>
      </c>
      <c r="V541" s="16">
        <f t="shared" si="846"/>
        <v>397.50000000000006</v>
      </c>
      <c r="W541" s="16">
        <f t="shared" si="846"/>
        <v>397.50000000000006</v>
      </c>
      <c r="X541" s="16">
        <f t="shared" si="846"/>
        <v>397.50000000000006</v>
      </c>
      <c r="Y541" s="16">
        <f t="shared" si="846"/>
        <v>397.50000000000006</v>
      </c>
      <c r="Z541" s="16">
        <f t="shared" si="846"/>
        <v>397.50000000000006</v>
      </c>
      <c r="AA541" s="16">
        <f t="shared" si="846"/>
        <v>397.50000000000006</v>
      </c>
      <c r="AB541" s="16">
        <f t="shared" si="846"/>
        <v>397.50000000000006</v>
      </c>
      <c r="AC541" s="16">
        <f t="shared" si="846"/>
        <v>397.50000000000006</v>
      </c>
      <c r="AD541" s="16">
        <f t="shared" si="846"/>
        <v>397.50000000000006</v>
      </c>
      <c r="AE541" s="16">
        <f t="shared" si="846"/>
        <v>397.50000000000006</v>
      </c>
      <c r="AF541" s="16">
        <f t="shared" si="846"/>
        <v>397.50000000000006</v>
      </c>
      <c r="AG541" s="16">
        <f t="shared" si="846"/>
        <v>397.50000000000006</v>
      </c>
      <c r="AH541" s="16">
        <f t="shared" si="846"/>
        <v>397.50000000000006</v>
      </c>
      <c r="AI541" s="16">
        <f t="shared" si="846"/>
        <v>397.50000000000006</v>
      </c>
      <c r="AJ541" s="16">
        <f t="shared" si="846"/>
        <v>397.50000000000006</v>
      </c>
      <c r="AK541" s="16">
        <f t="shared" si="846"/>
        <v>397.50000000000006</v>
      </c>
      <c r="AL541" s="16">
        <f t="shared" si="846"/>
        <v>397.50000000000006</v>
      </c>
      <c r="AM541" s="16">
        <f t="shared" si="846"/>
        <v>397.50000000000006</v>
      </c>
      <c r="AN541" s="16">
        <f t="shared" si="846"/>
        <v>397.50000000000006</v>
      </c>
      <c r="AO541" s="16">
        <f t="shared" si="846"/>
        <v>397.50000000000006</v>
      </c>
      <c r="AP541" s="16">
        <f t="shared" si="846"/>
        <v>397.50000000000006</v>
      </c>
      <c r="AQ541" s="16">
        <f t="shared" si="846"/>
        <v>397.50000000000006</v>
      </c>
      <c r="AR541" s="16">
        <f t="shared" si="846"/>
        <v>397.50000000000006</v>
      </c>
      <c r="AS541" s="16">
        <f t="shared" si="846"/>
        <v>397.50000000000006</v>
      </c>
      <c r="AT541" s="16">
        <f t="shared" si="846"/>
        <v>397.50000000000006</v>
      </c>
      <c r="AU541" s="16">
        <f t="shared" si="846"/>
        <v>397.50000000000006</v>
      </c>
      <c r="AV541" s="16">
        <f t="shared" si="846"/>
        <v>397.50000000000006</v>
      </c>
      <c r="AW541" s="16">
        <f t="shared" si="846"/>
        <v>397.50000000000006</v>
      </c>
      <c r="AX541" s="16">
        <f t="shared" si="846"/>
        <v>397.50000000000006</v>
      </c>
      <c r="AY541" s="16">
        <f t="shared" si="846"/>
        <v>397.50000000000006</v>
      </c>
      <c r="AZ541" s="16">
        <f t="shared" si="846"/>
        <v>397.50000000000006</v>
      </c>
      <c r="BA541" s="16">
        <f t="shared" si="846"/>
        <v>397.50000000000006</v>
      </c>
      <c r="BB541" s="16">
        <f t="shared" si="846"/>
        <v>397.50000000000006</v>
      </c>
      <c r="BC541" s="16">
        <f t="shared" si="846"/>
        <v>397.50000000000006</v>
      </c>
      <c r="BD541" s="16">
        <f t="shared" si="846"/>
        <v>397.50000000000006</v>
      </c>
      <c r="BE541" s="16">
        <f t="shared" si="846"/>
        <v>397.50000000000006</v>
      </c>
      <c r="BF541" s="16">
        <f t="shared" si="846"/>
        <v>397.50000000000006</v>
      </c>
      <c r="BG541" s="16">
        <f t="shared" si="846"/>
        <v>397.50000000000006</v>
      </c>
      <c r="BH541" s="16">
        <f t="shared" si="846"/>
        <v>397.50000000000006</v>
      </c>
      <c r="BI541" s="16">
        <f t="shared" si="846"/>
        <v>397.50000000000006</v>
      </c>
      <c r="BJ541" s="16">
        <f t="shared" si="846"/>
        <v>397.50000000000006</v>
      </c>
      <c r="BK541" s="16">
        <f t="shared" si="846"/>
        <v>397.50000000000006</v>
      </c>
      <c r="BL541" s="16">
        <f t="shared" si="846"/>
        <v>397.50000000000006</v>
      </c>
      <c r="BM541" s="16">
        <f t="shared" si="846"/>
        <v>397.50000000000006</v>
      </c>
      <c r="BN541" s="16">
        <f t="shared" si="846"/>
        <v>397.50000000000006</v>
      </c>
      <c r="BO541" s="16">
        <f t="shared" si="846"/>
        <v>397.50000000000006</v>
      </c>
      <c r="BP541" s="16">
        <f t="shared" ref="BP541:BY541" si="847">IF($C$490="SLM",IF(BP539&lt;=$I$490,$C$540*$E$490,0),IF(BP539&lt;$I$490,BP540*$E$490,IF(BP539=$I$490,BP540-$J$490,0)))</f>
        <v>397.50000000000006</v>
      </c>
      <c r="BQ541" s="16">
        <f t="shared" si="847"/>
        <v>397.50000000000006</v>
      </c>
      <c r="BR541" s="16">
        <f t="shared" si="847"/>
        <v>397.50000000000006</v>
      </c>
      <c r="BS541" s="16">
        <f t="shared" si="847"/>
        <v>397.50000000000006</v>
      </c>
      <c r="BT541" s="16">
        <f t="shared" si="847"/>
        <v>397.50000000000006</v>
      </c>
      <c r="BU541" s="16">
        <f t="shared" si="847"/>
        <v>397.50000000000006</v>
      </c>
      <c r="BV541" s="16">
        <f t="shared" si="847"/>
        <v>397.50000000000006</v>
      </c>
      <c r="BW541" s="16">
        <f t="shared" si="847"/>
        <v>397.50000000000006</v>
      </c>
      <c r="BX541" s="16">
        <f t="shared" si="847"/>
        <v>397.50000000000006</v>
      </c>
      <c r="BY541" s="16">
        <f t="shared" si="847"/>
        <v>397.50000000000006</v>
      </c>
      <c r="BZ541" s="16">
        <f t="shared" ref="BZ541" si="848">IF($C$490="SLM",IF(BZ539&lt;=$I$490,$C$540*$E$490,0),IF(BZ539&lt;$I$490,BZ540*$E$490,IF(BZ539=$I$490,BZ540-$J$490,0)))</f>
        <v>397.50000000000006</v>
      </c>
      <c r="CA541" s="16">
        <f t="shared" ref="CA541" si="849">IF($C$490="SLM",IF(CA539&lt;=$I$490,$C$540*$E$490,0),IF(CA539&lt;$I$490,CA540*$E$490,IF(CA539=$I$490,CA540-$J$490,0)))</f>
        <v>397.50000000000006</v>
      </c>
      <c r="CB541" s="16">
        <f t="shared" ref="CB541" si="850">IF($C$490="SLM",IF(CB539&lt;=$I$490,$C$540*$E$490,0),IF(CB539&lt;$I$490,CB540*$E$490,IF(CB539=$I$490,CB540-$J$490,0)))</f>
        <v>397.50000000000006</v>
      </c>
      <c r="CC541" s="16">
        <f t="shared" ref="CC541" si="851">IF($C$490="SLM",IF(CC539&lt;=$I$490,$C$540*$E$490,0),IF(CC539&lt;$I$490,CC540*$E$490,IF(CC539=$I$490,CC540-$J$490,0)))</f>
        <v>397.50000000000006</v>
      </c>
      <c r="CD541" s="16">
        <f t="shared" ref="CD541" si="852">IF($C$490="SLM",IF(CD539&lt;=$I$490,$C$540*$E$490,0),IF(CD539&lt;$I$490,CD540*$E$490,IF(CD539=$I$490,CD540-$J$490,0)))</f>
        <v>397.50000000000006</v>
      </c>
      <c r="CE541" s="16">
        <f t="shared" ref="CE541" si="853">IF($C$490="SLM",IF(CE539&lt;=$I$490,$C$540*$E$490,0),IF(CE539&lt;$I$490,CE540*$E$490,IF(CE539=$I$490,CE540-$J$490,0)))</f>
        <v>397.50000000000006</v>
      </c>
      <c r="CF541" s="16">
        <f t="shared" ref="CF541" si="854">IF($C$490="SLM",IF(CF539&lt;=$I$490,$C$540*$E$490,0),IF(CF539&lt;$I$490,CF540*$E$490,IF(CF539=$I$490,CF540-$J$490,0)))</f>
        <v>397.50000000000006</v>
      </c>
      <c r="CG541" s="16">
        <f t="shared" ref="CG541" si="855">IF($C$490="SLM",IF(CG539&lt;=$I$490,$C$540*$E$490,0),IF(CG539&lt;$I$490,CG540*$E$490,IF(CG539=$I$490,CG540-$J$490,0)))</f>
        <v>397.50000000000006</v>
      </c>
      <c r="CH541" s="16">
        <f t="shared" ref="CH541" si="856">IF($C$490="SLM",IF(CH539&lt;=$I$490,$C$540*$E$490,0),IF(CH539&lt;$I$490,CH540*$E$490,IF(CH539=$I$490,CH540-$J$490,0)))</f>
        <v>397.50000000000006</v>
      </c>
      <c r="CI541" s="16">
        <f t="shared" ref="CI541" si="857">IF($C$490="SLM",IF(CI539&lt;=$I$490,$C$540*$E$490,0),IF(CI539&lt;$I$490,CI540*$E$490,IF(CI539=$I$490,CI540-$J$490,0)))</f>
        <v>397.50000000000006</v>
      </c>
      <c r="CJ541" s="16">
        <f t="shared" ref="CJ541" si="858">IF($C$490="SLM",IF(CJ539&lt;=$I$490,$C$540*$E$490,0),IF(CJ539&lt;$I$490,CJ540*$E$490,IF(CJ539=$I$490,CJ540-$J$490,0)))</f>
        <v>397.50000000000006</v>
      </c>
      <c r="CK541" s="16">
        <f t="shared" ref="CK541" si="859">IF($C$490="SLM",IF(CK539&lt;=$I$490,$C$540*$E$490,0),IF(CK539&lt;$I$490,CK540*$E$490,IF(CK539=$I$490,CK540-$J$490,0)))</f>
        <v>397.50000000000006</v>
      </c>
      <c r="CL541" s="16">
        <f t="shared" ref="CL541" si="860">IF($C$490="SLM",IF(CL539&lt;=$I$490,$C$540*$E$490,0),IF(CL539&lt;$I$490,CL540*$E$490,IF(CL539=$I$490,CL540-$J$490,0)))</f>
        <v>397.50000000000006</v>
      </c>
      <c r="CM541" s="16">
        <f t="shared" ref="CM541" si="861">IF($C$490="SLM",IF(CM539&lt;=$I$490,$C$540*$E$490,0),IF(CM539&lt;$I$490,CM540*$E$490,IF(CM539=$I$490,CM540-$J$490,0)))</f>
        <v>397.50000000000006</v>
      </c>
      <c r="CN541" s="16">
        <f t="shared" ref="CN541" si="862">IF($C$490="SLM",IF(CN539&lt;=$I$490,$C$540*$E$490,0),IF(CN539&lt;$I$490,CN540*$E$490,IF(CN539=$I$490,CN540-$J$490,0)))</f>
        <v>397.50000000000006</v>
      </c>
      <c r="CO541" s="16">
        <f t="shared" ref="CO541" si="863">IF($C$490="SLM",IF(CO539&lt;=$I$490,$C$540*$E$490,0),IF(CO539&lt;$I$490,CO540*$E$490,IF(CO539=$I$490,CO540-$J$490,0)))</f>
        <v>397.50000000000006</v>
      </c>
      <c r="CP541" s="16">
        <f t="shared" ref="CP541" si="864">IF($C$490="SLM",IF(CP539&lt;=$I$490,$C$540*$E$490,0),IF(CP539&lt;$I$490,CP540*$E$490,IF(CP539=$I$490,CP540-$J$490,0)))</f>
        <v>397.50000000000006</v>
      </c>
      <c r="CQ541" s="16">
        <f t="shared" ref="CQ541" si="865">IF($C$490="SLM",IF(CQ539&lt;=$I$490,$C$540*$E$490,0),IF(CQ539&lt;$I$490,CQ540*$E$490,IF(CQ539=$I$490,CQ540-$J$490,0)))</f>
        <v>397.50000000000006</v>
      </c>
      <c r="CR541" s="16">
        <f t="shared" ref="CR541" si="866">IF($C$490="SLM",IF(CR539&lt;=$I$490,$C$540*$E$490,0),IF(CR539&lt;$I$490,CR540*$E$490,IF(CR539=$I$490,CR540-$J$490,0)))</f>
        <v>397.50000000000006</v>
      </c>
      <c r="CS541" s="16">
        <f t="shared" ref="CS541" si="867">IF($C$490="SLM",IF(CS539&lt;=$I$490,$C$540*$E$490,0),IF(CS539&lt;$I$490,CS540*$E$490,IF(CS539=$I$490,CS540-$J$490,0)))</f>
        <v>397.50000000000006</v>
      </c>
      <c r="CT541" s="16">
        <f t="shared" ref="CT541" si="868">IF($C$490="SLM",IF(CT539&lt;=$I$490,$C$540*$E$490,0),IF(CT539&lt;$I$490,CT540*$E$490,IF(CT539=$I$490,CT540-$J$490,0)))</f>
        <v>397.50000000000006</v>
      </c>
      <c r="CU541" s="16">
        <f t="shared" ref="CU541" si="869">IF($C$490="SLM",IF(CU539&lt;=$I$490,$C$540*$E$490,0),IF(CU539&lt;$I$490,CU540*$E$490,IF(CU539=$I$490,CU540-$J$490,0)))</f>
        <v>397.50000000000006</v>
      </c>
      <c r="CV541" s="16">
        <f t="shared" ref="CV541" si="870">IF($C$490="SLM",IF(CV539&lt;=$I$490,$C$540*$E$490,0),IF(CV539&lt;$I$490,CV540*$E$490,IF(CV539=$I$490,CV540-$J$490,0)))</f>
        <v>397.50000000000006</v>
      </c>
      <c r="CW541" s="16">
        <f t="shared" ref="CW541" si="871">IF($C$490="SLM",IF(CW539&lt;=$I$490,$C$540*$E$490,0),IF(CW539&lt;$I$490,CW540*$E$490,IF(CW539=$I$490,CW540-$J$490,0)))</f>
        <v>397.50000000000006</v>
      </c>
      <c r="CX541" s="16">
        <f t="shared" ref="CX541" si="872">IF($C$490="SLM",IF(CX539&lt;=$I$490,$C$540*$E$490,0),IF(CX539&lt;$I$490,CX540*$E$490,IF(CX539=$I$490,CX540-$J$490,0)))</f>
        <v>397.50000000000006</v>
      </c>
      <c r="CY541" s="16">
        <f t="shared" ref="CY541" si="873">IF($C$490="SLM",IF(CY539&lt;=$I$490,$C$540*$E$490,0),IF(CY539&lt;$I$490,CY540*$E$490,IF(CY539=$I$490,CY540-$J$490,0)))</f>
        <v>397.50000000000006</v>
      </c>
      <c r="CZ541" s="16">
        <f t="shared" ref="CZ541" si="874">IF($C$490="SLM",IF(CZ539&lt;=$I$490,$C$540*$E$490,0),IF(CZ539&lt;$I$490,CZ540*$E$490,IF(CZ539=$I$490,CZ540-$J$490,0)))</f>
        <v>397.50000000000006</v>
      </c>
      <c r="DA541" s="16">
        <f t="shared" ref="DA541" si="875">IF($C$490="SLM",IF(DA539&lt;=$I$490,$C$540*$E$490,0),IF(DA539&lt;$I$490,DA540*$E$490,IF(DA539=$I$490,DA540-$J$490,0)))</f>
        <v>397.50000000000006</v>
      </c>
      <c r="DB541" s="16">
        <f t="shared" ref="DB541" si="876">IF($C$490="SLM",IF(DB539&lt;=$I$490,$C$540*$E$490,0),IF(DB539&lt;$I$490,DB540*$E$490,IF(DB539=$I$490,DB540-$J$490,0)))</f>
        <v>397.50000000000006</v>
      </c>
      <c r="DC541" s="16">
        <f t="shared" ref="DC541" si="877">IF($C$490="SLM",IF(DC539&lt;=$I$490,$C$540*$E$490,0),IF(DC539&lt;$I$490,DC540*$E$490,IF(DC539=$I$490,DC540-$J$490,0)))</f>
        <v>397.50000000000006</v>
      </c>
      <c r="DD541" s="16">
        <f t="shared" ref="DD541" si="878">IF($C$490="SLM",IF(DD539&lt;=$I$490,$C$540*$E$490,0),IF(DD539&lt;$I$490,DD540*$E$490,IF(DD539=$I$490,DD540-$J$490,0)))</f>
        <v>397.50000000000006</v>
      </c>
      <c r="DE541" s="16">
        <f t="shared" ref="DE541" si="879">IF($C$490="SLM",IF(DE539&lt;=$I$490,$C$540*$E$490,0),IF(DE539&lt;$I$490,DE540*$E$490,IF(DE539=$I$490,DE540-$J$490,0)))</f>
        <v>397.50000000000006</v>
      </c>
      <c r="DF541" s="16">
        <f t="shared" ref="DF541" si="880">IF($C$490="SLM",IF(DF539&lt;=$I$490,$C$540*$E$490,0),IF(DF539&lt;$I$490,DF540*$E$490,IF(DF539=$I$490,DF540-$J$490,0)))</f>
        <v>397.50000000000006</v>
      </c>
      <c r="DG541" s="16">
        <f t="shared" ref="DG541" si="881">IF($C$490="SLM",IF(DG539&lt;=$I$490,$C$540*$E$490,0),IF(DG539&lt;$I$490,DG540*$E$490,IF(DG539=$I$490,DG540-$J$490,0)))</f>
        <v>397.50000000000006</v>
      </c>
      <c r="DH541" s="16">
        <f t="shared" ref="DH541" si="882">IF($C$490="SLM",IF(DH539&lt;=$I$490,$C$540*$E$490,0),IF(DH539&lt;$I$490,DH540*$E$490,IF(DH539=$I$490,DH540-$J$490,0)))</f>
        <v>397.50000000000006</v>
      </c>
      <c r="DI541" s="16">
        <f t="shared" ref="DI541" si="883">IF($C$490="SLM",IF(DI539&lt;=$I$490,$C$540*$E$490,0),IF(DI539&lt;$I$490,DI540*$E$490,IF(DI539=$I$490,DI540-$J$490,0)))</f>
        <v>397.50000000000006</v>
      </c>
      <c r="DJ541" s="16">
        <f t="shared" ref="DJ541" si="884">IF($C$490="SLM",IF(DJ539&lt;=$I$490,$C$540*$E$490,0),IF(DJ539&lt;$I$490,DJ540*$E$490,IF(DJ539=$I$490,DJ540-$J$490,0)))</f>
        <v>397.50000000000006</v>
      </c>
      <c r="DK541" s="16">
        <f t="shared" ref="DK541" si="885">IF($C$490="SLM",IF(DK539&lt;=$I$490,$C$540*$E$490,0),IF(DK539&lt;$I$490,DK540*$E$490,IF(DK539=$I$490,DK540-$J$490,0)))</f>
        <v>397.50000000000006</v>
      </c>
      <c r="DL541" s="16">
        <f t="shared" ref="DL541" si="886">IF($C$490="SLM",IF(DL539&lt;=$I$490,$C$540*$E$490,0),IF(DL539&lt;$I$490,DL540*$E$490,IF(DL539=$I$490,DL540-$J$490,0)))</f>
        <v>397.50000000000006</v>
      </c>
      <c r="DM541" s="16">
        <f t="shared" ref="DM541" si="887">IF($C$490="SLM",IF(DM539&lt;=$I$490,$C$540*$E$490,0),IF(DM539&lt;$I$490,DM540*$E$490,IF(DM539=$I$490,DM540-$J$490,0)))</f>
        <v>397.50000000000006</v>
      </c>
      <c r="DN541" s="16">
        <f t="shared" ref="DN541" si="888">IF($C$490="SLM",IF(DN539&lt;=$I$490,$C$540*$E$490,0),IF(DN539&lt;$I$490,DN540*$E$490,IF(DN539=$I$490,DN540-$J$490,0)))</f>
        <v>397.50000000000006</v>
      </c>
      <c r="DO541" s="16">
        <f t="shared" ref="DO541" si="889">IF($C$490="SLM",IF(DO539&lt;=$I$490,$C$540*$E$490,0),IF(DO539&lt;$I$490,DO540*$E$490,IF(DO539=$I$490,DO540-$J$490,0)))</f>
        <v>397.50000000000006</v>
      </c>
      <c r="DP541" s="16">
        <f t="shared" ref="DP541" si="890">IF($C$490="SLM",IF(DP539&lt;=$I$490,$C$540*$E$490,0),IF(DP539&lt;$I$490,DP540*$E$490,IF(DP539=$I$490,DP540-$J$490,0)))</f>
        <v>397.50000000000006</v>
      </c>
      <c r="DQ541" s="16">
        <f t="shared" ref="DQ541" si="891">IF($C$490="SLM",IF(DQ539&lt;=$I$490,$C$540*$E$490,0),IF(DQ539&lt;$I$490,DQ540*$E$490,IF(DQ539=$I$490,DQ540-$J$490,0)))</f>
        <v>397.50000000000006</v>
      </c>
      <c r="DR541" s="16">
        <f t="shared" ref="DR541" si="892">IF($C$490="SLM",IF(DR539&lt;=$I$490,$C$540*$E$490,0),IF(DR539&lt;$I$490,DR540*$E$490,IF(DR539=$I$490,DR540-$J$490,0)))</f>
        <v>397.50000000000006</v>
      </c>
      <c r="DS541" s="16">
        <f t="shared" ref="DS541" si="893">IF($C$490="SLM",IF(DS539&lt;=$I$490,$C$540*$E$490,0),IF(DS539&lt;$I$490,DS540*$E$490,IF(DS539=$I$490,DS540-$J$490,0)))</f>
        <v>0</v>
      </c>
      <c r="DT541" s="16">
        <f t="shared" ref="DT541" si="894">IF($C$490="SLM",IF(DT539&lt;=$I$490,$C$540*$E$490,0),IF(DT539&lt;$I$490,DT540*$E$490,IF(DT539=$I$490,DT540-$J$490,0)))</f>
        <v>0</v>
      </c>
      <c r="DU541" s="16">
        <f t="shared" ref="DU541" si="895">IF($C$490="SLM",IF(DU539&lt;=$I$490,$C$540*$E$490,0),IF(DU539&lt;$I$490,DU540*$E$490,IF(DU539=$I$490,DU540-$J$490,0)))</f>
        <v>0</v>
      </c>
      <c r="DV541" s="16">
        <f t="shared" ref="DV541" si="896">IF($C$490="SLM",IF(DV539&lt;=$I$490,$C$540*$E$490,0),IF(DV539&lt;$I$490,DV540*$E$490,IF(DV539=$I$490,DV540-$J$490,0)))</f>
        <v>0</v>
      </c>
      <c r="DW541" s="16">
        <f t="shared" ref="DW541" si="897">IF($C$490="SLM",IF(DW539&lt;=$I$490,$C$540*$E$490,0),IF(DW539&lt;$I$490,DW540*$E$490,IF(DW539=$I$490,DW540-$J$490,0)))</f>
        <v>0</v>
      </c>
    </row>
    <row r="542" spans="2:163" x14ac:dyDescent="0.25">
      <c r="B542" s="23" t="s">
        <v>237</v>
      </c>
      <c r="C542" s="16">
        <f>C540-C541</f>
        <v>110902.5</v>
      </c>
      <c r="D542" s="16">
        <f t="shared" ref="D542:BO542" si="898">D540-D541</f>
        <v>110505</v>
      </c>
      <c r="E542" s="16">
        <f t="shared" si="898"/>
        <v>110107.5</v>
      </c>
      <c r="F542" s="16">
        <f t="shared" si="898"/>
        <v>109710</v>
      </c>
      <c r="G542" s="16">
        <f t="shared" si="898"/>
        <v>109312.5</v>
      </c>
      <c r="H542" s="16">
        <f t="shared" si="898"/>
        <v>108915</v>
      </c>
      <c r="I542" s="16">
        <f t="shared" si="898"/>
        <v>108517.5</v>
      </c>
      <c r="J542" s="16">
        <f t="shared" si="898"/>
        <v>108120</v>
      </c>
      <c r="K542" s="16">
        <f t="shared" si="898"/>
        <v>107722.5</v>
      </c>
      <c r="L542" s="16">
        <f t="shared" si="898"/>
        <v>107325</v>
      </c>
      <c r="M542" s="16">
        <f t="shared" si="898"/>
        <v>106927.5</v>
      </c>
      <c r="N542" s="16">
        <f t="shared" si="898"/>
        <v>106530</v>
      </c>
      <c r="O542" s="16">
        <f t="shared" si="898"/>
        <v>106132.5</v>
      </c>
      <c r="P542" s="16">
        <f t="shared" si="898"/>
        <v>105735</v>
      </c>
      <c r="Q542" s="16">
        <f t="shared" si="898"/>
        <v>105337.5</v>
      </c>
      <c r="R542" s="16">
        <f t="shared" si="898"/>
        <v>104940</v>
      </c>
      <c r="S542" s="16">
        <f t="shared" si="898"/>
        <v>104542.5</v>
      </c>
      <c r="T542" s="16">
        <f t="shared" si="898"/>
        <v>104145</v>
      </c>
      <c r="U542" s="16">
        <f t="shared" si="898"/>
        <v>103747.5</v>
      </c>
      <c r="V542" s="16">
        <f t="shared" si="898"/>
        <v>103350</v>
      </c>
      <c r="W542" s="16">
        <f t="shared" si="898"/>
        <v>102952.5</v>
      </c>
      <c r="X542" s="16">
        <f t="shared" si="898"/>
        <v>102555</v>
      </c>
      <c r="Y542" s="16">
        <f t="shared" si="898"/>
        <v>102157.5</v>
      </c>
      <c r="Z542" s="16">
        <f t="shared" si="898"/>
        <v>101760</v>
      </c>
      <c r="AA542" s="16">
        <f t="shared" si="898"/>
        <v>101362.5</v>
      </c>
      <c r="AB542" s="16">
        <f t="shared" si="898"/>
        <v>100965</v>
      </c>
      <c r="AC542" s="16">
        <f t="shared" si="898"/>
        <v>100567.5</v>
      </c>
      <c r="AD542" s="16">
        <f t="shared" si="898"/>
        <v>100170</v>
      </c>
      <c r="AE542" s="16">
        <f t="shared" si="898"/>
        <v>99772.5</v>
      </c>
      <c r="AF542" s="16">
        <f t="shared" si="898"/>
        <v>99375</v>
      </c>
      <c r="AG542" s="16">
        <f t="shared" si="898"/>
        <v>98977.5</v>
      </c>
      <c r="AH542" s="16">
        <f t="shared" si="898"/>
        <v>98580</v>
      </c>
      <c r="AI542" s="16">
        <f t="shared" si="898"/>
        <v>98182.5</v>
      </c>
      <c r="AJ542" s="16">
        <f t="shared" si="898"/>
        <v>97785</v>
      </c>
      <c r="AK542" s="16">
        <f t="shared" si="898"/>
        <v>97387.5</v>
      </c>
      <c r="AL542" s="16">
        <f t="shared" si="898"/>
        <v>96990</v>
      </c>
      <c r="AM542" s="16">
        <f t="shared" si="898"/>
        <v>96592.5</v>
      </c>
      <c r="AN542" s="16">
        <f t="shared" si="898"/>
        <v>96195</v>
      </c>
      <c r="AO542" s="16">
        <f t="shared" si="898"/>
        <v>95797.5</v>
      </c>
      <c r="AP542" s="16">
        <f t="shared" si="898"/>
        <v>95400</v>
      </c>
      <c r="AQ542" s="16">
        <f t="shared" si="898"/>
        <v>95002.5</v>
      </c>
      <c r="AR542" s="16">
        <f t="shared" si="898"/>
        <v>94605</v>
      </c>
      <c r="AS542" s="16">
        <f t="shared" si="898"/>
        <v>94207.5</v>
      </c>
      <c r="AT542" s="16">
        <f t="shared" si="898"/>
        <v>93810</v>
      </c>
      <c r="AU542" s="16">
        <f t="shared" si="898"/>
        <v>93412.5</v>
      </c>
      <c r="AV542" s="16">
        <f t="shared" si="898"/>
        <v>93015</v>
      </c>
      <c r="AW542" s="16">
        <f t="shared" si="898"/>
        <v>92617.5</v>
      </c>
      <c r="AX542" s="16">
        <f t="shared" si="898"/>
        <v>92220</v>
      </c>
      <c r="AY542" s="16">
        <f t="shared" si="898"/>
        <v>91822.5</v>
      </c>
      <c r="AZ542" s="16">
        <f t="shared" si="898"/>
        <v>91425</v>
      </c>
      <c r="BA542" s="16">
        <f t="shared" si="898"/>
        <v>91027.5</v>
      </c>
      <c r="BB542" s="16">
        <f t="shared" si="898"/>
        <v>90630</v>
      </c>
      <c r="BC542" s="16">
        <f t="shared" si="898"/>
        <v>90232.5</v>
      </c>
      <c r="BD542" s="16">
        <f t="shared" si="898"/>
        <v>89835</v>
      </c>
      <c r="BE542" s="16">
        <f t="shared" si="898"/>
        <v>89437.5</v>
      </c>
      <c r="BF542" s="16">
        <f t="shared" si="898"/>
        <v>89040</v>
      </c>
      <c r="BG542" s="16">
        <f t="shared" si="898"/>
        <v>88642.5</v>
      </c>
      <c r="BH542" s="16">
        <f t="shared" si="898"/>
        <v>88245</v>
      </c>
      <c r="BI542" s="16">
        <f t="shared" si="898"/>
        <v>87847.5</v>
      </c>
      <c r="BJ542" s="16">
        <f t="shared" si="898"/>
        <v>87450</v>
      </c>
      <c r="BK542" s="16">
        <f t="shared" si="898"/>
        <v>87052.5</v>
      </c>
      <c r="BL542" s="16">
        <f t="shared" si="898"/>
        <v>86655</v>
      </c>
      <c r="BM542" s="16">
        <f t="shared" si="898"/>
        <v>86257.5</v>
      </c>
      <c r="BN542" s="16">
        <f t="shared" si="898"/>
        <v>85860</v>
      </c>
      <c r="BO542" s="16">
        <f t="shared" si="898"/>
        <v>85462.5</v>
      </c>
      <c r="BP542" s="16">
        <f t="shared" ref="BP542:BY542" si="899">BP540-BP541</f>
        <v>85065</v>
      </c>
      <c r="BQ542" s="16">
        <f t="shared" si="899"/>
        <v>84667.5</v>
      </c>
      <c r="BR542" s="16">
        <f t="shared" si="899"/>
        <v>84270</v>
      </c>
      <c r="BS542" s="16">
        <f t="shared" si="899"/>
        <v>83872.5</v>
      </c>
      <c r="BT542" s="16">
        <f t="shared" si="899"/>
        <v>83475</v>
      </c>
      <c r="BU542" s="16">
        <f t="shared" si="899"/>
        <v>83077.5</v>
      </c>
      <c r="BV542" s="16">
        <f t="shared" si="899"/>
        <v>82680</v>
      </c>
      <c r="BW542" s="16">
        <f t="shared" si="899"/>
        <v>82282.5</v>
      </c>
      <c r="BX542" s="16">
        <f t="shared" si="899"/>
        <v>81885</v>
      </c>
      <c r="BY542" s="16">
        <f t="shared" si="899"/>
        <v>81487.5</v>
      </c>
      <c r="BZ542" s="16">
        <f t="shared" ref="BZ542" si="900">BZ540-BZ541</f>
        <v>81090</v>
      </c>
      <c r="CA542" s="16">
        <f t="shared" ref="CA542" si="901">CA540-CA541</f>
        <v>80692.5</v>
      </c>
      <c r="CB542" s="16">
        <f t="shared" ref="CB542" si="902">CB540-CB541</f>
        <v>80295</v>
      </c>
      <c r="CC542" s="16">
        <f t="shared" ref="CC542" si="903">CC540-CC541</f>
        <v>79897.5</v>
      </c>
      <c r="CD542" s="16">
        <f t="shared" ref="CD542" si="904">CD540-CD541</f>
        <v>79500</v>
      </c>
      <c r="CE542" s="16">
        <f t="shared" ref="CE542" si="905">CE540-CE541</f>
        <v>79102.5</v>
      </c>
      <c r="CF542" s="16">
        <f t="shared" ref="CF542" si="906">CF540-CF541</f>
        <v>78705</v>
      </c>
      <c r="CG542" s="16">
        <f t="shared" ref="CG542" si="907">CG540-CG541</f>
        <v>78307.5</v>
      </c>
      <c r="CH542" s="16">
        <f t="shared" ref="CH542" si="908">CH540-CH541</f>
        <v>77910</v>
      </c>
      <c r="CI542" s="16">
        <f t="shared" ref="CI542" si="909">CI540-CI541</f>
        <v>77512.5</v>
      </c>
      <c r="CJ542" s="16">
        <f t="shared" ref="CJ542" si="910">CJ540-CJ541</f>
        <v>77115</v>
      </c>
      <c r="CK542" s="16">
        <f t="shared" ref="CK542" si="911">CK540-CK541</f>
        <v>76717.5</v>
      </c>
      <c r="CL542" s="16">
        <f t="shared" ref="CL542" si="912">CL540-CL541</f>
        <v>76320</v>
      </c>
      <c r="CM542" s="16">
        <f t="shared" ref="CM542" si="913">CM540-CM541</f>
        <v>75922.5</v>
      </c>
      <c r="CN542" s="16">
        <f t="shared" ref="CN542" si="914">CN540-CN541</f>
        <v>75525</v>
      </c>
      <c r="CO542" s="16">
        <f t="shared" ref="CO542" si="915">CO540-CO541</f>
        <v>75127.5</v>
      </c>
      <c r="CP542" s="16">
        <f t="shared" ref="CP542" si="916">CP540-CP541</f>
        <v>74730</v>
      </c>
      <c r="CQ542" s="16">
        <f t="shared" ref="CQ542" si="917">CQ540-CQ541</f>
        <v>74332.5</v>
      </c>
      <c r="CR542" s="16">
        <f t="shared" ref="CR542" si="918">CR540-CR541</f>
        <v>73935</v>
      </c>
      <c r="CS542" s="16">
        <f t="shared" ref="CS542" si="919">CS540-CS541</f>
        <v>73537.5</v>
      </c>
      <c r="CT542" s="16">
        <f t="shared" ref="CT542" si="920">CT540-CT541</f>
        <v>73140</v>
      </c>
      <c r="CU542" s="16">
        <f t="shared" ref="CU542" si="921">CU540-CU541</f>
        <v>72742.5</v>
      </c>
      <c r="CV542" s="16">
        <f t="shared" ref="CV542" si="922">CV540-CV541</f>
        <v>72345</v>
      </c>
      <c r="CW542" s="16">
        <f t="shared" ref="CW542" si="923">CW540-CW541</f>
        <v>71947.5</v>
      </c>
      <c r="CX542" s="16">
        <f t="shared" ref="CX542" si="924">CX540-CX541</f>
        <v>71550</v>
      </c>
      <c r="CY542" s="16">
        <f t="shared" ref="CY542" si="925">CY540-CY541</f>
        <v>71152.5</v>
      </c>
      <c r="CZ542" s="16">
        <f t="shared" ref="CZ542" si="926">CZ540-CZ541</f>
        <v>70755</v>
      </c>
      <c r="DA542" s="16">
        <f t="shared" ref="DA542" si="927">DA540-DA541</f>
        <v>70357.5</v>
      </c>
      <c r="DB542" s="16">
        <f t="shared" ref="DB542" si="928">DB540-DB541</f>
        <v>69960</v>
      </c>
      <c r="DC542" s="16">
        <f t="shared" ref="DC542" si="929">DC540-DC541</f>
        <v>69562.5</v>
      </c>
      <c r="DD542" s="16">
        <f t="shared" ref="DD542" si="930">DD540-DD541</f>
        <v>69165</v>
      </c>
      <c r="DE542" s="16">
        <f t="shared" ref="DE542" si="931">DE540-DE541</f>
        <v>68767.5</v>
      </c>
      <c r="DF542" s="16">
        <f t="shared" ref="DF542" si="932">DF540-DF541</f>
        <v>68370</v>
      </c>
      <c r="DG542" s="16">
        <f t="shared" ref="DG542" si="933">DG540-DG541</f>
        <v>67972.5</v>
      </c>
      <c r="DH542" s="16">
        <f t="shared" ref="DH542" si="934">DH540-DH541</f>
        <v>67575</v>
      </c>
      <c r="DI542" s="16">
        <f t="shared" ref="DI542" si="935">DI540-DI541</f>
        <v>67177.5</v>
      </c>
      <c r="DJ542" s="16">
        <f t="shared" ref="DJ542" si="936">DJ540-DJ541</f>
        <v>66780</v>
      </c>
      <c r="DK542" s="16">
        <f t="shared" ref="DK542" si="937">DK540-DK541</f>
        <v>66382.5</v>
      </c>
      <c r="DL542" s="16">
        <f t="shared" ref="DL542" si="938">DL540-DL541</f>
        <v>65985</v>
      </c>
      <c r="DM542" s="16">
        <f t="shared" ref="DM542" si="939">DM540-DM541</f>
        <v>65587.5</v>
      </c>
      <c r="DN542" s="16">
        <f t="shared" ref="DN542" si="940">DN540-DN541</f>
        <v>65190</v>
      </c>
      <c r="DO542" s="16">
        <f t="shared" ref="DO542" si="941">DO540-DO541</f>
        <v>64792.5</v>
      </c>
      <c r="DP542" s="16">
        <f t="shared" ref="DP542" si="942">DP540-DP541</f>
        <v>64395</v>
      </c>
      <c r="DQ542" s="16">
        <f t="shared" ref="DQ542" si="943">DQ540-DQ541</f>
        <v>63997.5</v>
      </c>
      <c r="DR542" s="16">
        <f t="shared" ref="DR542" si="944">DR540-DR541</f>
        <v>63600</v>
      </c>
      <c r="DS542" s="16">
        <f t="shared" ref="DS542" si="945">DS540-DS541</f>
        <v>63600</v>
      </c>
      <c r="DT542" s="16">
        <f t="shared" ref="DT542" si="946">DT540-DT541</f>
        <v>63600</v>
      </c>
      <c r="DU542" s="16">
        <f t="shared" ref="DU542" si="947">DU540-DU541</f>
        <v>63600</v>
      </c>
      <c r="DV542" s="16">
        <f t="shared" ref="DV542" si="948">DV540-DV541</f>
        <v>63600</v>
      </c>
      <c r="DW542" s="16">
        <f t="shared" ref="DW542" si="949">DW540-DW541</f>
        <v>63600</v>
      </c>
    </row>
    <row r="543" spans="2:163" x14ac:dyDescent="0.25">
      <c r="B543" s="23"/>
    </row>
    <row r="544" spans="2:163" x14ac:dyDescent="0.25">
      <c r="B544" s="43" t="s">
        <v>124</v>
      </c>
    </row>
    <row r="545" spans="2:128" x14ac:dyDescent="0.25">
      <c r="B545" s="23" t="s">
        <v>234</v>
      </c>
      <c r="C545" s="16">
        <f>C539</f>
        <v>1</v>
      </c>
      <c r="D545" s="16">
        <f t="shared" ref="D545:BO545" si="950">D539</f>
        <v>2</v>
      </c>
      <c r="E545" s="16">
        <f t="shared" si="950"/>
        <v>3</v>
      </c>
      <c r="F545" s="16">
        <f t="shared" si="950"/>
        <v>4</v>
      </c>
      <c r="G545" s="16">
        <f t="shared" si="950"/>
        <v>5</v>
      </c>
      <c r="H545" s="16">
        <f t="shared" si="950"/>
        <v>6</v>
      </c>
      <c r="I545" s="16">
        <f t="shared" si="950"/>
        <v>7</v>
      </c>
      <c r="J545" s="16">
        <f t="shared" si="950"/>
        <v>8</v>
      </c>
      <c r="K545" s="16">
        <f t="shared" si="950"/>
        <v>9</v>
      </c>
      <c r="L545" s="16">
        <f t="shared" si="950"/>
        <v>10</v>
      </c>
      <c r="M545" s="16">
        <f t="shared" si="950"/>
        <v>11</v>
      </c>
      <c r="N545" s="16">
        <f t="shared" si="950"/>
        <v>12</v>
      </c>
      <c r="O545" s="16">
        <f t="shared" si="950"/>
        <v>13</v>
      </c>
      <c r="P545" s="16">
        <f t="shared" si="950"/>
        <v>14</v>
      </c>
      <c r="Q545" s="16">
        <f t="shared" si="950"/>
        <v>15</v>
      </c>
      <c r="R545" s="16">
        <f t="shared" si="950"/>
        <v>16</v>
      </c>
      <c r="S545" s="16">
        <f t="shared" si="950"/>
        <v>17</v>
      </c>
      <c r="T545" s="16">
        <f t="shared" si="950"/>
        <v>18</v>
      </c>
      <c r="U545" s="16">
        <f t="shared" si="950"/>
        <v>19</v>
      </c>
      <c r="V545" s="16">
        <f t="shared" si="950"/>
        <v>20</v>
      </c>
      <c r="W545" s="16">
        <f t="shared" si="950"/>
        <v>21</v>
      </c>
      <c r="X545" s="16">
        <f t="shared" si="950"/>
        <v>22</v>
      </c>
      <c r="Y545" s="16">
        <f t="shared" si="950"/>
        <v>23</v>
      </c>
      <c r="Z545" s="16">
        <f t="shared" si="950"/>
        <v>24</v>
      </c>
      <c r="AA545" s="16">
        <f t="shared" si="950"/>
        <v>25</v>
      </c>
      <c r="AB545" s="16">
        <f t="shared" si="950"/>
        <v>26</v>
      </c>
      <c r="AC545" s="16">
        <f t="shared" si="950"/>
        <v>27</v>
      </c>
      <c r="AD545" s="16">
        <f t="shared" si="950"/>
        <v>28</v>
      </c>
      <c r="AE545" s="16">
        <f t="shared" si="950"/>
        <v>29</v>
      </c>
      <c r="AF545" s="16">
        <f t="shared" si="950"/>
        <v>30</v>
      </c>
      <c r="AG545" s="16">
        <f t="shared" si="950"/>
        <v>31</v>
      </c>
      <c r="AH545" s="16">
        <f t="shared" si="950"/>
        <v>32</v>
      </c>
      <c r="AI545" s="16">
        <f t="shared" si="950"/>
        <v>33</v>
      </c>
      <c r="AJ545" s="16">
        <f t="shared" si="950"/>
        <v>34</v>
      </c>
      <c r="AK545" s="16">
        <f t="shared" si="950"/>
        <v>35</v>
      </c>
      <c r="AL545" s="16">
        <f t="shared" si="950"/>
        <v>36</v>
      </c>
      <c r="AM545" s="16">
        <f t="shared" si="950"/>
        <v>37</v>
      </c>
      <c r="AN545" s="16">
        <f t="shared" si="950"/>
        <v>38</v>
      </c>
      <c r="AO545" s="16">
        <f t="shared" si="950"/>
        <v>39</v>
      </c>
      <c r="AP545" s="16">
        <f t="shared" si="950"/>
        <v>40</v>
      </c>
      <c r="AQ545" s="16">
        <f t="shared" si="950"/>
        <v>41</v>
      </c>
      <c r="AR545" s="16">
        <f t="shared" si="950"/>
        <v>42</v>
      </c>
      <c r="AS545" s="16">
        <f t="shared" si="950"/>
        <v>43</v>
      </c>
      <c r="AT545" s="16">
        <f t="shared" si="950"/>
        <v>44</v>
      </c>
      <c r="AU545" s="16">
        <f t="shared" si="950"/>
        <v>45</v>
      </c>
      <c r="AV545" s="16">
        <f t="shared" si="950"/>
        <v>46</v>
      </c>
      <c r="AW545" s="16">
        <f t="shared" si="950"/>
        <v>47</v>
      </c>
      <c r="AX545" s="16">
        <f t="shared" si="950"/>
        <v>48</v>
      </c>
      <c r="AY545" s="16">
        <f t="shared" si="950"/>
        <v>49</v>
      </c>
      <c r="AZ545" s="16">
        <f t="shared" si="950"/>
        <v>50</v>
      </c>
      <c r="BA545" s="16">
        <f t="shared" si="950"/>
        <v>51</v>
      </c>
      <c r="BB545" s="16">
        <f t="shared" si="950"/>
        <v>52</v>
      </c>
      <c r="BC545" s="16">
        <f t="shared" si="950"/>
        <v>53</v>
      </c>
      <c r="BD545" s="16">
        <f t="shared" si="950"/>
        <v>54</v>
      </c>
      <c r="BE545" s="16">
        <f t="shared" si="950"/>
        <v>55</v>
      </c>
      <c r="BF545" s="16">
        <f t="shared" si="950"/>
        <v>56</v>
      </c>
      <c r="BG545" s="16">
        <f t="shared" si="950"/>
        <v>57</v>
      </c>
      <c r="BH545" s="16">
        <f t="shared" si="950"/>
        <v>58</v>
      </c>
      <c r="BI545" s="16">
        <f t="shared" si="950"/>
        <v>59</v>
      </c>
      <c r="BJ545" s="16">
        <f t="shared" si="950"/>
        <v>60</v>
      </c>
      <c r="BK545" s="16">
        <f t="shared" si="950"/>
        <v>61</v>
      </c>
      <c r="BL545" s="16">
        <f t="shared" si="950"/>
        <v>62</v>
      </c>
      <c r="BM545" s="16">
        <f t="shared" si="950"/>
        <v>63</v>
      </c>
      <c r="BN545" s="16">
        <f t="shared" si="950"/>
        <v>64</v>
      </c>
      <c r="BO545" s="16">
        <f t="shared" si="950"/>
        <v>65</v>
      </c>
      <c r="BP545" s="16">
        <f t="shared" ref="BP545:DX545" si="951">BP539</f>
        <v>66</v>
      </c>
      <c r="BQ545" s="16">
        <f t="shared" si="951"/>
        <v>67</v>
      </c>
      <c r="BR545" s="16">
        <f t="shared" si="951"/>
        <v>68</v>
      </c>
      <c r="BS545" s="16">
        <f t="shared" si="951"/>
        <v>69</v>
      </c>
      <c r="BT545" s="16">
        <f t="shared" si="951"/>
        <v>70</v>
      </c>
      <c r="BU545" s="16">
        <f t="shared" si="951"/>
        <v>71</v>
      </c>
      <c r="BV545" s="16">
        <f t="shared" si="951"/>
        <v>72</v>
      </c>
      <c r="BW545" s="16">
        <f t="shared" si="951"/>
        <v>73</v>
      </c>
      <c r="BX545" s="16">
        <f t="shared" si="951"/>
        <v>74</v>
      </c>
      <c r="BY545" s="16">
        <f t="shared" si="951"/>
        <v>75</v>
      </c>
      <c r="BZ545" s="16">
        <f t="shared" si="951"/>
        <v>76</v>
      </c>
      <c r="CA545" s="16">
        <f t="shared" si="951"/>
        <v>77</v>
      </c>
      <c r="CB545" s="16">
        <f t="shared" si="951"/>
        <v>78</v>
      </c>
      <c r="CC545" s="16">
        <f t="shared" si="951"/>
        <v>79</v>
      </c>
      <c r="CD545" s="16">
        <f t="shared" si="951"/>
        <v>80</v>
      </c>
      <c r="CE545" s="16">
        <f t="shared" si="951"/>
        <v>81</v>
      </c>
      <c r="CF545" s="16">
        <f t="shared" si="951"/>
        <v>82</v>
      </c>
      <c r="CG545" s="16">
        <f t="shared" si="951"/>
        <v>83</v>
      </c>
      <c r="CH545" s="16">
        <f t="shared" si="951"/>
        <v>84</v>
      </c>
      <c r="CI545" s="16">
        <f t="shared" si="951"/>
        <v>85</v>
      </c>
      <c r="CJ545" s="16">
        <f t="shared" si="951"/>
        <v>86</v>
      </c>
      <c r="CK545" s="16">
        <f t="shared" si="951"/>
        <v>87</v>
      </c>
      <c r="CL545" s="16">
        <f t="shared" si="951"/>
        <v>88</v>
      </c>
      <c r="CM545" s="16">
        <f t="shared" si="951"/>
        <v>89</v>
      </c>
      <c r="CN545" s="16">
        <f t="shared" si="951"/>
        <v>90</v>
      </c>
      <c r="CO545" s="16">
        <f t="shared" si="951"/>
        <v>91</v>
      </c>
      <c r="CP545" s="16">
        <f t="shared" si="951"/>
        <v>92</v>
      </c>
      <c r="CQ545" s="16">
        <f t="shared" si="951"/>
        <v>93</v>
      </c>
      <c r="CR545" s="16">
        <f t="shared" si="951"/>
        <v>94</v>
      </c>
      <c r="CS545" s="16">
        <f t="shared" si="951"/>
        <v>95</v>
      </c>
      <c r="CT545" s="16">
        <f t="shared" si="951"/>
        <v>96</v>
      </c>
      <c r="CU545" s="16">
        <f t="shared" si="951"/>
        <v>97</v>
      </c>
      <c r="CV545" s="16">
        <f t="shared" si="951"/>
        <v>98</v>
      </c>
      <c r="CW545" s="16">
        <f t="shared" si="951"/>
        <v>99</v>
      </c>
      <c r="CX545" s="16">
        <f t="shared" si="951"/>
        <v>100</v>
      </c>
      <c r="CY545" s="16">
        <f t="shared" si="951"/>
        <v>101</v>
      </c>
      <c r="CZ545" s="16">
        <f t="shared" si="951"/>
        <v>102</v>
      </c>
      <c r="DA545" s="16">
        <f t="shared" si="951"/>
        <v>103</v>
      </c>
      <c r="DB545" s="16">
        <f t="shared" si="951"/>
        <v>104</v>
      </c>
      <c r="DC545" s="16">
        <f t="shared" si="951"/>
        <v>105</v>
      </c>
      <c r="DD545" s="16">
        <f t="shared" si="951"/>
        <v>106</v>
      </c>
      <c r="DE545" s="16">
        <f t="shared" si="951"/>
        <v>107</v>
      </c>
      <c r="DF545" s="16">
        <f t="shared" si="951"/>
        <v>108</v>
      </c>
      <c r="DG545" s="16">
        <f t="shared" si="951"/>
        <v>109</v>
      </c>
      <c r="DH545" s="16">
        <f t="shared" si="951"/>
        <v>110</v>
      </c>
      <c r="DI545" s="16">
        <f t="shared" si="951"/>
        <v>111</v>
      </c>
      <c r="DJ545" s="16">
        <f t="shared" si="951"/>
        <v>112</v>
      </c>
      <c r="DK545" s="16">
        <f t="shared" si="951"/>
        <v>113</v>
      </c>
      <c r="DL545" s="16">
        <f t="shared" si="951"/>
        <v>114</v>
      </c>
      <c r="DM545" s="16">
        <f t="shared" si="951"/>
        <v>115</v>
      </c>
      <c r="DN545" s="16">
        <f t="shared" si="951"/>
        <v>116</v>
      </c>
      <c r="DO545" s="16">
        <f t="shared" si="951"/>
        <v>117</v>
      </c>
      <c r="DP545" s="16">
        <f t="shared" si="951"/>
        <v>118</v>
      </c>
      <c r="DQ545" s="16">
        <f t="shared" si="951"/>
        <v>119</v>
      </c>
      <c r="DR545" s="16">
        <f t="shared" si="951"/>
        <v>120</v>
      </c>
      <c r="DS545" s="16">
        <f t="shared" si="951"/>
        <v>121</v>
      </c>
      <c r="DT545" s="16">
        <f t="shared" si="951"/>
        <v>122</v>
      </c>
      <c r="DU545" s="16">
        <f t="shared" si="951"/>
        <v>123</v>
      </c>
      <c r="DV545" s="16">
        <f t="shared" si="951"/>
        <v>124</v>
      </c>
      <c r="DW545" s="16">
        <f t="shared" si="951"/>
        <v>125</v>
      </c>
      <c r="DX545" s="16">
        <f t="shared" si="951"/>
        <v>0</v>
      </c>
    </row>
    <row r="546" spans="2:128" x14ac:dyDescent="0.25">
      <c r="B546" s="23" t="s">
        <v>235</v>
      </c>
      <c r="C546" s="256">
        <f>$D$491*$E$506</f>
        <v>4240000</v>
      </c>
      <c r="D546" s="256">
        <f>C548</f>
        <v>4165345.7142857141</v>
      </c>
      <c r="E546" s="256">
        <f t="shared" ref="E546:BP546" si="952">D548</f>
        <v>4092005.8772448977</v>
      </c>
      <c r="F546" s="256">
        <f t="shared" si="952"/>
        <v>4019957.3451919784</v>
      </c>
      <c r="G546" s="256">
        <f t="shared" si="952"/>
        <v>3949177.3819355625</v>
      </c>
      <c r="H546" s="256">
        <f t="shared" si="952"/>
        <v>3879643.6516036256</v>
      </c>
      <c r="I546" s="256">
        <f t="shared" si="952"/>
        <v>3811334.2115950333</v>
      </c>
      <c r="J546" s="256">
        <f t="shared" si="952"/>
        <v>3744227.5056551634</v>
      </c>
      <c r="K546" s="256">
        <f t="shared" si="952"/>
        <v>3678302.3570734495</v>
      </c>
      <c r="L546" s="256">
        <f t="shared" si="952"/>
        <v>3613537.9620006918</v>
      </c>
      <c r="M546" s="256">
        <f t="shared" si="952"/>
        <v>3549913.8828840367</v>
      </c>
      <c r="N546" s="256">
        <f t="shared" si="952"/>
        <v>3487410.0420175428</v>
      </c>
      <c r="O546" s="256">
        <f t="shared" si="952"/>
        <v>3426006.7152063055</v>
      </c>
      <c r="P546" s="256">
        <f t="shared" si="952"/>
        <v>3365684.5255421372</v>
      </c>
      <c r="Q546" s="256">
        <f t="shared" si="952"/>
        <v>3306424.4372888417</v>
      </c>
      <c r="R546" s="256">
        <f t="shared" si="952"/>
        <v>3248207.7498751488</v>
      </c>
      <c r="S546" s="256">
        <f t="shared" si="952"/>
        <v>3191016.0919934185</v>
      </c>
      <c r="T546" s="256">
        <f t="shared" si="952"/>
        <v>3134831.4158022488</v>
      </c>
      <c r="U546" s="256">
        <f t="shared" si="952"/>
        <v>3079635.9912311593</v>
      </c>
      <c r="V546" s="256">
        <f t="shared" si="952"/>
        <v>3025412.4003855535</v>
      </c>
      <c r="W546" s="256">
        <f t="shared" si="952"/>
        <v>2972143.5320501938</v>
      </c>
      <c r="X546" s="256">
        <f t="shared" si="952"/>
        <v>2919812.5762894526</v>
      </c>
      <c r="Y546" s="256">
        <f t="shared" si="952"/>
        <v>2868403.0191426417</v>
      </c>
      <c r="Z546" s="256">
        <f t="shared" si="952"/>
        <v>2817898.6374127371</v>
      </c>
      <c r="AA546" s="256">
        <f t="shared" si="952"/>
        <v>2768283.4935468631</v>
      </c>
      <c r="AB546" s="256">
        <f t="shared" si="952"/>
        <v>2719541.9306069128</v>
      </c>
      <c r="AC546" s="256">
        <f t="shared" si="952"/>
        <v>2671658.5673287269</v>
      </c>
      <c r="AD546" s="256">
        <f t="shared" si="952"/>
        <v>2624618.2932682605</v>
      </c>
      <c r="AE546" s="256">
        <f t="shared" si="952"/>
        <v>2578406.2640332161</v>
      </c>
      <c r="AF546" s="256">
        <f t="shared" si="952"/>
        <v>2533007.8965986311</v>
      </c>
      <c r="AG546" s="256">
        <f t="shared" si="952"/>
        <v>2488408.8647049479</v>
      </c>
      <c r="AH546" s="256">
        <f t="shared" si="952"/>
        <v>2444595.0943371071</v>
      </c>
      <c r="AI546" s="256">
        <f t="shared" si="952"/>
        <v>2401552.7592832432</v>
      </c>
      <c r="AJ546" s="256">
        <f t="shared" si="952"/>
        <v>2359268.2767715775</v>
      </c>
      <c r="AK546" s="256">
        <f t="shared" si="952"/>
        <v>2317728.3031841354</v>
      </c>
      <c r="AL546" s="256">
        <f t="shared" si="952"/>
        <v>2276919.729845929</v>
      </c>
      <c r="AM546" s="256">
        <f t="shared" si="952"/>
        <v>2236829.6788882846</v>
      </c>
      <c r="AN546" s="256">
        <f t="shared" si="952"/>
        <v>2197445.4991850015</v>
      </c>
      <c r="AO546" s="256">
        <f t="shared" si="952"/>
        <v>2158754.7623600657</v>
      </c>
      <c r="AP546" s="256">
        <f t="shared" si="952"/>
        <v>2120745.2588656545</v>
      </c>
      <c r="AQ546" s="256">
        <f t="shared" si="952"/>
        <v>2083404.9941291986</v>
      </c>
      <c r="AR546" s="256">
        <f t="shared" si="952"/>
        <v>2046722.1847682809</v>
      </c>
      <c r="AS546" s="256">
        <f t="shared" si="952"/>
        <v>2010685.2548721824</v>
      </c>
      <c r="AT546" s="256">
        <f t="shared" si="952"/>
        <v>1975282.8323488971</v>
      </c>
      <c r="AU546" s="256">
        <f t="shared" si="952"/>
        <v>1940503.7453364683</v>
      </c>
      <c r="AV546" s="256">
        <f t="shared" si="952"/>
        <v>1906337.0186775085</v>
      </c>
      <c r="AW546" s="256">
        <f t="shared" si="952"/>
        <v>1872771.8704557938</v>
      </c>
      <c r="AX546" s="256">
        <f t="shared" si="952"/>
        <v>1839797.70859384</v>
      </c>
      <c r="AY546" s="256">
        <f t="shared" si="952"/>
        <v>1807404.1275103842</v>
      </c>
      <c r="AZ546" s="256">
        <f t="shared" si="952"/>
        <v>1775580.9048367192</v>
      </c>
      <c r="BA546" s="256">
        <f t="shared" si="952"/>
        <v>1744317.998190844</v>
      </c>
      <c r="BB546" s="256">
        <f t="shared" si="952"/>
        <v>1713605.5420084123</v>
      </c>
      <c r="BC546" s="256">
        <f t="shared" si="952"/>
        <v>1683433.8444294785</v>
      </c>
      <c r="BD546" s="256">
        <f t="shared" si="952"/>
        <v>1653793.3842400594</v>
      </c>
      <c r="BE546" s="256">
        <f t="shared" si="952"/>
        <v>1624674.807867547</v>
      </c>
      <c r="BF546" s="256">
        <f t="shared" si="952"/>
        <v>1596068.9264290221</v>
      </c>
      <c r="BG546" s="256">
        <f t="shared" si="952"/>
        <v>1567966.7128315396</v>
      </c>
      <c r="BH546" s="256">
        <f t="shared" si="952"/>
        <v>1540359.2989234701</v>
      </c>
      <c r="BI546" s="256">
        <f t="shared" si="952"/>
        <v>1513237.9726959961</v>
      </c>
      <c r="BJ546" s="256">
        <f t="shared" si="952"/>
        <v>1486594.1755338844</v>
      </c>
      <c r="BK546" s="256">
        <f t="shared" si="952"/>
        <v>1460419.4995146629</v>
      </c>
      <c r="BL546" s="256">
        <f t="shared" si="952"/>
        <v>1434705.6847553512</v>
      </c>
      <c r="BM546" s="256">
        <f t="shared" si="952"/>
        <v>1409444.6168059087</v>
      </c>
      <c r="BN546" s="256">
        <f t="shared" si="952"/>
        <v>1384628.324088576</v>
      </c>
      <c r="BO546" s="256">
        <f t="shared" si="952"/>
        <v>1360248.9753823022</v>
      </c>
      <c r="BP546" s="256">
        <f t="shared" si="952"/>
        <v>1336298.8773514638</v>
      </c>
      <c r="BQ546" s="256">
        <f t="shared" ref="BQ546:DW546" si="953">BP548</f>
        <v>1312770.4721180969</v>
      </c>
      <c r="BR546" s="256">
        <f t="shared" si="953"/>
        <v>1289656.3348768747</v>
      </c>
      <c r="BS546" s="256">
        <f t="shared" si="953"/>
        <v>1266949.1715520783</v>
      </c>
      <c r="BT546" s="256">
        <f t="shared" si="953"/>
        <v>1244641.816495822</v>
      </c>
      <c r="BU546" s="256">
        <f t="shared" si="953"/>
        <v>1222727.2302268064</v>
      </c>
      <c r="BV546" s="256">
        <f t="shared" si="953"/>
        <v>1201198.4972088845</v>
      </c>
      <c r="BW546" s="256">
        <f t="shared" si="953"/>
        <v>1180048.8236687423</v>
      </c>
      <c r="BX546" s="256">
        <f t="shared" si="953"/>
        <v>1159271.5354520034</v>
      </c>
      <c r="BY546" s="256">
        <f t="shared" si="953"/>
        <v>1138860.0759170805</v>
      </c>
      <c r="BZ546" s="256">
        <f t="shared" si="953"/>
        <v>1118808.0038661119</v>
      </c>
      <c r="CA546" s="256">
        <f t="shared" si="953"/>
        <v>1099108.9915123263</v>
      </c>
      <c r="CB546" s="256">
        <f t="shared" si="953"/>
        <v>1079756.8224831985</v>
      </c>
      <c r="CC546" s="256">
        <f t="shared" si="953"/>
        <v>1060745.3898587623</v>
      </c>
      <c r="CD546" s="256">
        <f t="shared" si="953"/>
        <v>1042068.6942444633</v>
      </c>
      <c r="CE546" s="256">
        <f t="shared" si="953"/>
        <v>1023720.8418779448</v>
      </c>
      <c r="CF546" s="256">
        <f t="shared" si="953"/>
        <v>1005696.0427691652</v>
      </c>
      <c r="CG546" s="256">
        <f t="shared" si="953"/>
        <v>987988.60887326533</v>
      </c>
      <c r="CH546" s="256">
        <f t="shared" si="953"/>
        <v>970592.95229560393</v>
      </c>
      <c r="CI546" s="256">
        <f t="shared" si="953"/>
        <v>7420</v>
      </c>
      <c r="CJ546" s="256">
        <f t="shared" si="953"/>
        <v>7420</v>
      </c>
      <c r="CK546" s="256">
        <f t="shared" si="953"/>
        <v>7420</v>
      </c>
      <c r="CL546" s="256">
        <f t="shared" si="953"/>
        <v>7420</v>
      </c>
      <c r="CM546" s="256">
        <f t="shared" si="953"/>
        <v>7420</v>
      </c>
      <c r="CN546" s="256">
        <f t="shared" si="953"/>
        <v>7420</v>
      </c>
      <c r="CO546" s="256">
        <f t="shared" si="953"/>
        <v>7420</v>
      </c>
      <c r="CP546" s="256">
        <f t="shared" si="953"/>
        <v>7420</v>
      </c>
      <c r="CQ546" s="256">
        <f t="shared" si="953"/>
        <v>7420</v>
      </c>
      <c r="CR546" s="256">
        <f t="shared" si="953"/>
        <v>7420</v>
      </c>
      <c r="CS546" s="256">
        <f t="shared" si="953"/>
        <v>7420</v>
      </c>
      <c r="CT546" s="256">
        <f t="shared" si="953"/>
        <v>7420</v>
      </c>
      <c r="CU546" s="256">
        <f t="shared" si="953"/>
        <v>7420</v>
      </c>
      <c r="CV546" s="256">
        <f t="shared" si="953"/>
        <v>7420</v>
      </c>
      <c r="CW546" s="256">
        <f t="shared" si="953"/>
        <v>7420</v>
      </c>
      <c r="CX546" s="256">
        <f t="shared" si="953"/>
        <v>7420</v>
      </c>
      <c r="CY546" s="256">
        <f t="shared" si="953"/>
        <v>7420</v>
      </c>
      <c r="CZ546" s="256">
        <f t="shared" si="953"/>
        <v>7420</v>
      </c>
      <c r="DA546" s="256">
        <f t="shared" si="953"/>
        <v>7420</v>
      </c>
      <c r="DB546" s="256">
        <f t="shared" si="953"/>
        <v>7420</v>
      </c>
      <c r="DC546" s="256">
        <f t="shared" si="953"/>
        <v>7420</v>
      </c>
      <c r="DD546" s="256">
        <f t="shared" si="953"/>
        <v>7420</v>
      </c>
      <c r="DE546" s="256">
        <f t="shared" si="953"/>
        <v>7420</v>
      </c>
      <c r="DF546" s="256">
        <f t="shared" si="953"/>
        <v>7420</v>
      </c>
      <c r="DG546" s="256">
        <f t="shared" si="953"/>
        <v>7420</v>
      </c>
      <c r="DH546" s="256">
        <f t="shared" si="953"/>
        <v>7420</v>
      </c>
      <c r="DI546" s="256">
        <f t="shared" si="953"/>
        <v>7420</v>
      </c>
      <c r="DJ546" s="256">
        <f t="shared" si="953"/>
        <v>7420</v>
      </c>
      <c r="DK546" s="256">
        <f t="shared" si="953"/>
        <v>7420</v>
      </c>
      <c r="DL546" s="256">
        <f t="shared" si="953"/>
        <v>7420</v>
      </c>
      <c r="DM546" s="256">
        <f t="shared" si="953"/>
        <v>7420</v>
      </c>
      <c r="DN546" s="256">
        <f t="shared" si="953"/>
        <v>7420</v>
      </c>
      <c r="DO546" s="256">
        <f t="shared" si="953"/>
        <v>7420</v>
      </c>
      <c r="DP546" s="256">
        <f t="shared" si="953"/>
        <v>7420</v>
      </c>
      <c r="DQ546" s="256">
        <f t="shared" si="953"/>
        <v>7420</v>
      </c>
      <c r="DR546" s="256">
        <f t="shared" si="953"/>
        <v>7420</v>
      </c>
      <c r="DS546" s="256">
        <f t="shared" si="953"/>
        <v>7420</v>
      </c>
      <c r="DT546" s="256">
        <f t="shared" si="953"/>
        <v>7420</v>
      </c>
      <c r="DU546" s="256">
        <f t="shared" si="953"/>
        <v>7420</v>
      </c>
      <c r="DV546" s="256">
        <f t="shared" si="953"/>
        <v>7420</v>
      </c>
      <c r="DW546" s="256">
        <f t="shared" si="953"/>
        <v>7420</v>
      </c>
    </row>
    <row r="547" spans="2:128" x14ac:dyDescent="0.25">
      <c r="B547" s="23" t="s">
        <v>236</v>
      </c>
      <c r="C547" s="16">
        <f>IF($C$491="SLM",IF(C545&lt;=$I$491,$C$546*$E$491,0),IF(C545&lt;$I$491,C546*$E$491,IF(C545=$I$491,C546-$J$491,0)))</f>
        <v>74654.28571428571</v>
      </c>
      <c r="D547" s="16">
        <f>IF($C$491="SLM",IF(D545&lt;=$I$491,$C$546*$E$491,0),IF(D545&lt;$I$491,D546*$E$491,IF(D545=$I$491,D546-$J$491,0)))</f>
        <v>73339.837040816317</v>
      </c>
      <c r="E547" s="16">
        <f t="shared" ref="E547:BP547" si="954">IF($C$491="SLM",IF(E545&lt;=$I$491,$C$546*$E$491,0),IF(E545&lt;$I$491,E546*$E$491,IF(E545=$I$491,E546-$J$491,0)))</f>
        <v>72048.532052919079</v>
      </c>
      <c r="F547" s="16">
        <f t="shared" si="954"/>
        <v>70779.963256415896</v>
      </c>
      <c r="G547" s="16">
        <f t="shared" si="954"/>
        <v>69533.730331936866</v>
      </c>
      <c r="H547" s="16">
        <f t="shared" si="954"/>
        <v>68309.440008592399</v>
      </c>
      <c r="I547" s="16">
        <f t="shared" si="954"/>
        <v>67106.705939869687</v>
      </c>
      <c r="J547" s="16">
        <f t="shared" si="954"/>
        <v>65925.148581714122</v>
      </c>
      <c r="K547" s="16">
        <f t="shared" si="954"/>
        <v>64764.395072757521</v>
      </c>
      <c r="L547" s="16">
        <f t="shared" si="954"/>
        <v>63624.079116655033</v>
      </c>
      <c r="M547" s="16">
        <f t="shared" si="954"/>
        <v>62503.840866493927</v>
      </c>
      <c r="N547" s="16">
        <f t="shared" si="954"/>
        <v>61403.326811237443</v>
      </c>
      <c r="O547" s="16">
        <f t="shared" si="954"/>
        <v>60322.18966416816</v>
      </c>
      <c r="P547" s="16">
        <f t="shared" si="954"/>
        <v>59260.088253295486</v>
      </c>
      <c r="Q547" s="16">
        <f t="shared" si="954"/>
        <v>58216.687413692816</v>
      </c>
      <c r="R547" s="16">
        <f t="shared" si="954"/>
        <v>57191.657881730294</v>
      </c>
      <c r="S547" s="16">
        <f t="shared" si="954"/>
        <v>56184.676191169827</v>
      </c>
      <c r="T547" s="16">
        <f t="shared" si="954"/>
        <v>55195.424571089592</v>
      </c>
      <c r="U547" s="16">
        <f t="shared" si="954"/>
        <v>54223.590845605766</v>
      </c>
      <c r="V547" s="16">
        <f t="shared" si="954"/>
        <v>53268.868335359919</v>
      </c>
      <c r="W547" s="16">
        <f t="shared" si="954"/>
        <v>52330.955760740908</v>
      </c>
      <c r="X547" s="16">
        <f t="shared" si="954"/>
        <v>51409.557146810715</v>
      </c>
      <c r="Y547" s="16">
        <f t="shared" si="954"/>
        <v>50504.381729904366</v>
      </c>
      <c r="Z547" s="16">
        <f t="shared" si="954"/>
        <v>49615.143865874263</v>
      </c>
      <c r="AA547" s="16">
        <f t="shared" si="954"/>
        <v>48741.562939950119</v>
      </c>
      <c r="AB547" s="16">
        <f t="shared" si="954"/>
        <v>47883.363278186</v>
      </c>
      <c r="AC547" s="16">
        <f t="shared" si="954"/>
        <v>47040.274060466509</v>
      </c>
      <c r="AD547" s="16">
        <f t="shared" si="954"/>
        <v>46212.029235044727</v>
      </c>
      <c r="AE547" s="16">
        <f t="shared" si="954"/>
        <v>45398.367434584834</v>
      </c>
      <c r="AF547" s="16">
        <f t="shared" si="954"/>
        <v>44599.031893683037</v>
      </c>
      <c r="AG547" s="16">
        <f t="shared" si="954"/>
        <v>43813.770367840691</v>
      </c>
      <c r="AH547" s="16">
        <f t="shared" si="954"/>
        <v>43042.335053864059</v>
      </c>
      <c r="AI547" s="16">
        <f t="shared" si="954"/>
        <v>42284.482511665672</v>
      </c>
      <c r="AJ547" s="16">
        <f t="shared" si="954"/>
        <v>41539.973587442415</v>
      </c>
      <c r="AK547" s="16">
        <f t="shared" si="954"/>
        <v>40808.573338206377</v>
      </c>
      <c r="AL547" s="16">
        <f t="shared" si="954"/>
        <v>40090.050957644387</v>
      </c>
      <c r="AM547" s="16">
        <f t="shared" si="954"/>
        <v>39384.179703283007</v>
      </c>
      <c r="AN547" s="16">
        <f t="shared" si="954"/>
        <v>38690.736824935913</v>
      </c>
      <c r="AO547" s="16">
        <f t="shared" si="954"/>
        <v>38009.503494411154</v>
      </c>
      <c r="AP547" s="16">
        <f t="shared" si="954"/>
        <v>37340.264736455982</v>
      </c>
      <c r="AQ547" s="16">
        <f t="shared" si="954"/>
        <v>36682.809360917672</v>
      </c>
      <c r="AR547" s="16">
        <f t="shared" si="954"/>
        <v>36036.929896098656</v>
      </c>
      <c r="AS547" s="16">
        <f t="shared" si="954"/>
        <v>35402.422523285211</v>
      </c>
      <c r="AT547" s="16">
        <f t="shared" si="954"/>
        <v>34779.08701242879</v>
      </c>
      <c r="AU547" s="16">
        <f t="shared" si="954"/>
        <v>34166.72665895996</v>
      </c>
      <c r="AV547" s="16">
        <f t="shared" si="954"/>
        <v>33565.148221714699</v>
      </c>
      <c r="AW547" s="16">
        <f t="shared" si="954"/>
        <v>32974.161861953799</v>
      </c>
      <c r="AX547" s="16">
        <f t="shared" si="954"/>
        <v>32393.581083455825</v>
      </c>
      <c r="AY547" s="16">
        <f t="shared" si="954"/>
        <v>31823.222673664975</v>
      </c>
      <c r="AZ547" s="16">
        <f t="shared" si="954"/>
        <v>31262.906645875089</v>
      </c>
      <c r="BA547" s="16">
        <f t="shared" si="954"/>
        <v>30712.456182431644</v>
      </c>
      <c r="BB547" s="16">
        <f t="shared" si="954"/>
        <v>30171.697578933828</v>
      </c>
      <c r="BC547" s="16">
        <f t="shared" si="954"/>
        <v>29640.460189419031</v>
      </c>
      <c r="BD547" s="16">
        <f t="shared" si="954"/>
        <v>29118.576372512474</v>
      </c>
      <c r="BE547" s="16">
        <f t="shared" si="954"/>
        <v>28605.881438525023</v>
      </c>
      <c r="BF547" s="16">
        <f t="shared" si="954"/>
        <v>28102.213597482423</v>
      </c>
      <c r="BG547" s="16">
        <f t="shared" si="954"/>
        <v>27607.413908069604</v>
      </c>
      <c r="BH547" s="16">
        <f t="shared" si="954"/>
        <v>27121.326227473954</v>
      </c>
      <c r="BI547" s="16">
        <f t="shared" si="954"/>
        <v>26643.797162111641</v>
      </c>
      <c r="BJ547" s="16">
        <f t="shared" si="954"/>
        <v>26174.676019221606</v>
      </c>
      <c r="BK547" s="16">
        <f t="shared" si="954"/>
        <v>25713.814759311743</v>
      </c>
      <c r="BL547" s="16">
        <f t="shared" si="954"/>
        <v>25261.067949442433</v>
      </c>
      <c r="BM547" s="16">
        <f t="shared" si="954"/>
        <v>24816.292717332606</v>
      </c>
      <c r="BN547" s="16">
        <f t="shared" si="954"/>
        <v>24379.348706273853</v>
      </c>
      <c r="BO547" s="16">
        <f t="shared" si="954"/>
        <v>23950.098030838391</v>
      </c>
      <c r="BP547" s="16">
        <f t="shared" si="954"/>
        <v>23528.405233366844</v>
      </c>
      <c r="BQ547" s="16">
        <f t="shared" ref="BQ547:DW547" si="955">IF($C$491="SLM",IF(BQ545&lt;=$I$491,$C$546*$E$491,0),IF(BQ545&lt;$I$491,BQ546*$E$491,IF(BQ545=$I$491,BQ546-$J$491,0)))</f>
        <v>23114.137241222204</v>
      </c>
      <c r="BR547" s="16">
        <f t="shared" si="955"/>
        <v>22707.163324796398</v>
      </c>
      <c r="BS547" s="16">
        <f t="shared" si="955"/>
        <v>22307.355056256234</v>
      </c>
      <c r="BT547" s="16">
        <f t="shared" si="955"/>
        <v>21914.586269015723</v>
      </c>
      <c r="BU547" s="16">
        <f t="shared" si="955"/>
        <v>21528.733017921983</v>
      </c>
      <c r="BV547" s="16">
        <f t="shared" si="955"/>
        <v>21149.673540142143</v>
      </c>
      <c r="BW547" s="16">
        <f t="shared" si="955"/>
        <v>20777.288216738925</v>
      </c>
      <c r="BX547" s="16">
        <f t="shared" si="955"/>
        <v>20411.459534922771</v>
      </c>
      <c r="BY547" s="16">
        <f t="shared" si="955"/>
        <v>20052.072050968596</v>
      </c>
      <c r="BZ547" s="16">
        <f t="shared" si="955"/>
        <v>19699.012353785467</v>
      </c>
      <c r="CA547" s="16">
        <f t="shared" si="955"/>
        <v>19352.169029127745</v>
      </c>
      <c r="CB547" s="16">
        <f t="shared" si="955"/>
        <v>19011.432624436315</v>
      </c>
      <c r="CC547" s="16">
        <f t="shared" si="955"/>
        <v>18676.695614298918</v>
      </c>
      <c r="CD547" s="16">
        <f t="shared" si="955"/>
        <v>18347.852366518586</v>
      </c>
      <c r="CE547" s="16">
        <f t="shared" si="955"/>
        <v>18024.799108779527</v>
      </c>
      <c r="CF547" s="16">
        <f t="shared" si="955"/>
        <v>17707.433895899943</v>
      </c>
      <c r="CG547" s="16">
        <f t="shared" si="955"/>
        <v>17395.656577661419</v>
      </c>
      <c r="CH547" s="16">
        <f t="shared" si="955"/>
        <v>963172.95229560393</v>
      </c>
      <c r="CI547" s="16">
        <f t="shared" si="955"/>
        <v>0</v>
      </c>
      <c r="CJ547" s="16">
        <f t="shared" si="955"/>
        <v>0</v>
      </c>
      <c r="CK547" s="16">
        <f t="shared" si="955"/>
        <v>0</v>
      </c>
      <c r="CL547" s="16">
        <f t="shared" si="955"/>
        <v>0</v>
      </c>
      <c r="CM547" s="16">
        <f t="shared" si="955"/>
        <v>0</v>
      </c>
      <c r="CN547" s="16">
        <f t="shared" si="955"/>
        <v>0</v>
      </c>
      <c r="CO547" s="16">
        <f t="shared" si="955"/>
        <v>0</v>
      </c>
      <c r="CP547" s="16">
        <f t="shared" si="955"/>
        <v>0</v>
      </c>
      <c r="CQ547" s="16">
        <f t="shared" si="955"/>
        <v>0</v>
      </c>
      <c r="CR547" s="16">
        <f t="shared" si="955"/>
        <v>0</v>
      </c>
      <c r="CS547" s="16">
        <f t="shared" si="955"/>
        <v>0</v>
      </c>
      <c r="CT547" s="16">
        <f t="shared" si="955"/>
        <v>0</v>
      </c>
      <c r="CU547" s="16">
        <f t="shared" si="955"/>
        <v>0</v>
      </c>
      <c r="CV547" s="16">
        <f t="shared" si="955"/>
        <v>0</v>
      </c>
      <c r="CW547" s="16">
        <f t="shared" si="955"/>
        <v>0</v>
      </c>
      <c r="CX547" s="16">
        <f t="shared" si="955"/>
        <v>0</v>
      </c>
      <c r="CY547" s="16">
        <f t="shared" si="955"/>
        <v>0</v>
      </c>
      <c r="CZ547" s="16">
        <f t="shared" si="955"/>
        <v>0</v>
      </c>
      <c r="DA547" s="16">
        <f t="shared" si="955"/>
        <v>0</v>
      </c>
      <c r="DB547" s="16">
        <f t="shared" si="955"/>
        <v>0</v>
      </c>
      <c r="DC547" s="16">
        <f t="shared" si="955"/>
        <v>0</v>
      </c>
      <c r="DD547" s="16">
        <f t="shared" si="955"/>
        <v>0</v>
      </c>
      <c r="DE547" s="16">
        <f t="shared" si="955"/>
        <v>0</v>
      </c>
      <c r="DF547" s="16">
        <f t="shared" si="955"/>
        <v>0</v>
      </c>
      <c r="DG547" s="16">
        <f t="shared" si="955"/>
        <v>0</v>
      </c>
      <c r="DH547" s="16">
        <f t="shared" si="955"/>
        <v>0</v>
      </c>
      <c r="DI547" s="16">
        <f t="shared" si="955"/>
        <v>0</v>
      </c>
      <c r="DJ547" s="16">
        <f t="shared" si="955"/>
        <v>0</v>
      </c>
      <c r="DK547" s="16">
        <f t="shared" si="955"/>
        <v>0</v>
      </c>
      <c r="DL547" s="16">
        <f t="shared" si="955"/>
        <v>0</v>
      </c>
      <c r="DM547" s="16">
        <f t="shared" si="955"/>
        <v>0</v>
      </c>
      <c r="DN547" s="16">
        <f t="shared" si="955"/>
        <v>0</v>
      </c>
      <c r="DO547" s="16">
        <f t="shared" si="955"/>
        <v>0</v>
      </c>
      <c r="DP547" s="16">
        <f t="shared" si="955"/>
        <v>0</v>
      </c>
      <c r="DQ547" s="16">
        <f t="shared" si="955"/>
        <v>0</v>
      </c>
      <c r="DR547" s="16">
        <f t="shared" si="955"/>
        <v>0</v>
      </c>
      <c r="DS547" s="16">
        <f t="shared" si="955"/>
        <v>0</v>
      </c>
      <c r="DT547" s="16">
        <f t="shared" si="955"/>
        <v>0</v>
      </c>
      <c r="DU547" s="16">
        <f t="shared" si="955"/>
        <v>0</v>
      </c>
      <c r="DV547" s="16">
        <f t="shared" si="955"/>
        <v>0</v>
      </c>
      <c r="DW547" s="16">
        <f t="shared" si="955"/>
        <v>0</v>
      </c>
    </row>
    <row r="548" spans="2:128" x14ac:dyDescent="0.25">
      <c r="B548" s="23" t="s">
        <v>237</v>
      </c>
      <c r="C548" s="256">
        <f>C546-C547</f>
        <v>4165345.7142857141</v>
      </c>
      <c r="D548" s="256">
        <f>D546-D547</f>
        <v>4092005.8772448977</v>
      </c>
      <c r="E548" s="256">
        <f t="shared" ref="E548:BP548" si="956">E546-E547</f>
        <v>4019957.3451919784</v>
      </c>
      <c r="F548" s="256">
        <f t="shared" si="956"/>
        <v>3949177.3819355625</v>
      </c>
      <c r="G548" s="256">
        <f t="shared" si="956"/>
        <v>3879643.6516036256</v>
      </c>
      <c r="H548" s="256">
        <f t="shared" si="956"/>
        <v>3811334.2115950333</v>
      </c>
      <c r="I548" s="256">
        <f t="shared" si="956"/>
        <v>3744227.5056551634</v>
      </c>
      <c r="J548" s="256">
        <f t="shared" si="956"/>
        <v>3678302.3570734495</v>
      </c>
      <c r="K548" s="256">
        <f t="shared" si="956"/>
        <v>3613537.9620006918</v>
      </c>
      <c r="L548" s="256">
        <f t="shared" si="956"/>
        <v>3549913.8828840367</v>
      </c>
      <c r="M548" s="256">
        <f t="shared" si="956"/>
        <v>3487410.0420175428</v>
      </c>
      <c r="N548" s="256">
        <f t="shared" si="956"/>
        <v>3426006.7152063055</v>
      </c>
      <c r="O548" s="256">
        <f t="shared" si="956"/>
        <v>3365684.5255421372</v>
      </c>
      <c r="P548" s="256">
        <f t="shared" si="956"/>
        <v>3306424.4372888417</v>
      </c>
      <c r="Q548" s="256">
        <f t="shared" si="956"/>
        <v>3248207.7498751488</v>
      </c>
      <c r="R548" s="256">
        <f t="shared" si="956"/>
        <v>3191016.0919934185</v>
      </c>
      <c r="S548" s="256">
        <f t="shared" si="956"/>
        <v>3134831.4158022488</v>
      </c>
      <c r="T548" s="256">
        <f t="shared" si="956"/>
        <v>3079635.9912311593</v>
      </c>
      <c r="U548" s="256">
        <f t="shared" si="956"/>
        <v>3025412.4003855535</v>
      </c>
      <c r="V548" s="256">
        <f t="shared" si="956"/>
        <v>2972143.5320501938</v>
      </c>
      <c r="W548" s="256">
        <f t="shared" si="956"/>
        <v>2919812.5762894526</v>
      </c>
      <c r="X548" s="256">
        <f t="shared" si="956"/>
        <v>2868403.0191426417</v>
      </c>
      <c r="Y548" s="256">
        <f t="shared" si="956"/>
        <v>2817898.6374127371</v>
      </c>
      <c r="Z548" s="256">
        <f t="shared" si="956"/>
        <v>2768283.4935468631</v>
      </c>
      <c r="AA548" s="256">
        <f t="shared" si="956"/>
        <v>2719541.9306069128</v>
      </c>
      <c r="AB548" s="256">
        <f t="shared" si="956"/>
        <v>2671658.5673287269</v>
      </c>
      <c r="AC548" s="256">
        <f t="shared" si="956"/>
        <v>2624618.2932682605</v>
      </c>
      <c r="AD548" s="256">
        <f t="shared" si="956"/>
        <v>2578406.2640332161</v>
      </c>
      <c r="AE548" s="256">
        <f t="shared" si="956"/>
        <v>2533007.8965986311</v>
      </c>
      <c r="AF548" s="256">
        <f t="shared" si="956"/>
        <v>2488408.8647049479</v>
      </c>
      <c r="AG548" s="256">
        <f t="shared" si="956"/>
        <v>2444595.0943371071</v>
      </c>
      <c r="AH548" s="256">
        <f t="shared" si="956"/>
        <v>2401552.7592832432</v>
      </c>
      <c r="AI548" s="256">
        <f t="shared" si="956"/>
        <v>2359268.2767715775</v>
      </c>
      <c r="AJ548" s="256">
        <f t="shared" si="956"/>
        <v>2317728.3031841354</v>
      </c>
      <c r="AK548" s="256">
        <f t="shared" si="956"/>
        <v>2276919.729845929</v>
      </c>
      <c r="AL548" s="256">
        <f t="shared" si="956"/>
        <v>2236829.6788882846</v>
      </c>
      <c r="AM548" s="256">
        <f t="shared" si="956"/>
        <v>2197445.4991850015</v>
      </c>
      <c r="AN548" s="256">
        <f t="shared" si="956"/>
        <v>2158754.7623600657</v>
      </c>
      <c r="AO548" s="256">
        <f t="shared" si="956"/>
        <v>2120745.2588656545</v>
      </c>
      <c r="AP548" s="256">
        <f t="shared" si="956"/>
        <v>2083404.9941291986</v>
      </c>
      <c r="AQ548" s="256">
        <f t="shared" si="956"/>
        <v>2046722.1847682809</v>
      </c>
      <c r="AR548" s="256">
        <f t="shared" si="956"/>
        <v>2010685.2548721824</v>
      </c>
      <c r="AS548" s="256">
        <f t="shared" si="956"/>
        <v>1975282.8323488971</v>
      </c>
      <c r="AT548" s="256">
        <f t="shared" si="956"/>
        <v>1940503.7453364683</v>
      </c>
      <c r="AU548" s="256">
        <f t="shared" si="956"/>
        <v>1906337.0186775085</v>
      </c>
      <c r="AV548" s="256">
        <f t="shared" si="956"/>
        <v>1872771.8704557938</v>
      </c>
      <c r="AW548" s="256">
        <f t="shared" si="956"/>
        <v>1839797.70859384</v>
      </c>
      <c r="AX548" s="256">
        <f t="shared" si="956"/>
        <v>1807404.1275103842</v>
      </c>
      <c r="AY548" s="256">
        <f t="shared" si="956"/>
        <v>1775580.9048367192</v>
      </c>
      <c r="AZ548" s="256">
        <f t="shared" si="956"/>
        <v>1744317.998190844</v>
      </c>
      <c r="BA548" s="256">
        <f t="shared" si="956"/>
        <v>1713605.5420084123</v>
      </c>
      <c r="BB548" s="256">
        <f t="shared" si="956"/>
        <v>1683433.8444294785</v>
      </c>
      <c r="BC548" s="256">
        <f t="shared" si="956"/>
        <v>1653793.3842400594</v>
      </c>
      <c r="BD548" s="256">
        <f t="shared" si="956"/>
        <v>1624674.807867547</v>
      </c>
      <c r="BE548" s="256">
        <f t="shared" si="956"/>
        <v>1596068.9264290221</v>
      </c>
      <c r="BF548" s="256">
        <f t="shared" si="956"/>
        <v>1567966.7128315396</v>
      </c>
      <c r="BG548" s="256">
        <f t="shared" si="956"/>
        <v>1540359.2989234701</v>
      </c>
      <c r="BH548" s="256">
        <f t="shared" si="956"/>
        <v>1513237.9726959961</v>
      </c>
      <c r="BI548" s="256">
        <f t="shared" si="956"/>
        <v>1486594.1755338844</v>
      </c>
      <c r="BJ548" s="256">
        <f t="shared" si="956"/>
        <v>1460419.4995146629</v>
      </c>
      <c r="BK548" s="256">
        <f t="shared" si="956"/>
        <v>1434705.6847553512</v>
      </c>
      <c r="BL548" s="256">
        <f t="shared" si="956"/>
        <v>1409444.6168059087</v>
      </c>
      <c r="BM548" s="256">
        <f t="shared" si="956"/>
        <v>1384628.324088576</v>
      </c>
      <c r="BN548" s="256">
        <f t="shared" si="956"/>
        <v>1360248.9753823022</v>
      </c>
      <c r="BO548" s="256">
        <f t="shared" si="956"/>
        <v>1336298.8773514638</v>
      </c>
      <c r="BP548" s="256">
        <f t="shared" si="956"/>
        <v>1312770.4721180969</v>
      </c>
      <c r="BQ548" s="256">
        <f t="shared" ref="BQ548:DW548" si="957">BQ546-BQ547</f>
        <v>1289656.3348768747</v>
      </c>
      <c r="BR548" s="256">
        <f t="shared" si="957"/>
        <v>1266949.1715520783</v>
      </c>
      <c r="BS548" s="256">
        <f t="shared" si="957"/>
        <v>1244641.816495822</v>
      </c>
      <c r="BT548" s="256">
        <f t="shared" si="957"/>
        <v>1222727.2302268064</v>
      </c>
      <c r="BU548" s="256">
        <f t="shared" si="957"/>
        <v>1201198.4972088845</v>
      </c>
      <c r="BV548" s="256">
        <f t="shared" si="957"/>
        <v>1180048.8236687423</v>
      </c>
      <c r="BW548" s="256">
        <f t="shared" si="957"/>
        <v>1159271.5354520034</v>
      </c>
      <c r="BX548" s="256">
        <f t="shared" si="957"/>
        <v>1138860.0759170805</v>
      </c>
      <c r="BY548" s="256">
        <f t="shared" si="957"/>
        <v>1118808.0038661119</v>
      </c>
      <c r="BZ548" s="256">
        <f t="shared" si="957"/>
        <v>1099108.9915123263</v>
      </c>
      <c r="CA548" s="256">
        <f t="shared" si="957"/>
        <v>1079756.8224831985</v>
      </c>
      <c r="CB548" s="256">
        <f t="shared" si="957"/>
        <v>1060745.3898587623</v>
      </c>
      <c r="CC548" s="256">
        <f t="shared" si="957"/>
        <v>1042068.6942444633</v>
      </c>
      <c r="CD548" s="256">
        <f t="shared" si="957"/>
        <v>1023720.8418779448</v>
      </c>
      <c r="CE548" s="256">
        <f t="shared" si="957"/>
        <v>1005696.0427691652</v>
      </c>
      <c r="CF548" s="256">
        <f t="shared" si="957"/>
        <v>987988.60887326533</v>
      </c>
      <c r="CG548" s="256">
        <f t="shared" si="957"/>
        <v>970592.95229560393</v>
      </c>
      <c r="CH548" s="256">
        <f t="shared" si="957"/>
        <v>7420</v>
      </c>
      <c r="CI548" s="256">
        <f t="shared" si="957"/>
        <v>7420</v>
      </c>
      <c r="CJ548" s="256">
        <f t="shared" si="957"/>
        <v>7420</v>
      </c>
      <c r="CK548" s="256">
        <f t="shared" si="957"/>
        <v>7420</v>
      </c>
      <c r="CL548" s="256">
        <f t="shared" si="957"/>
        <v>7420</v>
      </c>
      <c r="CM548" s="256">
        <f t="shared" si="957"/>
        <v>7420</v>
      </c>
      <c r="CN548" s="256">
        <f t="shared" si="957"/>
        <v>7420</v>
      </c>
      <c r="CO548" s="256">
        <f t="shared" si="957"/>
        <v>7420</v>
      </c>
      <c r="CP548" s="256">
        <f t="shared" si="957"/>
        <v>7420</v>
      </c>
      <c r="CQ548" s="256">
        <f t="shared" si="957"/>
        <v>7420</v>
      </c>
      <c r="CR548" s="256">
        <f t="shared" si="957"/>
        <v>7420</v>
      </c>
      <c r="CS548" s="256">
        <f t="shared" si="957"/>
        <v>7420</v>
      </c>
      <c r="CT548" s="256">
        <f t="shared" si="957"/>
        <v>7420</v>
      </c>
      <c r="CU548" s="256">
        <f t="shared" si="957"/>
        <v>7420</v>
      </c>
      <c r="CV548" s="256">
        <f t="shared" si="957"/>
        <v>7420</v>
      </c>
      <c r="CW548" s="256">
        <f t="shared" si="957"/>
        <v>7420</v>
      </c>
      <c r="CX548" s="256">
        <f t="shared" si="957"/>
        <v>7420</v>
      </c>
      <c r="CY548" s="256">
        <f t="shared" si="957"/>
        <v>7420</v>
      </c>
      <c r="CZ548" s="256">
        <f t="shared" si="957"/>
        <v>7420</v>
      </c>
      <c r="DA548" s="256">
        <f t="shared" si="957"/>
        <v>7420</v>
      </c>
      <c r="DB548" s="256">
        <f t="shared" si="957"/>
        <v>7420</v>
      </c>
      <c r="DC548" s="256">
        <f t="shared" si="957"/>
        <v>7420</v>
      </c>
      <c r="DD548" s="256">
        <f t="shared" si="957"/>
        <v>7420</v>
      </c>
      <c r="DE548" s="256">
        <f t="shared" si="957"/>
        <v>7420</v>
      </c>
      <c r="DF548" s="256">
        <f t="shared" si="957"/>
        <v>7420</v>
      </c>
      <c r="DG548" s="256">
        <f t="shared" si="957"/>
        <v>7420</v>
      </c>
      <c r="DH548" s="256">
        <f t="shared" si="957"/>
        <v>7420</v>
      </c>
      <c r="DI548" s="256">
        <f t="shared" si="957"/>
        <v>7420</v>
      </c>
      <c r="DJ548" s="256">
        <f t="shared" si="957"/>
        <v>7420</v>
      </c>
      <c r="DK548" s="256">
        <f t="shared" si="957"/>
        <v>7420</v>
      </c>
      <c r="DL548" s="256">
        <f t="shared" si="957"/>
        <v>7420</v>
      </c>
      <c r="DM548" s="256">
        <f t="shared" si="957"/>
        <v>7420</v>
      </c>
      <c r="DN548" s="256">
        <f t="shared" si="957"/>
        <v>7420</v>
      </c>
      <c r="DO548" s="256">
        <f t="shared" si="957"/>
        <v>7420</v>
      </c>
      <c r="DP548" s="256">
        <f t="shared" si="957"/>
        <v>7420</v>
      </c>
      <c r="DQ548" s="256">
        <f t="shared" si="957"/>
        <v>7420</v>
      </c>
      <c r="DR548" s="256">
        <f t="shared" si="957"/>
        <v>7420</v>
      </c>
      <c r="DS548" s="256">
        <f t="shared" si="957"/>
        <v>7420</v>
      </c>
      <c r="DT548" s="256">
        <f t="shared" si="957"/>
        <v>7420</v>
      </c>
      <c r="DU548" s="256">
        <f t="shared" si="957"/>
        <v>7420</v>
      </c>
      <c r="DV548" s="256">
        <f t="shared" si="957"/>
        <v>7420</v>
      </c>
      <c r="DW548" s="256">
        <f t="shared" si="957"/>
        <v>7420</v>
      </c>
    </row>
    <row r="549" spans="2:128" x14ac:dyDescent="0.25">
      <c r="B549" s="23"/>
    </row>
    <row r="550" spans="2:128" x14ac:dyDescent="0.25">
      <c r="B550" s="43" t="s">
        <v>145</v>
      </c>
    </row>
    <row r="551" spans="2:128" x14ac:dyDescent="0.25">
      <c r="B551" s="23" t="s">
        <v>234</v>
      </c>
      <c r="C551">
        <v>1</v>
      </c>
      <c r="D551">
        <v>2</v>
      </c>
      <c r="E551">
        <v>3</v>
      </c>
      <c r="F551">
        <v>4</v>
      </c>
      <c r="G551">
        <v>5</v>
      </c>
      <c r="H551">
        <v>6</v>
      </c>
      <c r="I551">
        <v>7</v>
      </c>
      <c r="J551">
        <v>8</v>
      </c>
      <c r="K551">
        <v>9</v>
      </c>
      <c r="L551">
        <v>10</v>
      </c>
      <c r="M551">
        <v>11</v>
      </c>
      <c r="N551">
        <v>12</v>
      </c>
      <c r="O551">
        <v>13</v>
      </c>
      <c r="P551">
        <v>14</v>
      </c>
      <c r="Q551">
        <v>15</v>
      </c>
      <c r="R551">
        <v>16</v>
      </c>
      <c r="S551">
        <v>17</v>
      </c>
      <c r="T551">
        <v>18</v>
      </c>
      <c r="U551">
        <v>19</v>
      </c>
      <c r="V551">
        <v>20</v>
      </c>
      <c r="W551">
        <v>21</v>
      </c>
      <c r="X551">
        <v>22</v>
      </c>
      <c r="Y551">
        <v>23</v>
      </c>
      <c r="Z551">
        <v>24</v>
      </c>
      <c r="AA551">
        <v>25</v>
      </c>
      <c r="AB551">
        <v>26</v>
      </c>
      <c r="AC551">
        <v>27</v>
      </c>
      <c r="AD551">
        <v>28</v>
      </c>
      <c r="AE551">
        <v>29</v>
      </c>
      <c r="AF551">
        <v>30</v>
      </c>
      <c r="AG551">
        <v>31</v>
      </c>
      <c r="AH551">
        <v>32</v>
      </c>
      <c r="AI551">
        <v>33</v>
      </c>
      <c r="AJ551">
        <v>34</v>
      </c>
      <c r="AK551">
        <v>35</v>
      </c>
      <c r="AL551">
        <v>36</v>
      </c>
      <c r="AM551">
        <v>37</v>
      </c>
      <c r="AN551">
        <v>38</v>
      </c>
      <c r="AO551">
        <v>39</v>
      </c>
      <c r="AP551">
        <v>40</v>
      </c>
      <c r="AQ551">
        <v>41</v>
      </c>
      <c r="AR551">
        <v>42</v>
      </c>
      <c r="AS551">
        <v>43</v>
      </c>
      <c r="AT551">
        <v>44</v>
      </c>
      <c r="AU551">
        <v>45</v>
      </c>
      <c r="AV551">
        <v>46</v>
      </c>
      <c r="AW551">
        <v>47</v>
      </c>
      <c r="AX551">
        <v>48</v>
      </c>
      <c r="AY551">
        <v>49</v>
      </c>
      <c r="AZ551">
        <v>50</v>
      </c>
      <c r="BA551">
        <v>51</v>
      </c>
      <c r="BB551">
        <v>52</v>
      </c>
      <c r="BC551">
        <v>53</v>
      </c>
      <c r="BD551">
        <v>54</v>
      </c>
      <c r="BE551">
        <v>55</v>
      </c>
      <c r="BF551">
        <v>56</v>
      </c>
      <c r="BG551">
        <v>57</v>
      </c>
      <c r="BH551">
        <v>58</v>
      </c>
      <c r="BI551">
        <v>59</v>
      </c>
      <c r="BJ551">
        <v>60</v>
      </c>
      <c r="BK551">
        <v>61</v>
      </c>
      <c r="BL551">
        <v>62</v>
      </c>
      <c r="BM551">
        <v>63</v>
      </c>
      <c r="BN551">
        <v>64</v>
      </c>
      <c r="BO551">
        <v>65</v>
      </c>
      <c r="BP551">
        <v>66</v>
      </c>
      <c r="BQ551">
        <v>67</v>
      </c>
      <c r="BR551">
        <v>68</v>
      </c>
      <c r="BS551">
        <v>69</v>
      </c>
      <c r="BT551">
        <v>70</v>
      </c>
      <c r="BU551">
        <v>71</v>
      </c>
      <c r="BV551">
        <v>72</v>
      </c>
      <c r="BW551">
        <v>73</v>
      </c>
      <c r="BX551">
        <v>74</v>
      </c>
      <c r="BY551">
        <v>75</v>
      </c>
      <c r="BZ551">
        <v>76</v>
      </c>
      <c r="CA551">
        <v>77</v>
      </c>
      <c r="CB551">
        <v>78</v>
      </c>
      <c r="CC551">
        <v>79</v>
      </c>
      <c r="CD551">
        <v>80</v>
      </c>
      <c r="CE551">
        <v>81</v>
      </c>
      <c r="CF551">
        <v>82</v>
      </c>
      <c r="CG551">
        <v>83</v>
      </c>
      <c r="CH551">
        <v>84</v>
      </c>
      <c r="CI551">
        <v>85</v>
      </c>
      <c r="CJ551">
        <v>86</v>
      </c>
      <c r="CK551">
        <v>87</v>
      </c>
      <c r="CL551">
        <v>88</v>
      </c>
      <c r="CM551">
        <v>89</v>
      </c>
      <c r="CN551">
        <v>90</v>
      </c>
      <c r="CO551">
        <v>91</v>
      </c>
      <c r="CP551">
        <v>92</v>
      </c>
      <c r="CQ551">
        <v>93</v>
      </c>
      <c r="CR551">
        <v>94</v>
      </c>
      <c r="CS551">
        <v>95</v>
      </c>
      <c r="CT551">
        <v>96</v>
      </c>
      <c r="CU551">
        <v>97</v>
      </c>
      <c r="CV551">
        <v>98</v>
      </c>
      <c r="CW551">
        <v>99</v>
      </c>
      <c r="CX551">
        <v>100</v>
      </c>
    </row>
    <row r="552" spans="2:128" x14ac:dyDescent="0.25">
      <c r="B552" s="23" t="s">
        <v>235</v>
      </c>
      <c r="C552" s="256">
        <f>$D$492*$E$507</f>
        <v>2597000</v>
      </c>
      <c r="D552" s="256">
        <f>C554</f>
        <v>2554953.3333333335</v>
      </c>
      <c r="E552" s="256">
        <f t="shared" ref="E552:BP552" si="958">D554</f>
        <v>2512906.666666667</v>
      </c>
      <c r="F552" s="256">
        <f t="shared" si="958"/>
        <v>2470860.0000000005</v>
      </c>
      <c r="G552" s="256">
        <f t="shared" si="958"/>
        <v>2428813.333333334</v>
      </c>
      <c r="H552" s="256">
        <f t="shared" si="958"/>
        <v>2386766.6666666674</v>
      </c>
      <c r="I552" s="256">
        <f t="shared" si="958"/>
        <v>2344720.0000000009</v>
      </c>
      <c r="J552" s="256">
        <f t="shared" si="958"/>
        <v>2302673.3333333344</v>
      </c>
      <c r="K552" s="256">
        <f t="shared" si="958"/>
        <v>2260626.6666666679</v>
      </c>
      <c r="L552" s="256">
        <f t="shared" si="958"/>
        <v>2218580.0000000014</v>
      </c>
      <c r="M552" s="256">
        <f t="shared" si="958"/>
        <v>2176533.3333333349</v>
      </c>
      <c r="N552" s="256">
        <f t="shared" si="958"/>
        <v>2134486.6666666684</v>
      </c>
      <c r="O552" s="256">
        <f t="shared" si="958"/>
        <v>2092440.0000000016</v>
      </c>
      <c r="P552" s="256">
        <f t="shared" si="958"/>
        <v>2050393.3333333349</v>
      </c>
      <c r="Q552" s="256">
        <f t="shared" si="958"/>
        <v>2008346.6666666681</v>
      </c>
      <c r="R552" s="256">
        <f t="shared" si="958"/>
        <v>1966300.0000000014</v>
      </c>
      <c r="S552" s="256">
        <f t="shared" si="958"/>
        <v>1924253.3333333347</v>
      </c>
      <c r="T552" s="256">
        <f t="shared" si="958"/>
        <v>1882206.6666666679</v>
      </c>
      <c r="U552" s="256">
        <f t="shared" si="958"/>
        <v>1840160.0000000012</v>
      </c>
      <c r="V552" s="256">
        <f t="shared" si="958"/>
        <v>1798113.3333333344</v>
      </c>
      <c r="W552" s="256">
        <f t="shared" si="958"/>
        <v>1756066.6666666677</v>
      </c>
      <c r="X552" s="256">
        <f t="shared" si="958"/>
        <v>1714020.0000000009</v>
      </c>
      <c r="Y552" s="256">
        <f t="shared" si="958"/>
        <v>1671973.3333333342</v>
      </c>
      <c r="Z552" s="256">
        <f t="shared" si="958"/>
        <v>1629926.6666666674</v>
      </c>
      <c r="AA552" s="256">
        <f t="shared" si="958"/>
        <v>1587880.0000000007</v>
      </c>
      <c r="AB552" s="256">
        <f t="shared" si="958"/>
        <v>1545833.333333334</v>
      </c>
      <c r="AC552" s="256">
        <f t="shared" si="958"/>
        <v>1503786.6666666672</v>
      </c>
      <c r="AD552" s="256">
        <f t="shared" si="958"/>
        <v>1461740.0000000005</v>
      </c>
      <c r="AE552" s="256">
        <f t="shared" si="958"/>
        <v>1419693.3333333337</v>
      </c>
      <c r="AF552" s="256">
        <f t="shared" si="958"/>
        <v>1377646.666666667</v>
      </c>
      <c r="AG552" s="256">
        <f t="shared" si="958"/>
        <v>1335600.0000000002</v>
      </c>
      <c r="AH552" s="256">
        <f t="shared" si="958"/>
        <v>1293553.3333333335</v>
      </c>
      <c r="AI552" s="256">
        <f t="shared" si="958"/>
        <v>1251506.6666666667</v>
      </c>
      <c r="AJ552" s="256">
        <f t="shared" si="958"/>
        <v>1209460</v>
      </c>
      <c r="AK552" s="256">
        <f t="shared" si="958"/>
        <v>1167413.3333333333</v>
      </c>
      <c r="AL552" s="256">
        <f t="shared" si="958"/>
        <v>1125366.6666666665</v>
      </c>
      <c r="AM552" s="256">
        <f t="shared" si="958"/>
        <v>1083319.9999999998</v>
      </c>
      <c r="AN552" s="256">
        <f t="shared" si="958"/>
        <v>1041273.3333333331</v>
      </c>
      <c r="AO552" s="256">
        <f t="shared" si="958"/>
        <v>999226.66666666651</v>
      </c>
      <c r="AP552" s="256">
        <f t="shared" si="958"/>
        <v>957179.99999999988</v>
      </c>
      <c r="AQ552" s="256">
        <f t="shared" si="958"/>
        <v>915133.33333333326</v>
      </c>
      <c r="AR552" s="256">
        <f t="shared" si="958"/>
        <v>873086.66666666663</v>
      </c>
      <c r="AS552" s="256">
        <f t="shared" si="958"/>
        <v>831040</v>
      </c>
      <c r="AT552" s="256">
        <f t="shared" si="958"/>
        <v>788993.33333333337</v>
      </c>
      <c r="AU552" s="256">
        <f t="shared" si="958"/>
        <v>746946.66666666674</v>
      </c>
      <c r="AV552" s="256">
        <f t="shared" si="958"/>
        <v>704900.00000000012</v>
      </c>
      <c r="AW552" s="256">
        <f t="shared" si="958"/>
        <v>662853.33333333349</v>
      </c>
      <c r="AX552" s="256">
        <f t="shared" si="958"/>
        <v>620806.66666666686</v>
      </c>
      <c r="AY552" s="256">
        <f t="shared" si="958"/>
        <v>578760.00000000023</v>
      </c>
      <c r="AZ552" s="256">
        <f t="shared" si="958"/>
        <v>536713.3333333336</v>
      </c>
      <c r="BA552" s="256">
        <f t="shared" si="958"/>
        <v>494666.66666666692</v>
      </c>
      <c r="BB552" s="256">
        <f t="shared" si="958"/>
        <v>452620.00000000023</v>
      </c>
      <c r="BC552" s="256">
        <f t="shared" si="958"/>
        <v>410573.33333333355</v>
      </c>
      <c r="BD552" s="256">
        <f t="shared" si="958"/>
        <v>368526.66666666686</v>
      </c>
      <c r="BE552" s="256">
        <f t="shared" si="958"/>
        <v>326480.00000000017</v>
      </c>
      <c r="BF552" s="256">
        <f t="shared" si="958"/>
        <v>284433.33333333349</v>
      </c>
      <c r="BG552" s="256">
        <f t="shared" si="958"/>
        <v>242386.66666666683</v>
      </c>
      <c r="BH552" s="256">
        <f t="shared" si="958"/>
        <v>200340.00000000017</v>
      </c>
      <c r="BI552" s="256">
        <f t="shared" si="958"/>
        <v>158293.33333333352</v>
      </c>
      <c r="BJ552" s="256">
        <f t="shared" si="958"/>
        <v>116246.66666666686</v>
      </c>
      <c r="BK552" s="256">
        <f t="shared" si="958"/>
        <v>74200.000000000204</v>
      </c>
      <c r="BL552" s="256">
        <f t="shared" si="958"/>
        <v>74200.000000000204</v>
      </c>
      <c r="BM552" s="256">
        <f t="shared" si="958"/>
        <v>74200.000000000204</v>
      </c>
      <c r="BN552" s="256">
        <f t="shared" si="958"/>
        <v>74200.000000000204</v>
      </c>
      <c r="BO552" s="256">
        <f t="shared" si="958"/>
        <v>74200.000000000204</v>
      </c>
      <c r="BP552" s="256">
        <f t="shared" si="958"/>
        <v>74200.000000000204</v>
      </c>
      <c r="BQ552" s="256">
        <f t="shared" ref="BQ552:CX552" si="959">BP554</f>
        <v>74200.000000000204</v>
      </c>
      <c r="BR552" s="256">
        <f t="shared" si="959"/>
        <v>74200.000000000204</v>
      </c>
      <c r="BS552" s="256">
        <f t="shared" si="959"/>
        <v>74200.000000000204</v>
      </c>
      <c r="BT552" s="256">
        <f t="shared" si="959"/>
        <v>74200.000000000204</v>
      </c>
      <c r="BU552" s="256">
        <f t="shared" si="959"/>
        <v>74200.000000000204</v>
      </c>
      <c r="BV552" s="256">
        <f t="shared" si="959"/>
        <v>74200.000000000204</v>
      </c>
      <c r="BW552" s="256">
        <f t="shared" si="959"/>
        <v>74200.000000000204</v>
      </c>
      <c r="BX552" s="256">
        <f t="shared" si="959"/>
        <v>74200.000000000204</v>
      </c>
      <c r="BY552" s="256">
        <f t="shared" si="959"/>
        <v>74200.000000000204</v>
      </c>
      <c r="BZ552" s="256">
        <f t="shared" si="959"/>
        <v>74200.000000000204</v>
      </c>
      <c r="CA552" s="256">
        <f t="shared" si="959"/>
        <v>74200.000000000204</v>
      </c>
      <c r="CB552" s="256">
        <f t="shared" si="959"/>
        <v>74200.000000000204</v>
      </c>
      <c r="CC552" s="256">
        <f t="shared" si="959"/>
        <v>74200.000000000204</v>
      </c>
      <c r="CD552" s="256">
        <f t="shared" si="959"/>
        <v>74200.000000000204</v>
      </c>
      <c r="CE552" s="256">
        <f t="shared" si="959"/>
        <v>74200.000000000204</v>
      </c>
      <c r="CF552" s="256">
        <f t="shared" si="959"/>
        <v>74200.000000000204</v>
      </c>
      <c r="CG552" s="256">
        <f t="shared" si="959"/>
        <v>74200.000000000204</v>
      </c>
      <c r="CH552" s="256">
        <f t="shared" si="959"/>
        <v>74200.000000000204</v>
      </c>
      <c r="CI552" s="256">
        <f t="shared" si="959"/>
        <v>74200.000000000204</v>
      </c>
      <c r="CJ552" s="256">
        <f t="shared" si="959"/>
        <v>74200.000000000204</v>
      </c>
      <c r="CK552" s="256">
        <f t="shared" si="959"/>
        <v>74200.000000000204</v>
      </c>
      <c r="CL552" s="256">
        <f t="shared" si="959"/>
        <v>74200.000000000204</v>
      </c>
      <c r="CM552" s="256">
        <f t="shared" si="959"/>
        <v>74200.000000000204</v>
      </c>
      <c r="CN552" s="256">
        <f t="shared" si="959"/>
        <v>74200.000000000204</v>
      </c>
      <c r="CO552" s="256">
        <f t="shared" si="959"/>
        <v>74200.000000000204</v>
      </c>
      <c r="CP552" s="256">
        <f t="shared" si="959"/>
        <v>74200.000000000204</v>
      </c>
      <c r="CQ552" s="256">
        <f t="shared" si="959"/>
        <v>74200.000000000204</v>
      </c>
      <c r="CR552" s="256">
        <f t="shared" si="959"/>
        <v>74200.000000000204</v>
      </c>
      <c r="CS552" s="256">
        <f t="shared" si="959"/>
        <v>74200.000000000204</v>
      </c>
      <c r="CT552" s="256">
        <f t="shared" si="959"/>
        <v>74200.000000000204</v>
      </c>
      <c r="CU552" s="256">
        <f t="shared" si="959"/>
        <v>74200.000000000204</v>
      </c>
      <c r="CV552" s="256">
        <f t="shared" si="959"/>
        <v>74200.000000000204</v>
      </c>
      <c r="CW552" s="256">
        <f t="shared" si="959"/>
        <v>74200.000000000204</v>
      </c>
      <c r="CX552" s="256">
        <f t="shared" si="959"/>
        <v>74200.000000000204</v>
      </c>
    </row>
    <row r="553" spans="2:128" x14ac:dyDescent="0.25">
      <c r="B553" s="23" t="s">
        <v>236</v>
      </c>
      <c r="C553" s="256">
        <f>IF($C$492="SLM",IF(C551&lt;=$I$492,$C$552*$E$492,0),IF(C551&lt;$I$492,C552*$E$492,IF(C551=$I$492,C552-$J$492,0)))</f>
        <v>42046.666666666664</v>
      </c>
      <c r="D553" s="256">
        <f t="shared" ref="D553:BO553" si="960">IF($C$492="SLM",IF(D551&lt;=$I$492,$C$552*$E$492,0),IF(D551&lt;$I$492,D552*$E$492,IF(D551=$I$492,D552-$J$492,0)))</f>
        <v>42046.666666666664</v>
      </c>
      <c r="E553" s="256">
        <f t="shared" si="960"/>
        <v>42046.666666666664</v>
      </c>
      <c r="F553" s="256">
        <f t="shared" si="960"/>
        <v>42046.666666666664</v>
      </c>
      <c r="G553" s="256">
        <f t="shared" si="960"/>
        <v>42046.666666666664</v>
      </c>
      <c r="H553" s="256">
        <f t="shared" si="960"/>
        <v>42046.666666666664</v>
      </c>
      <c r="I553" s="256">
        <f t="shared" si="960"/>
        <v>42046.666666666664</v>
      </c>
      <c r="J553" s="256">
        <f t="shared" si="960"/>
        <v>42046.666666666664</v>
      </c>
      <c r="K553" s="256">
        <f t="shared" si="960"/>
        <v>42046.666666666664</v>
      </c>
      <c r="L553" s="256">
        <f t="shared" si="960"/>
        <v>42046.666666666664</v>
      </c>
      <c r="M553" s="256">
        <f t="shared" si="960"/>
        <v>42046.666666666664</v>
      </c>
      <c r="N553" s="256">
        <f t="shared" si="960"/>
        <v>42046.666666666664</v>
      </c>
      <c r="O553" s="256">
        <f t="shared" si="960"/>
        <v>42046.666666666664</v>
      </c>
      <c r="P553" s="256">
        <f t="shared" si="960"/>
        <v>42046.666666666664</v>
      </c>
      <c r="Q553" s="256">
        <f t="shared" si="960"/>
        <v>42046.666666666664</v>
      </c>
      <c r="R553" s="256">
        <f t="shared" si="960"/>
        <v>42046.666666666664</v>
      </c>
      <c r="S553" s="256">
        <f t="shared" si="960"/>
        <v>42046.666666666664</v>
      </c>
      <c r="T553" s="256">
        <f t="shared" si="960"/>
        <v>42046.666666666664</v>
      </c>
      <c r="U553" s="256">
        <f t="shared" si="960"/>
        <v>42046.666666666664</v>
      </c>
      <c r="V553" s="256">
        <f t="shared" si="960"/>
        <v>42046.666666666664</v>
      </c>
      <c r="W553" s="256">
        <f t="shared" si="960"/>
        <v>42046.666666666664</v>
      </c>
      <c r="X553" s="256">
        <f t="shared" si="960"/>
        <v>42046.666666666664</v>
      </c>
      <c r="Y553" s="256">
        <f t="shared" si="960"/>
        <v>42046.666666666664</v>
      </c>
      <c r="Z553" s="256">
        <f t="shared" si="960"/>
        <v>42046.666666666664</v>
      </c>
      <c r="AA553" s="256">
        <f t="shared" si="960"/>
        <v>42046.666666666664</v>
      </c>
      <c r="AB553" s="256">
        <f t="shared" si="960"/>
        <v>42046.666666666664</v>
      </c>
      <c r="AC553" s="256">
        <f t="shared" si="960"/>
        <v>42046.666666666664</v>
      </c>
      <c r="AD553" s="256">
        <f t="shared" si="960"/>
        <v>42046.666666666664</v>
      </c>
      <c r="AE553" s="256">
        <f t="shared" si="960"/>
        <v>42046.666666666664</v>
      </c>
      <c r="AF553" s="256">
        <f t="shared" si="960"/>
        <v>42046.666666666664</v>
      </c>
      <c r="AG553" s="256">
        <f t="shared" si="960"/>
        <v>42046.666666666664</v>
      </c>
      <c r="AH553" s="256">
        <f t="shared" si="960"/>
        <v>42046.666666666664</v>
      </c>
      <c r="AI553" s="256">
        <f t="shared" si="960"/>
        <v>42046.666666666664</v>
      </c>
      <c r="AJ553" s="256">
        <f t="shared" si="960"/>
        <v>42046.666666666664</v>
      </c>
      <c r="AK553" s="256">
        <f t="shared" si="960"/>
        <v>42046.666666666664</v>
      </c>
      <c r="AL553" s="256">
        <f t="shared" si="960"/>
        <v>42046.666666666664</v>
      </c>
      <c r="AM553" s="256">
        <f t="shared" si="960"/>
        <v>42046.666666666664</v>
      </c>
      <c r="AN553" s="256">
        <f t="shared" si="960"/>
        <v>42046.666666666664</v>
      </c>
      <c r="AO553" s="256">
        <f t="shared" si="960"/>
        <v>42046.666666666664</v>
      </c>
      <c r="AP553" s="256">
        <f t="shared" si="960"/>
        <v>42046.666666666664</v>
      </c>
      <c r="AQ553" s="256">
        <f t="shared" si="960"/>
        <v>42046.666666666664</v>
      </c>
      <c r="AR553" s="256">
        <f t="shared" si="960"/>
        <v>42046.666666666664</v>
      </c>
      <c r="AS553" s="256">
        <f t="shared" si="960"/>
        <v>42046.666666666664</v>
      </c>
      <c r="AT553" s="256">
        <f t="shared" si="960"/>
        <v>42046.666666666664</v>
      </c>
      <c r="AU553" s="256">
        <f t="shared" si="960"/>
        <v>42046.666666666664</v>
      </c>
      <c r="AV553" s="256">
        <f t="shared" si="960"/>
        <v>42046.666666666664</v>
      </c>
      <c r="AW553" s="256">
        <f t="shared" si="960"/>
        <v>42046.666666666664</v>
      </c>
      <c r="AX553" s="256">
        <f t="shared" si="960"/>
        <v>42046.666666666664</v>
      </c>
      <c r="AY553" s="256">
        <f t="shared" si="960"/>
        <v>42046.666666666664</v>
      </c>
      <c r="AZ553" s="256">
        <f t="shared" si="960"/>
        <v>42046.666666666664</v>
      </c>
      <c r="BA553" s="256">
        <f t="shared" si="960"/>
        <v>42046.666666666664</v>
      </c>
      <c r="BB553" s="256">
        <f t="shared" si="960"/>
        <v>42046.666666666664</v>
      </c>
      <c r="BC553" s="256">
        <f t="shared" si="960"/>
        <v>42046.666666666664</v>
      </c>
      <c r="BD553" s="256">
        <f t="shared" si="960"/>
        <v>42046.666666666664</v>
      </c>
      <c r="BE553" s="256">
        <f t="shared" si="960"/>
        <v>42046.666666666664</v>
      </c>
      <c r="BF553" s="256">
        <f t="shared" si="960"/>
        <v>42046.666666666664</v>
      </c>
      <c r="BG553" s="256">
        <f t="shared" si="960"/>
        <v>42046.666666666664</v>
      </c>
      <c r="BH553" s="256">
        <f t="shared" si="960"/>
        <v>42046.666666666664</v>
      </c>
      <c r="BI553" s="256">
        <f t="shared" si="960"/>
        <v>42046.666666666664</v>
      </c>
      <c r="BJ553" s="256">
        <f t="shared" si="960"/>
        <v>42046.666666666664</v>
      </c>
      <c r="BK553" s="256">
        <f t="shared" si="960"/>
        <v>0</v>
      </c>
      <c r="BL553" s="256">
        <f t="shared" si="960"/>
        <v>0</v>
      </c>
      <c r="BM553" s="256">
        <f t="shared" si="960"/>
        <v>0</v>
      </c>
      <c r="BN553" s="256">
        <f t="shared" si="960"/>
        <v>0</v>
      </c>
      <c r="BO553" s="256">
        <f t="shared" si="960"/>
        <v>0</v>
      </c>
      <c r="BP553" s="256">
        <f t="shared" ref="BP553:CX553" si="961">IF($C$492="SLM",IF(BP551&lt;=$I$492,$C$552*$E$492,0),IF(BP551&lt;$I$492,BP552*$E$492,IF(BP551=$I$492,BP552-$J$492,0)))</f>
        <v>0</v>
      </c>
      <c r="BQ553" s="256">
        <f t="shared" si="961"/>
        <v>0</v>
      </c>
      <c r="BR553" s="256">
        <f t="shared" si="961"/>
        <v>0</v>
      </c>
      <c r="BS553" s="256">
        <f t="shared" si="961"/>
        <v>0</v>
      </c>
      <c r="BT553" s="256">
        <f t="shared" si="961"/>
        <v>0</v>
      </c>
      <c r="BU553" s="256">
        <f t="shared" si="961"/>
        <v>0</v>
      </c>
      <c r="BV553" s="256">
        <f t="shared" si="961"/>
        <v>0</v>
      </c>
      <c r="BW553" s="256">
        <f t="shared" si="961"/>
        <v>0</v>
      </c>
      <c r="BX553" s="256">
        <f t="shared" si="961"/>
        <v>0</v>
      </c>
      <c r="BY553" s="256">
        <f t="shared" si="961"/>
        <v>0</v>
      </c>
      <c r="BZ553" s="256">
        <f t="shared" si="961"/>
        <v>0</v>
      </c>
      <c r="CA553" s="256">
        <f t="shared" si="961"/>
        <v>0</v>
      </c>
      <c r="CB553" s="256">
        <f t="shared" si="961"/>
        <v>0</v>
      </c>
      <c r="CC553" s="256">
        <f t="shared" si="961"/>
        <v>0</v>
      </c>
      <c r="CD553" s="256">
        <f t="shared" si="961"/>
        <v>0</v>
      </c>
      <c r="CE553" s="256">
        <f t="shared" si="961"/>
        <v>0</v>
      </c>
      <c r="CF553" s="256">
        <f t="shared" si="961"/>
        <v>0</v>
      </c>
      <c r="CG553" s="256">
        <f t="shared" si="961"/>
        <v>0</v>
      </c>
      <c r="CH553" s="256">
        <f t="shared" si="961"/>
        <v>0</v>
      </c>
      <c r="CI553" s="256">
        <f t="shared" si="961"/>
        <v>0</v>
      </c>
      <c r="CJ553" s="256">
        <f t="shared" si="961"/>
        <v>0</v>
      </c>
      <c r="CK553" s="256">
        <f t="shared" si="961"/>
        <v>0</v>
      </c>
      <c r="CL553" s="256">
        <f t="shared" si="961"/>
        <v>0</v>
      </c>
      <c r="CM553" s="256">
        <f t="shared" si="961"/>
        <v>0</v>
      </c>
      <c r="CN553" s="256">
        <f t="shared" si="961"/>
        <v>0</v>
      </c>
      <c r="CO553" s="256">
        <f t="shared" si="961"/>
        <v>0</v>
      </c>
      <c r="CP553" s="256">
        <f t="shared" si="961"/>
        <v>0</v>
      </c>
      <c r="CQ553" s="256">
        <f t="shared" si="961"/>
        <v>0</v>
      </c>
      <c r="CR553" s="256">
        <f t="shared" si="961"/>
        <v>0</v>
      </c>
      <c r="CS553" s="256">
        <f t="shared" si="961"/>
        <v>0</v>
      </c>
      <c r="CT553" s="256">
        <f t="shared" si="961"/>
        <v>0</v>
      </c>
      <c r="CU553" s="256">
        <f t="shared" si="961"/>
        <v>0</v>
      </c>
      <c r="CV553" s="256">
        <f t="shared" si="961"/>
        <v>0</v>
      </c>
      <c r="CW553" s="256">
        <f t="shared" si="961"/>
        <v>0</v>
      </c>
      <c r="CX553" s="256">
        <f t="shared" si="961"/>
        <v>0</v>
      </c>
    </row>
    <row r="554" spans="2:128" x14ac:dyDescent="0.25">
      <c r="B554" s="23" t="s">
        <v>237</v>
      </c>
      <c r="C554" s="256">
        <f>C552-C553</f>
        <v>2554953.3333333335</v>
      </c>
      <c r="D554" s="256">
        <f>D552-D553</f>
        <v>2512906.666666667</v>
      </c>
      <c r="E554" s="256">
        <f t="shared" ref="E554:BP554" si="962">E552-E553</f>
        <v>2470860.0000000005</v>
      </c>
      <c r="F554" s="256">
        <f t="shared" si="962"/>
        <v>2428813.333333334</v>
      </c>
      <c r="G554" s="256">
        <f t="shared" si="962"/>
        <v>2386766.6666666674</v>
      </c>
      <c r="H554" s="256">
        <f t="shared" si="962"/>
        <v>2344720.0000000009</v>
      </c>
      <c r="I554" s="256">
        <f t="shared" si="962"/>
        <v>2302673.3333333344</v>
      </c>
      <c r="J554" s="256">
        <f t="shared" si="962"/>
        <v>2260626.6666666679</v>
      </c>
      <c r="K554" s="256">
        <f t="shared" si="962"/>
        <v>2218580.0000000014</v>
      </c>
      <c r="L554" s="256">
        <f t="shared" si="962"/>
        <v>2176533.3333333349</v>
      </c>
      <c r="M554" s="256">
        <f t="shared" si="962"/>
        <v>2134486.6666666684</v>
      </c>
      <c r="N554" s="256">
        <f t="shared" si="962"/>
        <v>2092440.0000000016</v>
      </c>
      <c r="O554" s="256">
        <f t="shared" si="962"/>
        <v>2050393.3333333349</v>
      </c>
      <c r="P554" s="256">
        <f t="shared" si="962"/>
        <v>2008346.6666666681</v>
      </c>
      <c r="Q554" s="256">
        <f t="shared" si="962"/>
        <v>1966300.0000000014</v>
      </c>
      <c r="R554" s="256">
        <f t="shared" si="962"/>
        <v>1924253.3333333347</v>
      </c>
      <c r="S554" s="256">
        <f t="shared" si="962"/>
        <v>1882206.6666666679</v>
      </c>
      <c r="T554" s="256">
        <f t="shared" si="962"/>
        <v>1840160.0000000012</v>
      </c>
      <c r="U554" s="256">
        <f t="shared" si="962"/>
        <v>1798113.3333333344</v>
      </c>
      <c r="V554" s="256">
        <f t="shared" si="962"/>
        <v>1756066.6666666677</v>
      </c>
      <c r="W554" s="256">
        <f t="shared" si="962"/>
        <v>1714020.0000000009</v>
      </c>
      <c r="X554" s="256">
        <f t="shared" si="962"/>
        <v>1671973.3333333342</v>
      </c>
      <c r="Y554" s="256">
        <f t="shared" si="962"/>
        <v>1629926.6666666674</v>
      </c>
      <c r="Z554" s="256">
        <f t="shared" si="962"/>
        <v>1587880.0000000007</v>
      </c>
      <c r="AA554" s="256">
        <f t="shared" si="962"/>
        <v>1545833.333333334</v>
      </c>
      <c r="AB554" s="256">
        <f t="shared" si="962"/>
        <v>1503786.6666666672</v>
      </c>
      <c r="AC554" s="256">
        <f t="shared" si="962"/>
        <v>1461740.0000000005</v>
      </c>
      <c r="AD554" s="256">
        <f t="shared" si="962"/>
        <v>1419693.3333333337</v>
      </c>
      <c r="AE554" s="256">
        <f t="shared" si="962"/>
        <v>1377646.666666667</v>
      </c>
      <c r="AF554" s="256">
        <f t="shared" si="962"/>
        <v>1335600.0000000002</v>
      </c>
      <c r="AG554" s="256">
        <f t="shared" si="962"/>
        <v>1293553.3333333335</v>
      </c>
      <c r="AH554" s="256">
        <f t="shared" si="962"/>
        <v>1251506.6666666667</v>
      </c>
      <c r="AI554" s="256">
        <f t="shared" si="962"/>
        <v>1209460</v>
      </c>
      <c r="AJ554" s="256">
        <f t="shared" si="962"/>
        <v>1167413.3333333333</v>
      </c>
      <c r="AK554" s="256">
        <f t="shared" si="962"/>
        <v>1125366.6666666665</v>
      </c>
      <c r="AL554" s="256">
        <f t="shared" si="962"/>
        <v>1083319.9999999998</v>
      </c>
      <c r="AM554" s="256">
        <f t="shared" si="962"/>
        <v>1041273.3333333331</v>
      </c>
      <c r="AN554" s="256">
        <f t="shared" si="962"/>
        <v>999226.66666666651</v>
      </c>
      <c r="AO554" s="256">
        <f t="shared" si="962"/>
        <v>957179.99999999988</v>
      </c>
      <c r="AP554" s="256">
        <f t="shared" si="962"/>
        <v>915133.33333333326</v>
      </c>
      <c r="AQ554" s="256">
        <f t="shared" si="962"/>
        <v>873086.66666666663</v>
      </c>
      <c r="AR554" s="256">
        <f t="shared" si="962"/>
        <v>831040</v>
      </c>
      <c r="AS554" s="256">
        <f t="shared" si="962"/>
        <v>788993.33333333337</v>
      </c>
      <c r="AT554" s="256">
        <f t="shared" si="962"/>
        <v>746946.66666666674</v>
      </c>
      <c r="AU554" s="256">
        <f t="shared" si="962"/>
        <v>704900.00000000012</v>
      </c>
      <c r="AV554" s="256">
        <f t="shared" si="962"/>
        <v>662853.33333333349</v>
      </c>
      <c r="AW554" s="256">
        <f t="shared" si="962"/>
        <v>620806.66666666686</v>
      </c>
      <c r="AX554" s="256">
        <f t="shared" si="962"/>
        <v>578760.00000000023</v>
      </c>
      <c r="AY554" s="256">
        <f t="shared" si="962"/>
        <v>536713.3333333336</v>
      </c>
      <c r="AZ554" s="256">
        <f t="shared" si="962"/>
        <v>494666.66666666692</v>
      </c>
      <c r="BA554" s="256">
        <f t="shared" si="962"/>
        <v>452620.00000000023</v>
      </c>
      <c r="BB554" s="256">
        <f t="shared" si="962"/>
        <v>410573.33333333355</v>
      </c>
      <c r="BC554" s="256">
        <f t="shared" si="962"/>
        <v>368526.66666666686</v>
      </c>
      <c r="BD554" s="256">
        <f t="shared" si="962"/>
        <v>326480.00000000017</v>
      </c>
      <c r="BE554" s="256">
        <f t="shared" si="962"/>
        <v>284433.33333333349</v>
      </c>
      <c r="BF554" s="256">
        <f t="shared" si="962"/>
        <v>242386.66666666683</v>
      </c>
      <c r="BG554" s="256">
        <f t="shared" si="962"/>
        <v>200340.00000000017</v>
      </c>
      <c r="BH554" s="256">
        <f t="shared" si="962"/>
        <v>158293.33333333352</v>
      </c>
      <c r="BI554" s="256">
        <f t="shared" si="962"/>
        <v>116246.66666666686</v>
      </c>
      <c r="BJ554" s="256">
        <f t="shared" si="962"/>
        <v>74200.000000000204</v>
      </c>
      <c r="BK554" s="256">
        <f t="shared" si="962"/>
        <v>74200.000000000204</v>
      </c>
      <c r="BL554" s="256">
        <f t="shared" si="962"/>
        <v>74200.000000000204</v>
      </c>
      <c r="BM554" s="256">
        <f t="shared" si="962"/>
        <v>74200.000000000204</v>
      </c>
      <c r="BN554" s="256">
        <f t="shared" si="962"/>
        <v>74200.000000000204</v>
      </c>
      <c r="BO554" s="256">
        <f t="shared" si="962"/>
        <v>74200.000000000204</v>
      </c>
      <c r="BP554" s="256">
        <f t="shared" si="962"/>
        <v>74200.000000000204</v>
      </c>
      <c r="BQ554" s="256">
        <f t="shared" ref="BQ554:CX554" si="963">BQ552-BQ553</f>
        <v>74200.000000000204</v>
      </c>
      <c r="BR554" s="256">
        <f t="shared" si="963"/>
        <v>74200.000000000204</v>
      </c>
      <c r="BS554" s="256">
        <f t="shared" si="963"/>
        <v>74200.000000000204</v>
      </c>
      <c r="BT554" s="256">
        <f t="shared" si="963"/>
        <v>74200.000000000204</v>
      </c>
      <c r="BU554" s="256">
        <f t="shared" si="963"/>
        <v>74200.000000000204</v>
      </c>
      <c r="BV554" s="256">
        <f t="shared" si="963"/>
        <v>74200.000000000204</v>
      </c>
      <c r="BW554" s="256">
        <f t="shared" si="963"/>
        <v>74200.000000000204</v>
      </c>
      <c r="BX554" s="256">
        <f t="shared" si="963"/>
        <v>74200.000000000204</v>
      </c>
      <c r="BY554" s="256">
        <f t="shared" si="963"/>
        <v>74200.000000000204</v>
      </c>
      <c r="BZ554" s="256">
        <f t="shared" si="963"/>
        <v>74200.000000000204</v>
      </c>
      <c r="CA554" s="256">
        <f t="shared" si="963"/>
        <v>74200.000000000204</v>
      </c>
      <c r="CB554" s="256">
        <f t="shared" si="963"/>
        <v>74200.000000000204</v>
      </c>
      <c r="CC554" s="256">
        <f t="shared" si="963"/>
        <v>74200.000000000204</v>
      </c>
      <c r="CD554" s="256">
        <f t="shared" si="963"/>
        <v>74200.000000000204</v>
      </c>
      <c r="CE554" s="256">
        <f t="shared" si="963"/>
        <v>74200.000000000204</v>
      </c>
      <c r="CF554" s="256">
        <f t="shared" si="963"/>
        <v>74200.000000000204</v>
      </c>
      <c r="CG554" s="256">
        <f t="shared" si="963"/>
        <v>74200.000000000204</v>
      </c>
      <c r="CH554" s="256">
        <f t="shared" si="963"/>
        <v>74200.000000000204</v>
      </c>
      <c r="CI554" s="256">
        <f t="shared" si="963"/>
        <v>74200.000000000204</v>
      </c>
      <c r="CJ554" s="256">
        <f t="shared" si="963"/>
        <v>74200.000000000204</v>
      </c>
      <c r="CK554" s="256">
        <f t="shared" si="963"/>
        <v>74200.000000000204</v>
      </c>
      <c r="CL554" s="256">
        <f t="shared" si="963"/>
        <v>74200.000000000204</v>
      </c>
      <c r="CM554" s="256">
        <f t="shared" si="963"/>
        <v>74200.000000000204</v>
      </c>
      <c r="CN554" s="256">
        <f t="shared" si="963"/>
        <v>74200.000000000204</v>
      </c>
      <c r="CO554" s="256">
        <f t="shared" si="963"/>
        <v>74200.000000000204</v>
      </c>
      <c r="CP554" s="256">
        <f t="shared" si="963"/>
        <v>74200.000000000204</v>
      </c>
      <c r="CQ554" s="256">
        <f t="shared" si="963"/>
        <v>74200.000000000204</v>
      </c>
      <c r="CR554" s="256">
        <f t="shared" si="963"/>
        <v>74200.000000000204</v>
      </c>
      <c r="CS554" s="256">
        <f t="shared" si="963"/>
        <v>74200.000000000204</v>
      </c>
      <c r="CT554" s="256">
        <f t="shared" si="963"/>
        <v>74200.000000000204</v>
      </c>
      <c r="CU554" s="256">
        <f t="shared" si="963"/>
        <v>74200.000000000204</v>
      </c>
      <c r="CV554" s="256">
        <f t="shared" si="963"/>
        <v>74200.000000000204</v>
      </c>
      <c r="CW554" s="256">
        <f t="shared" si="963"/>
        <v>74200.000000000204</v>
      </c>
      <c r="CX554" s="256">
        <f t="shared" si="963"/>
        <v>74200.000000000204</v>
      </c>
    </row>
    <row r="555" spans="2:128" x14ac:dyDescent="0.25">
      <c r="B555" s="23"/>
    </row>
    <row r="556" spans="2:128" x14ac:dyDescent="0.25">
      <c r="B556" s="43"/>
    </row>
    <row r="557" spans="2:128" x14ac:dyDescent="0.25">
      <c r="B557" s="23"/>
    </row>
    <row r="558" spans="2:128" x14ac:dyDescent="0.25">
      <c r="B558" s="23"/>
    </row>
    <row r="559" spans="2:128" x14ac:dyDescent="0.25">
      <c r="B559" s="23"/>
    </row>
    <row r="560" spans="2:128" x14ac:dyDescent="0.25">
      <c r="B560" s="23"/>
    </row>
    <row r="561" spans="2:150" x14ac:dyDescent="0.25">
      <c r="B561" s="23"/>
    </row>
    <row r="562" spans="2:150" x14ac:dyDescent="0.25">
      <c r="B562" s="43"/>
    </row>
    <row r="563" spans="2:150" x14ac:dyDescent="0.25">
      <c r="B563" s="23"/>
    </row>
    <row r="564" spans="2:150" x14ac:dyDescent="0.25">
      <c r="B564" s="23"/>
    </row>
    <row r="565" spans="2:150" x14ac:dyDescent="0.25">
      <c r="B565" s="23"/>
    </row>
    <row r="566" spans="2:150" x14ac:dyDescent="0.25">
      <c r="B566" s="23"/>
    </row>
    <row r="567" spans="2:150" x14ac:dyDescent="0.25">
      <c r="B567" s="23"/>
    </row>
    <row r="568" spans="2:150" x14ac:dyDescent="0.25">
      <c r="B568" s="43"/>
    </row>
    <row r="569" spans="2:150" x14ac:dyDescent="0.25">
      <c r="B569" s="23"/>
    </row>
    <row r="570" spans="2:150" x14ac:dyDescent="0.25">
      <c r="B570" s="23"/>
    </row>
    <row r="571" spans="2:150" x14ac:dyDescent="0.25">
      <c r="B571" s="43" t="s">
        <v>345</v>
      </c>
    </row>
    <row r="572" spans="2:150" x14ac:dyDescent="0.25">
      <c r="B572" s="23"/>
    </row>
    <row r="573" spans="2:150" x14ac:dyDescent="0.25">
      <c r="B573" s="417"/>
      <c r="C573" s="418"/>
      <c r="D573" s="418"/>
      <c r="E573" s="418"/>
      <c r="F573" s="418"/>
      <c r="G573" s="418"/>
      <c r="H573" s="418"/>
      <c r="I573" s="418"/>
      <c r="J573" s="418"/>
      <c r="K573" s="418"/>
      <c r="L573" s="418"/>
      <c r="M573" s="418"/>
      <c r="N573" s="418"/>
      <c r="O573" s="418"/>
      <c r="P573" s="418"/>
      <c r="Q573" s="418"/>
      <c r="R573" s="418"/>
      <c r="S573" s="418"/>
      <c r="T573" s="418"/>
      <c r="U573" s="418"/>
      <c r="V573" s="418"/>
      <c r="W573" s="418"/>
      <c r="X573" s="418"/>
      <c r="Y573" s="418"/>
      <c r="Z573" s="418"/>
      <c r="AA573" s="418"/>
      <c r="AB573" s="418"/>
      <c r="AC573" s="418"/>
      <c r="AD573" s="418"/>
      <c r="AE573" s="418"/>
      <c r="AF573" s="418"/>
      <c r="AG573" s="418"/>
      <c r="AH573" s="418"/>
      <c r="AI573" s="418"/>
      <c r="AJ573" s="418"/>
      <c r="AK573" s="418"/>
      <c r="AL573" s="418"/>
      <c r="AM573" s="418"/>
      <c r="AN573" s="418"/>
      <c r="AO573" s="418"/>
      <c r="AP573" s="418"/>
      <c r="AQ573" s="418"/>
      <c r="AR573" s="418"/>
      <c r="AS573" s="418"/>
      <c r="AT573" s="418"/>
      <c r="AU573" s="418"/>
      <c r="AV573" s="418"/>
      <c r="AW573" s="418"/>
      <c r="AX573" s="418"/>
      <c r="AY573" s="418"/>
      <c r="AZ573" s="418"/>
      <c r="BA573" s="418"/>
      <c r="BB573" s="418"/>
      <c r="BC573" s="418"/>
      <c r="BD573" s="418"/>
      <c r="BE573" s="418"/>
      <c r="BF573" s="418"/>
      <c r="BG573" s="418"/>
      <c r="BH573" s="418"/>
      <c r="BI573" s="418"/>
      <c r="BJ573" s="418"/>
      <c r="BK573" s="418"/>
      <c r="BL573" s="418"/>
      <c r="BM573" s="418"/>
      <c r="BN573" s="418"/>
      <c r="BO573" s="418"/>
      <c r="BP573" s="418"/>
      <c r="BQ573" s="418"/>
      <c r="BR573" s="418"/>
      <c r="BS573" s="418"/>
      <c r="BT573" s="418"/>
      <c r="BU573" s="418"/>
      <c r="BV573" s="418"/>
      <c r="BW573" s="418"/>
      <c r="BX573" s="418"/>
      <c r="BY573" s="418"/>
      <c r="BZ573" s="418"/>
      <c r="CA573" s="418"/>
      <c r="CB573" s="418"/>
      <c r="CC573" s="418"/>
      <c r="CD573" s="418"/>
      <c r="CE573" s="418"/>
      <c r="CF573" s="418"/>
      <c r="CG573" s="418"/>
      <c r="CH573" s="418"/>
      <c r="CI573" s="418"/>
      <c r="CJ573" s="418"/>
      <c r="CK573" s="418"/>
      <c r="CL573" s="418"/>
      <c r="CM573" s="418"/>
      <c r="CN573" s="418"/>
      <c r="CO573" s="418"/>
      <c r="CP573" s="418"/>
      <c r="CQ573" s="418"/>
      <c r="CR573" s="418"/>
      <c r="CS573" s="418"/>
      <c r="CT573" s="418"/>
      <c r="CU573" s="418"/>
      <c r="CV573" s="418"/>
      <c r="CW573" s="418"/>
      <c r="CX573" s="418"/>
      <c r="CY573" s="418"/>
      <c r="CZ573" s="418"/>
      <c r="DA573" s="418"/>
      <c r="DB573" s="418"/>
      <c r="DC573" s="418"/>
      <c r="DD573" s="418"/>
      <c r="DE573" s="418"/>
      <c r="DF573" s="418"/>
      <c r="DG573" s="418"/>
      <c r="DH573" s="418"/>
      <c r="DI573" s="418"/>
      <c r="DJ573" s="418"/>
      <c r="DK573" s="418"/>
      <c r="DL573" s="418"/>
      <c r="DM573" s="418"/>
      <c r="DN573" s="418"/>
      <c r="DO573" s="418"/>
      <c r="DP573" s="418"/>
      <c r="DQ573" s="418"/>
      <c r="DR573" s="418"/>
      <c r="DS573" s="418"/>
      <c r="DT573" s="418"/>
      <c r="DU573" s="418"/>
      <c r="DV573" s="418"/>
      <c r="DW573" s="418"/>
      <c r="DX573" s="418"/>
      <c r="DY573" s="418"/>
      <c r="DZ573" s="418"/>
      <c r="EA573" s="418"/>
      <c r="EB573" s="418"/>
      <c r="EC573" s="418"/>
      <c r="ED573" s="418"/>
      <c r="EE573" s="418"/>
      <c r="EF573" s="418"/>
      <c r="EG573" s="418"/>
      <c r="EH573" s="418"/>
      <c r="EI573" s="418"/>
      <c r="EJ573" s="418"/>
      <c r="EK573" s="418"/>
      <c r="EL573" s="418"/>
      <c r="EM573" s="418"/>
      <c r="EN573" s="418"/>
      <c r="EO573" s="418"/>
      <c r="EP573" s="418">
        <f>EP574/12</f>
        <v>12</v>
      </c>
      <c r="EQ573" s="418"/>
      <c r="ER573" s="418"/>
      <c r="ES573" s="418"/>
      <c r="ET573" s="418"/>
    </row>
    <row r="574" spans="2:150" x14ac:dyDescent="0.25">
      <c r="B574" s="419"/>
      <c r="C574" s="418">
        <f>E327</f>
        <v>1</v>
      </c>
      <c r="D574" s="418">
        <f t="shared" ref="D574:AF574" si="964">F327</f>
        <v>2</v>
      </c>
      <c r="E574" s="418">
        <f t="shared" si="964"/>
        <v>3</v>
      </c>
      <c r="F574" s="418">
        <f t="shared" si="964"/>
        <v>4</v>
      </c>
      <c r="G574" s="418">
        <f t="shared" si="964"/>
        <v>5</v>
      </c>
      <c r="H574" s="418">
        <f t="shared" si="964"/>
        <v>6</v>
      </c>
      <c r="I574" s="418">
        <f t="shared" si="964"/>
        <v>7</v>
      </c>
      <c r="J574" s="418">
        <f t="shared" si="964"/>
        <v>8</v>
      </c>
      <c r="K574" s="418">
        <f t="shared" si="964"/>
        <v>9</v>
      </c>
      <c r="L574" s="418">
        <f t="shared" si="964"/>
        <v>10</v>
      </c>
      <c r="M574" s="418">
        <f t="shared" si="964"/>
        <v>11</v>
      </c>
      <c r="N574" s="418">
        <f t="shared" si="964"/>
        <v>12</v>
      </c>
      <c r="O574" s="418">
        <f t="shared" si="964"/>
        <v>13</v>
      </c>
      <c r="P574" s="418">
        <f t="shared" si="964"/>
        <v>14</v>
      </c>
      <c r="Q574" s="418">
        <f t="shared" si="964"/>
        <v>15</v>
      </c>
      <c r="R574" s="418">
        <f t="shared" si="964"/>
        <v>16</v>
      </c>
      <c r="S574" s="418">
        <f t="shared" si="964"/>
        <v>17</v>
      </c>
      <c r="T574" s="418">
        <f t="shared" si="964"/>
        <v>18</v>
      </c>
      <c r="U574" s="418">
        <f t="shared" si="964"/>
        <v>19</v>
      </c>
      <c r="V574" s="418">
        <f t="shared" si="964"/>
        <v>20</v>
      </c>
      <c r="W574" s="418">
        <f t="shared" si="964"/>
        <v>21</v>
      </c>
      <c r="X574" s="418">
        <f t="shared" si="964"/>
        <v>22</v>
      </c>
      <c r="Y574" s="418">
        <f t="shared" si="964"/>
        <v>23</v>
      </c>
      <c r="Z574" s="418">
        <f t="shared" si="964"/>
        <v>24</v>
      </c>
      <c r="AA574" s="418">
        <f t="shared" si="964"/>
        <v>25</v>
      </c>
      <c r="AB574" s="418">
        <f t="shared" si="964"/>
        <v>26</v>
      </c>
      <c r="AC574" s="418">
        <f t="shared" si="964"/>
        <v>27</v>
      </c>
      <c r="AD574" s="418">
        <f t="shared" si="964"/>
        <v>28</v>
      </c>
      <c r="AE574" s="418">
        <f t="shared" si="964"/>
        <v>29</v>
      </c>
      <c r="AF574" s="418">
        <f t="shared" si="964"/>
        <v>30</v>
      </c>
      <c r="AG574" s="418">
        <f t="shared" ref="AG574" si="965">AI327</f>
        <v>31</v>
      </c>
      <c r="AH574" s="418">
        <f t="shared" ref="AH574" si="966">AJ327</f>
        <v>32</v>
      </c>
      <c r="AI574" s="418">
        <f t="shared" ref="AI574" si="967">AK327</f>
        <v>33</v>
      </c>
      <c r="AJ574" s="418">
        <f t="shared" ref="AJ574" si="968">AL327</f>
        <v>34</v>
      </c>
      <c r="AK574" s="418">
        <f t="shared" ref="AK574" si="969">AM327</f>
        <v>35</v>
      </c>
      <c r="AL574" s="418">
        <f t="shared" ref="AL574" si="970">AN327</f>
        <v>36</v>
      </c>
      <c r="AM574" s="418">
        <f t="shared" ref="AM574" si="971">AO327</f>
        <v>37</v>
      </c>
      <c r="AN574" s="418">
        <f t="shared" ref="AN574" si="972">AP327</f>
        <v>38</v>
      </c>
      <c r="AO574" s="418">
        <f t="shared" ref="AO574" si="973">AQ327</f>
        <v>39</v>
      </c>
      <c r="AP574" s="418">
        <f t="shared" ref="AP574" si="974">AR327</f>
        <v>40</v>
      </c>
      <c r="AQ574" s="418">
        <f t="shared" ref="AQ574" si="975">AS327</f>
        <v>41</v>
      </c>
      <c r="AR574" s="418">
        <f t="shared" ref="AR574" si="976">AT327</f>
        <v>42</v>
      </c>
      <c r="AS574" s="418">
        <f t="shared" ref="AS574" si="977">AU327</f>
        <v>43</v>
      </c>
      <c r="AT574" s="418">
        <f t="shared" ref="AT574" si="978">AV327</f>
        <v>44</v>
      </c>
      <c r="AU574" s="418">
        <f t="shared" ref="AU574" si="979">AW327</f>
        <v>45</v>
      </c>
      <c r="AV574" s="418">
        <f t="shared" ref="AV574" si="980">AX327</f>
        <v>46</v>
      </c>
      <c r="AW574" s="418">
        <f t="shared" ref="AW574" si="981">AY327</f>
        <v>47</v>
      </c>
      <c r="AX574" s="418">
        <f t="shared" ref="AX574" si="982">AZ327</f>
        <v>48</v>
      </c>
      <c r="AY574" s="418">
        <f t="shared" ref="AY574" si="983">BA327</f>
        <v>49</v>
      </c>
      <c r="AZ574" s="418">
        <f t="shared" ref="AZ574" si="984">BB327</f>
        <v>50</v>
      </c>
      <c r="BA574" s="418">
        <f t="shared" ref="BA574" si="985">BC327</f>
        <v>51</v>
      </c>
      <c r="BB574" s="418">
        <f t="shared" ref="BB574" si="986">BD327</f>
        <v>52</v>
      </c>
      <c r="BC574" s="418">
        <f t="shared" ref="BC574" si="987">BE327</f>
        <v>53</v>
      </c>
      <c r="BD574" s="418">
        <f t="shared" ref="BD574" si="988">BF327</f>
        <v>54</v>
      </c>
      <c r="BE574" s="418">
        <f t="shared" ref="BE574" si="989">BG327</f>
        <v>55</v>
      </c>
      <c r="BF574" s="418">
        <f t="shared" ref="BF574" si="990">BH327</f>
        <v>56</v>
      </c>
      <c r="BG574" s="418">
        <f t="shared" ref="BG574" si="991">BI327</f>
        <v>57</v>
      </c>
      <c r="BH574" s="418">
        <f t="shared" ref="BH574" si="992">BJ327</f>
        <v>58</v>
      </c>
      <c r="BI574" s="418">
        <f t="shared" ref="BI574" si="993">BK327</f>
        <v>59</v>
      </c>
      <c r="BJ574" s="418">
        <f t="shared" ref="BJ574" si="994">BL327</f>
        <v>60</v>
      </c>
      <c r="BK574" s="418">
        <f t="shared" ref="BK574" si="995">BM327</f>
        <v>61</v>
      </c>
      <c r="BL574" s="418">
        <f t="shared" ref="BL574" si="996">BN327</f>
        <v>62</v>
      </c>
      <c r="BM574" s="418">
        <f t="shared" ref="BM574" si="997">BO327</f>
        <v>63</v>
      </c>
      <c r="BN574" s="418">
        <f t="shared" ref="BN574" si="998">BP327</f>
        <v>64</v>
      </c>
      <c r="BO574" s="418">
        <f t="shared" ref="BO574" si="999">BQ327</f>
        <v>65</v>
      </c>
      <c r="BP574" s="418">
        <f t="shared" ref="BP574" si="1000">BR327</f>
        <v>66</v>
      </c>
      <c r="BQ574" s="418">
        <f t="shared" ref="BQ574" si="1001">BS327</f>
        <v>67</v>
      </c>
      <c r="BR574" s="418">
        <f t="shared" ref="BR574" si="1002">BT327</f>
        <v>68</v>
      </c>
      <c r="BS574" s="418">
        <f t="shared" ref="BS574" si="1003">BU327</f>
        <v>69</v>
      </c>
      <c r="BT574" s="418">
        <f t="shared" ref="BT574" si="1004">BV327</f>
        <v>70</v>
      </c>
      <c r="BU574" s="418">
        <f t="shared" ref="BU574" si="1005">BW327</f>
        <v>71</v>
      </c>
      <c r="BV574" s="418">
        <f t="shared" ref="BV574" si="1006">BX327</f>
        <v>72</v>
      </c>
      <c r="BW574" s="418">
        <f t="shared" ref="BW574" si="1007">BY327</f>
        <v>73</v>
      </c>
      <c r="BX574" s="418">
        <f t="shared" ref="BX574" si="1008">BZ327</f>
        <v>74</v>
      </c>
      <c r="BY574" s="418">
        <f t="shared" ref="BY574" si="1009">CA327</f>
        <v>75</v>
      </c>
      <c r="BZ574" s="418">
        <f t="shared" ref="BZ574" si="1010">CB327</f>
        <v>76</v>
      </c>
      <c r="CA574" s="418">
        <f t="shared" ref="CA574" si="1011">CC327</f>
        <v>77</v>
      </c>
      <c r="CB574" s="418">
        <f t="shared" ref="CB574" si="1012">CD327</f>
        <v>78</v>
      </c>
      <c r="CC574" s="418">
        <f t="shared" ref="CC574" si="1013">CE327</f>
        <v>79</v>
      </c>
      <c r="CD574" s="418">
        <f t="shared" ref="CD574" si="1014">CF327</f>
        <v>80</v>
      </c>
      <c r="CE574" s="418">
        <f t="shared" ref="CE574" si="1015">CG327</f>
        <v>81</v>
      </c>
      <c r="CF574" s="418">
        <f t="shared" ref="CF574" si="1016">CH327</f>
        <v>82</v>
      </c>
      <c r="CG574" s="418">
        <f t="shared" ref="CG574" si="1017">CI327</f>
        <v>83</v>
      </c>
      <c r="CH574" s="418">
        <f t="shared" ref="CH574" si="1018">CJ327</f>
        <v>84</v>
      </c>
      <c r="CI574" s="418">
        <f t="shared" ref="CI574" si="1019">CK327</f>
        <v>85</v>
      </c>
      <c r="CJ574" s="418">
        <f t="shared" ref="CJ574" si="1020">CL327</f>
        <v>86</v>
      </c>
      <c r="CK574" s="418">
        <f t="shared" ref="CK574" si="1021">CM327</f>
        <v>87</v>
      </c>
      <c r="CL574" s="418">
        <f t="shared" ref="CL574" si="1022">CN327</f>
        <v>88</v>
      </c>
      <c r="CM574" s="418">
        <f t="shared" ref="CM574" si="1023">CO327</f>
        <v>89</v>
      </c>
      <c r="CN574" s="418">
        <f t="shared" ref="CN574" si="1024">CP327</f>
        <v>90</v>
      </c>
      <c r="CO574" s="418">
        <f t="shared" ref="CO574" si="1025">CQ327</f>
        <v>91</v>
      </c>
      <c r="CP574" s="418">
        <f t="shared" ref="CP574" si="1026">CR327</f>
        <v>92</v>
      </c>
      <c r="CQ574" s="418">
        <f t="shared" ref="CQ574" si="1027">CS327</f>
        <v>93</v>
      </c>
      <c r="CR574" s="418">
        <f t="shared" ref="CR574" si="1028">CT327</f>
        <v>94</v>
      </c>
      <c r="CS574" s="418">
        <f t="shared" ref="CS574" si="1029">CU327</f>
        <v>95</v>
      </c>
      <c r="CT574" s="418">
        <f t="shared" ref="CT574" si="1030">CV327</f>
        <v>96</v>
      </c>
      <c r="CU574" s="418">
        <f t="shared" ref="CU574" si="1031">CW327</f>
        <v>97</v>
      </c>
      <c r="CV574" s="418">
        <f t="shared" ref="CV574" si="1032">CX327</f>
        <v>98</v>
      </c>
      <c r="CW574" s="418">
        <f t="shared" ref="CW574" si="1033">CY327</f>
        <v>99</v>
      </c>
      <c r="CX574" s="418">
        <f t="shared" ref="CX574" si="1034">CZ327</f>
        <v>100</v>
      </c>
      <c r="CY574" s="418">
        <f t="shared" ref="CY574" si="1035">DA327</f>
        <v>101</v>
      </c>
      <c r="CZ574" s="418">
        <f t="shared" ref="CZ574" si="1036">DB327</f>
        <v>102</v>
      </c>
      <c r="DA574" s="418">
        <f t="shared" ref="DA574" si="1037">DC327</f>
        <v>103</v>
      </c>
      <c r="DB574" s="418">
        <f t="shared" ref="DB574" si="1038">DD327</f>
        <v>104</v>
      </c>
      <c r="DC574" s="418">
        <f t="shared" ref="DC574" si="1039">DE327</f>
        <v>105</v>
      </c>
      <c r="DD574" s="418">
        <f t="shared" ref="DD574" si="1040">DF327</f>
        <v>106</v>
      </c>
      <c r="DE574" s="418">
        <f t="shared" ref="DE574" si="1041">DG327</f>
        <v>107</v>
      </c>
      <c r="DF574" s="418">
        <f t="shared" ref="DF574" si="1042">DH327</f>
        <v>108</v>
      </c>
      <c r="DG574" s="418">
        <f t="shared" ref="DG574" si="1043">DI327</f>
        <v>109</v>
      </c>
      <c r="DH574" s="418">
        <f t="shared" ref="DH574" si="1044">DJ327</f>
        <v>110</v>
      </c>
      <c r="DI574" s="418">
        <f t="shared" ref="DI574" si="1045">DK327</f>
        <v>111</v>
      </c>
      <c r="DJ574" s="418">
        <f t="shared" ref="DJ574" si="1046">DL327</f>
        <v>112</v>
      </c>
      <c r="DK574" s="418">
        <f t="shared" ref="DK574" si="1047">DM327</f>
        <v>113</v>
      </c>
      <c r="DL574" s="418">
        <f t="shared" ref="DL574" si="1048">DN327</f>
        <v>114</v>
      </c>
      <c r="DM574" s="418">
        <f t="shared" ref="DM574" si="1049">DO327</f>
        <v>115</v>
      </c>
      <c r="DN574" s="418">
        <f t="shared" ref="DN574" si="1050">DP327</f>
        <v>116</v>
      </c>
      <c r="DO574" s="418">
        <f t="shared" ref="DO574" si="1051">DQ327</f>
        <v>117</v>
      </c>
      <c r="DP574" s="418">
        <f t="shared" ref="DP574" si="1052">DR327</f>
        <v>118</v>
      </c>
      <c r="DQ574" s="418">
        <f t="shared" ref="DQ574" si="1053">DS327</f>
        <v>119</v>
      </c>
      <c r="DR574" s="418">
        <f t="shared" ref="DR574" si="1054">DT327</f>
        <v>120</v>
      </c>
      <c r="DS574" s="418">
        <f t="shared" ref="DS574" si="1055">DU327</f>
        <v>121</v>
      </c>
      <c r="DT574" s="418">
        <f t="shared" ref="DT574" si="1056">DV327</f>
        <v>122</v>
      </c>
      <c r="DU574" s="418">
        <f t="shared" ref="DU574" si="1057">DW327</f>
        <v>123</v>
      </c>
      <c r="DV574" s="418">
        <f t="shared" ref="DV574" si="1058">DX327</f>
        <v>124</v>
      </c>
      <c r="DW574" s="418">
        <f t="shared" ref="DW574" si="1059">DY327</f>
        <v>125</v>
      </c>
      <c r="DX574" s="418">
        <f t="shared" ref="DX574" si="1060">DZ327</f>
        <v>126</v>
      </c>
      <c r="DY574" s="418">
        <f t="shared" ref="DY574" si="1061">EA327</f>
        <v>127</v>
      </c>
      <c r="DZ574" s="418">
        <f t="shared" ref="DZ574" si="1062">EB327</f>
        <v>128</v>
      </c>
      <c r="EA574" s="418">
        <f t="shared" ref="EA574" si="1063">EC327</f>
        <v>129</v>
      </c>
      <c r="EB574" s="418">
        <f t="shared" ref="EB574" si="1064">ED327</f>
        <v>130</v>
      </c>
      <c r="EC574" s="418">
        <f t="shared" ref="EC574" si="1065">EE327</f>
        <v>131</v>
      </c>
      <c r="ED574" s="418">
        <f t="shared" ref="ED574" si="1066">EF327</f>
        <v>132</v>
      </c>
      <c r="EE574" s="418">
        <f t="shared" ref="EE574" si="1067">EG327</f>
        <v>133</v>
      </c>
      <c r="EF574" s="418">
        <f t="shared" ref="EF574" si="1068">EH327</f>
        <v>134</v>
      </c>
      <c r="EG574" s="418">
        <f t="shared" ref="EG574" si="1069">EI327</f>
        <v>135</v>
      </c>
      <c r="EH574" s="418">
        <f t="shared" ref="EH574" si="1070">EJ327</f>
        <v>136</v>
      </c>
      <c r="EI574" s="418">
        <f t="shared" ref="EI574" si="1071">EK327</f>
        <v>137</v>
      </c>
      <c r="EJ574" s="418">
        <f t="shared" ref="EJ574" si="1072">EL327</f>
        <v>138</v>
      </c>
      <c r="EK574" s="418">
        <f t="shared" ref="EK574" si="1073">EM327</f>
        <v>139</v>
      </c>
      <c r="EL574" s="418">
        <f t="shared" ref="EL574" si="1074">EN327</f>
        <v>140</v>
      </c>
      <c r="EM574" s="418">
        <f t="shared" ref="EM574" si="1075">EO327</f>
        <v>141</v>
      </c>
      <c r="EN574" s="418">
        <f t="shared" ref="EN574" si="1076">EP327</f>
        <v>142</v>
      </c>
      <c r="EO574" s="418">
        <f t="shared" ref="EO574" si="1077">EQ327</f>
        <v>143</v>
      </c>
      <c r="EP574" s="418">
        <f t="shared" ref="EP574" si="1078">ER327</f>
        <v>144</v>
      </c>
      <c r="EQ574" s="418">
        <f t="shared" ref="EQ574" si="1079">ES327</f>
        <v>145</v>
      </c>
      <c r="ER574" s="418">
        <f t="shared" ref="ER574" si="1080">ET327</f>
        <v>146</v>
      </c>
      <c r="ES574" s="418">
        <f t="shared" ref="ES574" si="1081">EU327</f>
        <v>147</v>
      </c>
      <c r="ET574" s="418"/>
    </row>
    <row r="575" spans="2:150" x14ac:dyDescent="0.25">
      <c r="B575" s="419"/>
      <c r="C575" s="420">
        <f t="shared" ref="C575:AS575" si="1082">E328-E298-E322</f>
        <v>3010000</v>
      </c>
      <c r="D575" s="420">
        <f t="shared" si="1082"/>
        <v>2975534.0909090899</v>
      </c>
      <c r="E575" s="420">
        <f t="shared" si="1082"/>
        <v>2941447.9458806822</v>
      </c>
      <c r="F575" s="420">
        <f t="shared" si="1082"/>
        <v>2907736.8843227029</v>
      </c>
      <c r="G575" s="420">
        <f t="shared" si="1082"/>
        <v>2874396.2833313802</v>
      </c>
      <c r="H575" s="420">
        <f t="shared" si="1082"/>
        <v>2841421.5769802304</v>
      </c>
      <c r="I575" s="420">
        <f t="shared" si="1082"/>
        <v>2808808.2556178123</v>
      </c>
      <c r="J575" s="420">
        <f t="shared" si="1082"/>
        <v>2776551.8651741408</v>
      </c>
      <c r="K575" s="420">
        <f t="shared" si="1082"/>
        <v>2744648.0064756433</v>
      </c>
      <c r="L575" s="420">
        <f t="shared" si="1082"/>
        <v>2713092.3345685583</v>
      </c>
      <c r="M575" s="420">
        <f t="shared" si="1082"/>
        <v>2681880.5580506814</v>
      </c>
      <c r="N575" s="420">
        <f t="shared" si="1082"/>
        <v>2651008.4384113438</v>
      </c>
      <c r="O575" s="420">
        <f t="shared" si="1082"/>
        <v>2620471.7893795148</v>
      </c>
      <c r="P575" s="420">
        <f t="shared" si="1082"/>
        <v>2590266.4762799582</v>
      </c>
      <c r="Q575" s="420">
        <f t="shared" si="1082"/>
        <v>2560388.4153973069</v>
      </c>
      <c r="R575" s="420">
        <f t="shared" si="1082"/>
        <v>2530833.5733479895</v>
      </c>
      <c r="S575" s="420">
        <f t="shared" si="1082"/>
        <v>2501597.9664598852</v>
      </c>
      <c r="T575" s="420">
        <f t="shared" si="1082"/>
        <v>2472677.6601596307</v>
      </c>
      <c r="U575" s="420">
        <f t="shared" si="1082"/>
        <v>2444068.7683674814</v>
      </c>
      <c r="V575" s="420">
        <f t="shared" si="1082"/>
        <v>2415767.4528996246</v>
      </c>
      <c r="W575" s="420">
        <f t="shared" si="1082"/>
        <v>2387769.922877864</v>
      </c>
      <c r="X575" s="420">
        <f t="shared" si="1082"/>
        <v>2360072.4341465756</v>
      </c>
      <c r="Y575" s="420">
        <f t="shared" si="1082"/>
        <v>2332671.2886968562</v>
      </c>
      <c r="Z575" s="420">
        <f t="shared" si="1082"/>
        <v>2305562.8340977579</v>
      </c>
      <c r="AA575" s="420">
        <f t="shared" si="1082"/>
        <v>2278743.4629345494</v>
      </c>
      <c r="AB575" s="420">
        <f t="shared" si="1082"/>
        <v>2252209.6122538811</v>
      </c>
      <c r="AC575" s="420">
        <f t="shared" si="1082"/>
        <v>2225957.7630158067</v>
      </c>
      <c r="AD575" s="420">
        <f t="shared" si="1082"/>
        <v>2199984.4395525455</v>
      </c>
      <c r="AE575" s="420">
        <f t="shared" si="1082"/>
        <v>2174286.2090339242</v>
      </c>
      <c r="AF575" s="420">
        <f t="shared" si="1082"/>
        <v>2148859.6809393987</v>
      </c>
      <c r="AG575" s="420">
        <f t="shared" si="1082"/>
        <v>2123701.5065365941</v>
      </c>
      <c r="AH575" s="420">
        <f t="shared" si="1082"/>
        <v>2098808.3783662575</v>
      </c>
      <c r="AI575" s="420">
        <f t="shared" si="1082"/>
        <v>2074177.0297335752</v>
      </c>
      <c r="AJ575" s="420">
        <f t="shared" si="1082"/>
        <v>2049804.2342057456</v>
      </c>
      <c r="AK575" s="420">
        <f t="shared" si="1082"/>
        <v>2025686.8051157505</v>
      </c>
      <c r="AL575" s="420">
        <f t="shared" si="1082"/>
        <v>2001821.5950722448</v>
      </c>
      <c r="AM575" s="420">
        <f t="shared" si="1082"/>
        <v>1978205.4954754796</v>
      </c>
      <c r="AN575" s="420">
        <f t="shared" si="1082"/>
        <v>1954835.436039198</v>
      </c>
      <c r="AO575" s="420">
        <f t="shared" si="1082"/>
        <v>1931708.3843184244</v>
      </c>
      <c r="AP575" s="420">
        <f t="shared" si="1082"/>
        <v>1908821.3452430633</v>
      </c>
      <c r="AQ575" s="420">
        <f t="shared" si="1082"/>
        <v>1886171.360657261</v>
      </c>
      <c r="AR575" s="420">
        <f t="shared" si="1082"/>
        <v>1863755.5088644323</v>
      </c>
      <c r="AS575" s="420">
        <f t="shared" si="1082"/>
        <v>1841570.9041779062</v>
      </c>
      <c r="AT575" s="420">
        <f t="shared" ref="AT575" si="1083">AV328-AV298-AV322</f>
        <v>1819614.6964770956</v>
      </c>
      <c r="AU575" s="420">
        <f t="shared" ref="AU575" si="1084">AW328-AW298-AW322</f>
        <v>1797884.0707691512</v>
      </c>
      <c r="AV575" s="420">
        <f t="shared" ref="AV575" si="1085">AX328-AX298-AX322</f>
        <v>1776376.2467560126</v>
      </c>
      <c r="AW575" s="420">
        <f t="shared" ref="AW575" si="1086">AY328-AY298-AY322</f>
        <v>1755088.4784067904</v>
      </c>
      <c r="AX575" s="420">
        <f t="shared" ref="AX575" si="1087">AZ328-AZ298-AZ322</f>
        <v>1734018.053535426</v>
      </c>
      <c r="AY575" s="420">
        <f t="shared" ref="AY575" si="1088">BA328-BA298-BA322</f>
        <v>1713162.2933835573</v>
      </c>
      <c r="AZ575" s="420">
        <f t="shared" ref="AZ575" si="1089">BB328-BB298-BB322</f>
        <v>1692518.5522085142</v>
      </c>
      <c r="BA575" s="420">
        <f t="shared" ref="BA575" si="1090">BC328-BC298-BC322</f>
        <v>1672084.2168764076</v>
      </c>
      <c r="BB575" s="420">
        <f t="shared" ref="BB575" si="1091">BD328-BD298-BD322</f>
        <v>1651856.7064602242</v>
      </c>
      <c r="BC575" s="420">
        <f t="shared" ref="BC575" si="1092">BE328-BE298-BE322</f>
        <v>1631833.4718428743</v>
      </c>
      <c r="BD575" s="420">
        <f t="shared" ref="BD575" si="1093">BF328-BF298-BF322</f>
        <v>1612011.9953251383</v>
      </c>
      <c r="BE575" s="420">
        <f t="shared" ref="BE575" si="1094">BG328-BG298-BG322</f>
        <v>1592389.7902384377</v>
      </c>
      <c r="BF575" s="420">
        <f t="shared" ref="BF575" si="1095">BH328-BH298-BH322</f>
        <v>1572964.400562386</v>
      </c>
      <c r="BG575" s="420">
        <f t="shared" ref="BG575" si="1096">BI328-BI298-BI322</f>
        <v>1553733.4005470453</v>
      </c>
      <c r="BH575" s="420">
        <f t="shared" ref="BH575" si="1097">BJ328-BJ298-BJ322</f>
        <v>1534694.3943398483</v>
      </c>
      <c r="BI575" s="420">
        <f t="shared" ref="BI575" si="1098">BK328-BK298-BK322</f>
        <v>1515845.0156171098</v>
      </c>
      <c r="BJ575" s="420">
        <f t="shared" ref="BJ575" si="1099">BL328-BL298-BL322</f>
        <v>1497182.9272200838</v>
      </c>
      <c r="BK575" s="420">
        <f t="shared" ref="BK575" si="1100">BM328-BM298-BM322</f>
        <v>1478705.8207955053</v>
      </c>
      <c r="BL575" s="420">
        <f t="shared" ref="BL575" si="1101">BN328-BN298-BN322</f>
        <v>1460411.4164405642</v>
      </c>
      <c r="BM575" s="420">
        <f t="shared" ref="BM575" si="1102">BO328-BO298-BO322</f>
        <v>1442297.4623522521</v>
      </c>
      <c r="BN575" s="420">
        <f t="shared" ref="BN575" si="1103">BP328-BP298-BP322</f>
        <v>1424361.7344810334</v>
      </c>
      <c r="BO575" s="420">
        <f t="shared" ref="BO575" si="1104">BQ328-BQ298-BQ322</f>
        <v>1406602.0361887817</v>
      </c>
      <c r="BP575" s="420">
        <f t="shared" ref="BP575" si="1105">BR328-BR298-BR322</f>
        <v>1389016.197910937</v>
      </c>
      <c r="BQ575" s="420">
        <f t="shared" ref="BQ575" si="1106">BS328-BS298-BS322</f>
        <v>1371602.0768228211</v>
      </c>
      <c r="BR575" s="420">
        <f t="shared" ref="BR575" si="1107">BT328-BT298-BT322</f>
        <v>1354357.556510071</v>
      </c>
      <c r="BS575" s="420">
        <f t="shared" ref="BS575" si="1108">BU328-BU298-BU322</f>
        <v>1337280.5466431305</v>
      </c>
      <c r="BT575" s="420">
        <f t="shared" ref="BT575" si="1109">BV328-BV298-BV322</f>
        <v>1320368.9826557534</v>
      </c>
      <c r="BU575" s="420">
        <f t="shared" ref="BU575" si="1110">BW328-BW298-BW322</f>
        <v>1303620.8254274754</v>
      </c>
      <c r="BV575" s="420">
        <f t="shared" ref="BV575" si="1111">BX328-BX298-BX322</f>
        <v>1287034.0609699909</v>
      </c>
      <c r="BW575" s="420">
        <f t="shared" ref="BW575" si="1112">BY328-BY298-BY322</f>
        <v>1270606.7001173995</v>
      </c>
      <c r="BX575" s="420">
        <f t="shared" ref="BX575" si="1113">BZ328-BZ298-BZ322</f>
        <v>1254336.7782202708</v>
      </c>
      <c r="BY575" s="420">
        <f t="shared" ref="BY575" si="1114">CA328-CA298-CA322</f>
        <v>1238222.3548434789</v>
      </c>
      <c r="BZ575" s="420">
        <f t="shared" ref="BZ575" si="1115">CB328-CB298-CB322</f>
        <v>1222261.5134677598</v>
      </c>
      <c r="CA575" s="420">
        <f t="shared" ref="CA575" si="1116">CC328-CC298-CC322</f>
        <v>1206452.3611949515</v>
      </c>
      <c r="CB575" s="420">
        <f t="shared" ref="CB575" si="1117">CD328-CD298-CD322</f>
        <v>1190793.0284568607</v>
      </c>
      <c r="CC575" s="420">
        <f t="shared" ref="CC575" si="1118">CE328-CE298-CE322</f>
        <v>1175281.6687277202</v>
      </c>
      <c r="CD575" s="420">
        <f t="shared" ref="CD575" si="1119">CF328-CF298-CF322</f>
        <v>1159916.4582401966</v>
      </c>
      <c r="CE575" s="420">
        <f t="shared" ref="CE575" si="1120">CG328-CG298-CG322</f>
        <v>1144695.5957048866</v>
      </c>
      <c r="CF575" s="420">
        <f t="shared" ref="CF575" si="1121">CH328-CH298-CH322</f>
        <v>1129617.3020332782</v>
      </c>
      <c r="CG575" s="420">
        <f t="shared" ref="CG575" si="1122">CI328-CI298-CI322</f>
        <v>1114679.820064127</v>
      </c>
      <c r="CH575" s="420">
        <f t="shared" ref="CH575" si="1123">CJ328-CJ298-CJ322</f>
        <v>1099881.4142932005</v>
      </c>
      <c r="CI575" s="420">
        <f t="shared" ref="CI575" si="1124">CK328-CK298-CK322</f>
        <v>1085220.3706063549</v>
      </c>
      <c r="CJ575" s="420">
        <f t="shared" ref="CJ575" si="1125">CL328-CL298-CL322</f>
        <v>1070694.996015904</v>
      </c>
      <c r="CK575" s="420">
        <f t="shared" ref="CK575" si="1126">CM328-CM298-CM322</f>
        <v>1056303.6184002357</v>
      </c>
      <c r="CL575" s="420">
        <f t="shared" ref="CL575" si="1127">CN328-CN298-CN322</f>
        <v>1042044.5862466347</v>
      </c>
      <c r="CM575" s="420">
        <f t="shared" ref="CM575" si="1128">CO328-CO298-CO322</f>
        <v>1027916.2683972809</v>
      </c>
      <c r="CN575" s="420">
        <f t="shared" ref="CN575" si="1129">CP328-CP298-CP322</f>
        <v>1013917.0537983755</v>
      </c>
      <c r="CO575" s="420">
        <f t="shared" ref="CO575" si="1130">CQ328-CQ298-CQ322</f>
        <v>1000045.3512523562</v>
      </c>
      <c r="CP575" s="420">
        <f t="shared" ref="CP575" si="1131">CR328-CR298-CR322</f>
        <v>986299.58917317051</v>
      </c>
      <c r="CQ575" s="420">
        <f t="shared" ref="CQ575" si="1132">CS328-CS298-CS322</f>
        <v>972678.21534456604</v>
      </c>
      <c r="CR575" s="420">
        <f t="shared" ref="CR575" si="1133">CT328-CT298-CT322</f>
        <v>959179.69668135338</v>
      </c>
      <c r="CS575" s="420">
        <f t="shared" ref="CS575" si="1134">CU328-CU298-CU322</f>
        <v>945802.51899361925</v>
      </c>
      <c r="CT575" s="420">
        <f t="shared" ref="CT575" si="1135">CV328-CV298-CV322</f>
        <v>932545.18675384088</v>
      </c>
      <c r="CU575" s="420">
        <f t="shared" ref="CU575" si="1136">CW328-CW298-CW322</f>
        <v>919406.22286687291</v>
      </c>
      <c r="CV575" s="420">
        <f t="shared" ref="CV575" si="1137">CX328-CX298-CX322</f>
        <v>906384.1684427656</v>
      </c>
      <c r="CW575" s="420">
        <f t="shared" ref="CW575" si="1138">CY328-CY298-CY322</f>
        <v>893477.58257239021</v>
      </c>
      <c r="CX575" s="420">
        <f t="shared" ref="CX575" si="1139">CZ328-CZ298-CZ322</f>
        <v>880685.04210582236</v>
      </c>
      <c r="CY575" s="420">
        <f t="shared" ref="CY575" si="1140">DA328-DA298-DA322</f>
        <v>868005.14143345878</v>
      </c>
      <c r="CZ575" s="420">
        <f t="shared" ref="CZ575" si="1141">DB328-DB298-DB322</f>
        <v>855436.49226983672</v>
      </c>
      <c r="DA575" s="420">
        <f t="shared" ref="DA575" si="1142">DC328-DC298-DC322</f>
        <v>842977.72344011138</v>
      </c>
      <c r="DB575" s="420">
        <f t="shared" ref="DB575" si="1143">DD328-DD298-DD322</f>
        <v>830627.48066916643</v>
      </c>
      <c r="DC575" s="420">
        <f t="shared" ref="DC575" si="1144">DE328-DE298-DE322</f>
        <v>818384.42637332762</v>
      </c>
      <c r="DD575" s="420">
        <f t="shared" ref="DD575" si="1145">DF328-DF298-DF322</f>
        <v>806247.23945464066</v>
      </c>
      <c r="DE575" s="420">
        <f t="shared" ref="DE575" si="1146">DG328-DG298-DG322</f>
        <v>794214.61509768025</v>
      </c>
      <c r="DF575" s="420">
        <f t="shared" ref="DF575" si="1147">DH328-DH298-DH322</f>
        <v>782285.26456887368</v>
      </c>
      <c r="DG575" s="420">
        <f t="shared" ref="DG575" si="1148">DI328-DI298-DI322</f>
        <v>770457.91501829005</v>
      </c>
      <c r="DH575" s="420">
        <f t="shared" ref="DH575" si="1149">DJ328-DJ298-DJ322</f>
        <v>758731.3092838712</v>
      </c>
      <c r="DI575" s="420">
        <f t="shared" ref="DI575" si="1150">DK328-DK298-DK322</f>
        <v>747104.20569808362</v>
      </c>
      <c r="DJ575" s="420">
        <f t="shared" ref="DJ575" si="1151">DL328-DL298-DL322</f>
        <v>735575.37789694592</v>
      </c>
      <c r="DK575" s="420">
        <f t="shared" ref="DK575" si="1152">DM328-DM298-DM322</f>
        <v>724143.61463141162</v>
      </c>
      <c r="DL575" s="420">
        <f t="shared" ref="DL575" si="1153">DN328-DN298-DN322</f>
        <v>712807.71958107944</v>
      </c>
      <c r="DM575" s="420">
        <f t="shared" ref="DM575" si="1154">DO328-DO298-DO322</f>
        <v>701566.51117019728</v>
      </c>
      <c r="DN575" s="420">
        <f t="shared" ref="DN575" si="1155">DP328-DP298-DP322</f>
        <v>690418.82238593348</v>
      </c>
      <c r="DO575" s="420">
        <f t="shared" ref="DO575" si="1156">DQ328-DQ298-DQ322</f>
        <v>679363.50059889047</v>
      </c>
      <c r="DP575" s="420">
        <f t="shared" ref="DP575" si="1157">DR328-DR298-DR322</f>
        <v>668399.40738582751</v>
      </c>
      <c r="DQ575" s="420">
        <f t="shared" ref="DQ575" si="1158">DS328-DS298-DS322</f>
        <v>657525.4183545697</v>
      </c>
      <c r="DR575" s="420">
        <f t="shared" ref="DR575" si="1159">DT328-DT298-DT322</f>
        <v>646740.42297107703</v>
      </c>
      <c r="DS575" s="420">
        <f t="shared" ref="DS575" si="1160">DU328-DU298-DU322</f>
        <v>677967.01388016785</v>
      </c>
      <c r="DT575" s="420">
        <f t="shared" ref="DT575" si="1161">DV328-DV298-DV322</f>
        <v>69729.166666667734</v>
      </c>
      <c r="DU575" s="420">
        <f t="shared" ref="DU575" si="1162">DW328-DW298-DW322</f>
        <v>67867.424242425186</v>
      </c>
      <c r="DV575" s="420">
        <f t="shared" ref="DV575" si="1163">DX328-DX298-DX322</f>
        <v>66005.681818182813</v>
      </c>
      <c r="DW575" s="420">
        <f t="shared" ref="DW575" si="1164">DY328-DY298-DY322</f>
        <v>64143.939393940382</v>
      </c>
      <c r="DX575" s="420">
        <f t="shared" ref="DX575" si="1165">DZ328-DZ298-DZ322</f>
        <v>62282.196969697892</v>
      </c>
      <c r="DY575" s="420">
        <f t="shared" ref="DY575" si="1166">EA328-EA298-EA322</f>
        <v>60420.454545455519</v>
      </c>
      <c r="DZ575" s="420">
        <f t="shared" ref="DZ575" si="1167">EB328-EB298-EB322</f>
        <v>58558.712121213088</v>
      </c>
      <c r="EA575" s="420">
        <f t="shared" ref="EA575" si="1168">EC328-EC298-EC322</f>
        <v>56696.969696970657</v>
      </c>
      <c r="EB575" s="420">
        <f t="shared" ref="EB575" si="1169">ED328-ED298-ED322</f>
        <v>54835.227272728283</v>
      </c>
      <c r="EC575" s="420">
        <f t="shared" ref="EC575" si="1170">EE328-EE298-EE322</f>
        <v>52973.484848485794</v>
      </c>
      <c r="ED575" s="420">
        <f t="shared" ref="ED575" si="1171">EF328-EF298-EF322</f>
        <v>51111.742424243363</v>
      </c>
      <c r="EE575" s="420">
        <f t="shared" ref="EE575" si="1172">EG328-EG298-EG322</f>
        <v>49250.00000000099</v>
      </c>
      <c r="EF575" s="420">
        <f t="shared" ref="EF575" si="1173">EH328-EH298-EH322</f>
        <v>49145.833333334303</v>
      </c>
      <c r="EG575" s="420">
        <f t="shared" ref="EG575" si="1174">EI328-EI298-EI322</f>
        <v>49041.666666667617</v>
      </c>
      <c r="EH575" s="420">
        <f t="shared" ref="EH575" si="1175">EJ328-EJ298-EJ322</f>
        <v>48937.50000000099</v>
      </c>
      <c r="EI575" s="420">
        <f t="shared" ref="EI575" si="1176">EK328-EK298-EK322</f>
        <v>48833.333333334303</v>
      </c>
      <c r="EJ575" s="420">
        <f t="shared" ref="EJ575" si="1177">EL328-EL298-EL322</f>
        <v>48729.166666667617</v>
      </c>
      <c r="EK575" s="420">
        <f t="shared" ref="EK575" si="1178">EM328-EM298-EM322</f>
        <v>48625.000000000931</v>
      </c>
      <c r="EL575" s="420">
        <f t="shared" ref="EL575" si="1179">EN328-EN298-EN322</f>
        <v>48520.833333334303</v>
      </c>
      <c r="EM575" s="420">
        <f t="shared" ref="EM575" si="1180">EO328-EO298-EO322</f>
        <v>48416.666666667632</v>
      </c>
      <c r="EN575" s="420">
        <f t="shared" ref="EN575" si="1181">EP328-EP298-EP322</f>
        <v>20312.499999999905</v>
      </c>
      <c r="EO575" s="420">
        <f t="shared" ref="EO575" si="1182">EQ328-EQ298-EQ322</f>
        <v>20208.333333333238</v>
      </c>
      <c r="EP575" s="420">
        <f t="shared" ref="EP575" si="1183">ER328-ER298-ER322</f>
        <v>20104.16666666657</v>
      </c>
      <c r="EQ575" s="420">
        <f t="shared" ref="EQ575" si="1184">ES328-ES298-ES322</f>
        <v>19999.999999999902</v>
      </c>
      <c r="ER575" s="420">
        <f t="shared" ref="ER575" si="1185">ET328-ET298-ET322</f>
        <v>19999.999999999902</v>
      </c>
      <c r="ES575" s="420">
        <f t="shared" ref="ES575" si="1186">EU328-EU298-EU322</f>
        <v>0</v>
      </c>
      <c r="ET575" s="418"/>
    </row>
    <row r="576" spans="2:150" x14ac:dyDescent="0.25">
      <c r="B576" s="419"/>
      <c r="C576" s="420">
        <f t="shared" ref="C576:AS576" si="1187">E329-E323-E299</f>
        <v>34465.909090909096</v>
      </c>
      <c r="D576" s="420">
        <f t="shared" si="1187"/>
        <v>34086.14502840909</v>
      </c>
      <c r="E576" s="420">
        <f t="shared" si="1187"/>
        <v>33711.061557979403</v>
      </c>
      <c r="F576" s="420">
        <f t="shared" si="1187"/>
        <v>33340.600991322768</v>
      </c>
      <c r="G576" s="420">
        <f t="shared" si="1187"/>
        <v>32974.706351150169</v>
      </c>
      <c r="H576" s="420">
        <f t="shared" si="1187"/>
        <v>32613.321362417704</v>
      </c>
      <c r="I576" s="420">
        <f t="shared" si="1187"/>
        <v>32256.39044367136</v>
      </c>
      <c r="J576" s="420">
        <f t="shared" si="1187"/>
        <v>31903.858698498563</v>
      </c>
      <c r="K576" s="420">
        <f t="shared" si="1187"/>
        <v>31555.671907085023</v>
      </c>
      <c r="L576" s="420">
        <f t="shared" si="1187"/>
        <v>31211.776517875653</v>
      </c>
      <c r="M576" s="420">
        <f t="shared" si="1187"/>
        <v>30872.119639338296</v>
      </c>
      <c r="N576" s="420">
        <f t="shared" si="1187"/>
        <v>30536.649031828903</v>
      </c>
      <c r="O576" s="420">
        <f t="shared" si="1187"/>
        <v>30205.313099557068</v>
      </c>
      <c r="P576" s="420">
        <f t="shared" si="1187"/>
        <v>29878.060882650476</v>
      </c>
      <c r="Q576" s="420">
        <f t="shared" si="1187"/>
        <v>29554.842049317263</v>
      </c>
      <c r="R576" s="420">
        <f t="shared" si="1187"/>
        <v>29235.606888104881</v>
      </c>
      <c r="S576" s="420">
        <f t="shared" si="1187"/>
        <v>28920.30630025444</v>
      </c>
      <c r="T576" s="420">
        <f t="shared" si="1187"/>
        <v>28608.891792149265</v>
      </c>
      <c r="U576" s="420">
        <f t="shared" si="1187"/>
        <v>28301.315467856475</v>
      </c>
      <c r="V576" s="420">
        <f t="shared" si="1187"/>
        <v>27997.530021760602</v>
      </c>
      <c r="W576" s="420">
        <f t="shared" si="1187"/>
        <v>27697.488731287856</v>
      </c>
      <c r="X576" s="420">
        <f t="shared" si="1187"/>
        <v>27401.145449720188</v>
      </c>
      <c r="Y576" s="420">
        <f t="shared" si="1187"/>
        <v>27108.45459909784</v>
      </c>
      <c r="Z576" s="420">
        <f t="shared" si="1187"/>
        <v>26819.371163209416</v>
      </c>
      <c r="AA576" s="420">
        <f t="shared" si="1187"/>
        <v>26533.850680668311</v>
      </c>
      <c r="AB576" s="420">
        <f t="shared" si="1187"/>
        <v>26251.849238074534</v>
      </c>
      <c r="AC576" s="420">
        <f t="shared" si="1187"/>
        <v>25973.323463260724</v>
      </c>
      <c r="AD576" s="420">
        <f t="shared" si="1187"/>
        <v>25698.230518621483</v>
      </c>
      <c r="AE576" s="420">
        <f t="shared" si="1187"/>
        <v>25426.528094524929</v>
      </c>
      <c r="AF576" s="420">
        <f t="shared" si="1187"/>
        <v>25158.174402805362</v>
      </c>
      <c r="AG576" s="420">
        <f t="shared" si="1187"/>
        <v>24893.128170336244</v>
      </c>
      <c r="AH576" s="420">
        <f t="shared" si="1187"/>
        <v>24631.348632682297</v>
      </c>
      <c r="AI576" s="420">
        <f t="shared" si="1187"/>
        <v>24372.795527829941</v>
      </c>
      <c r="AJ576" s="420">
        <f t="shared" si="1187"/>
        <v>24117.429089994901</v>
      </c>
      <c r="AK576" s="420">
        <f t="shared" si="1187"/>
        <v>23865.210043506169</v>
      </c>
      <c r="AL576" s="420">
        <f t="shared" si="1187"/>
        <v>23616.099596765402</v>
      </c>
      <c r="AM576" s="420">
        <f t="shared" si="1187"/>
        <v>23370.059436280728</v>
      </c>
      <c r="AN576" s="420">
        <f t="shared" si="1187"/>
        <v>23127.051720774023</v>
      </c>
      <c r="AO576" s="420">
        <f t="shared" si="1187"/>
        <v>22887.039075360943</v>
      </c>
      <c r="AP576" s="420">
        <f t="shared" si="1187"/>
        <v>22649.984585802569</v>
      </c>
      <c r="AQ576" s="420">
        <f t="shared" si="1187"/>
        <v>22415.851792828002</v>
      </c>
      <c r="AR576" s="420">
        <f t="shared" si="1187"/>
        <v>22184.604686526847</v>
      </c>
      <c r="AS576" s="420">
        <f t="shared" si="1187"/>
        <v>21956.207700810864</v>
      </c>
      <c r="AT576" s="420">
        <f t="shared" ref="AT576" si="1188">AV329-AV323-AV299</f>
        <v>21730.625707943826</v>
      </c>
      <c r="AU576" s="420">
        <f t="shared" ref="AU576" si="1189">AW329-AW323-AW299</f>
        <v>21507.82401313887</v>
      </c>
      <c r="AV576" s="420">
        <f t="shared" ref="AV576" si="1190">AX329-AX323-AX299</f>
        <v>21287.768349222388</v>
      </c>
      <c r="AW576" s="420">
        <f t="shared" ref="AW576" si="1191">AY329-AY323-AY299</f>
        <v>21070.424871363681</v>
      </c>
      <c r="AX576" s="420">
        <f t="shared" ref="AX576" si="1192">AZ329-AZ323-AZ299</f>
        <v>20855.760151869577</v>
      </c>
      <c r="AY576" s="420">
        <f t="shared" ref="AY576" si="1193">BA329-BA323-BA299</f>
        <v>20643.74117504324</v>
      </c>
      <c r="AZ576" s="420">
        <f t="shared" ref="AZ576" si="1194">BB329-BB323-BB299</f>
        <v>20434.335332106286</v>
      </c>
      <c r="BA576" s="420">
        <f t="shared" ref="BA576" si="1195">BC329-BC323-BC299</f>
        <v>20227.51041618353</v>
      </c>
      <c r="BB576" s="420">
        <f t="shared" ref="BB576" si="1196">BD329-BD323-BD299</f>
        <v>20023.234617349524</v>
      </c>
      <c r="BC576" s="420">
        <f t="shared" ref="BC576" si="1197">BE329-BE323-BE299</f>
        <v>19821.476517736144</v>
      </c>
      <c r="BD576" s="420">
        <f t="shared" ref="BD576" si="1198">BF329-BF323-BF299</f>
        <v>19622.205086700498</v>
      </c>
      <c r="BE576" s="420">
        <f t="shared" ref="BE576" si="1199">BG329-BG323-BG299</f>
        <v>19425.389676052368</v>
      </c>
      <c r="BF576" s="420">
        <f t="shared" ref="BF576" si="1200">BH329-BH323-BH299</f>
        <v>19231.00001534048</v>
      </c>
      <c r="BG576" s="420">
        <f t="shared" ref="BG576" si="1201">BI329-BI323-BI299</f>
        <v>19039.006207196868</v>
      </c>
      <c r="BH576" s="420">
        <f t="shared" ref="BH576" si="1202">BJ329-BJ323-BJ299</f>
        <v>18849.378722738616</v>
      </c>
      <c r="BI576" s="420">
        <f t="shared" ref="BI576" si="1203">BK329-BK323-BK299</f>
        <v>18662.08839702632</v>
      </c>
      <c r="BJ576" s="420">
        <f t="shared" ref="BJ576" si="1204">BL329-BL323-BL299</f>
        <v>18477.106424578426</v>
      </c>
      <c r="BK576" s="420">
        <f t="shared" ref="BK576" si="1205">BM329-BM323-BM299</f>
        <v>18294.404354940951</v>
      </c>
      <c r="BL576" s="420">
        <f t="shared" ref="BL576" si="1206">BN329-BN323-BN299</f>
        <v>18113.954088311759</v>
      </c>
      <c r="BM576" s="420">
        <f t="shared" ref="BM576" si="1207">BO329-BO323-BO299</f>
        <v>17935.727871218769</v>
      </c>
      <c r="BN576" s="420">
        <f t="shared" ref="BN576" si="1208">BP329-BP323-BP299</f>
        <v>17759.698292251447</v>
      </c>
      <c r="BO576" s="420">
        <f t="shared" ref="BO576" si="1209">BQ329-BQ323-BQ299</f>
        <v>17585.838277844909</v>
      </c>
      <c r="BP576" s="420">
        <f t="shared" ref="BP576" si="1210">BR329-BR323-BR299</f>
        <v>17414.121088115924</v>
      </c>
      <c r="BQ576" s="420">
        <f t="shared" ref="BQ576" si="1211">BS329-BS323-BS299</f>
        <v>17244.520312750352</v>
      </c>
      <c r="BR576" s="420">
        <f t="shared" ref="BR576" si="1212">BT329-BT323-BT299</f>
        <v>17077.009866941156</v>
      </c>
      <c r="BS576" s="420">
        <f t="shared" ref="BS576" si="1213">BU329-BU323-BU299</f>
        <v>16911.563987376561</v>
      </c>
      <c r="BT576" s="420">
        <f t="shared" ref="BT576" si="1214">BV329-BV323-BV299</f>
        <v>16748.1572282776</v>
      </c>
      <c r="BU576" s="420">
        <f t="shared" ref="BU576" si="1215">BW329-BW323-BW299</f>
        <v>16586.764457484533</v>
      </c>
      <c r="BV576" s="420">
        <f t="shared" ref="BV576" si="1216">BX329-BX323-BX299</f>
        <v>16427.360852591493</v>
      </c>
      <c r="BW576" s="420">
        <f t="shared" ref="BW576" si="1217">BY329-BY323-BY299</f>
        <v>16269.921897128754</v>
      </c>
      <c r="BX576" s="420">
        <f t="shared" ref="BX576" si="1218">BZ329-BZ323-BZ299</f>
        <v>16114.423376792098</v>
      </c>
      <c r="BY576" s="420">
        <f t="shared" ref="BY576" si="1219">CA329-CA323-CA299</f>
        <v>15960.841375718586</v>
      </c>
      <c r="BZ576" s="420">
        <f t="shared" ref="BZ576" si="1220">CB329-CB323-CB299</f>
        <v>15809.152272808309</v>
      </c>
      <c r="CA576" s="420">
        <f t="shared" ref="CA576" si="1221">CC329-CC323-CC299</f>
        <v>15659.332738091403</v>
      </c>
      <c r="CB576" s="420">
        <f t="shared" ref="CB576" si="1222">CD329-CD323-CD299</f>
        <v>15511.359729139884</v>
      </c>
      <c r="CC576" s="420">
        <f t="shared" ref="CC576" si="1223">CE329-CE323-CE299</f>
        <v>15365.210487523686</v>
      </c>
      <c r="CD576" s="420">
        <f t="shared" ref="CD576" si="1224">CF329-CF323-CF299</f>
        <v>15220.862535310413</v>
      </c>
      <c r="CE576" s="420">
        <f t="shared" ref="CE576" si="1225">CG329-CG323-CG299</f>
        <v>15078.293671608166</v>
      </c>
      <c r="CF576" s="420">
        <f t="shared" ref="CF576" si="1226">CH329-CH323-CH299</f>
        <v>14937.481969151051</v>
      </c>
      <c r="CG576" s="420">
        <f t="shared" ref="CG576" si="1227">CI329-CI323-CI299</f>
        <v>14798.405770926716</v>
      </c>
      <c r="CH576" s="420">
        <f t="shared" ref="CH576" si="1228">CJ329-CJ323-CJ299</f>
        <v>14661.043686845498</v>
      </c>
      <c r="CI576" s="420">
        <f t="shared" ref="CI576" si="1229">CK329-CK323-CK299</f>
        <v>14525.374590450583</v>
      </c>
      <c r="CJ576" s="420">
        <f t="shared" ref="CJ576" si="1230">CL329-CL323-CL299</f>
        <v>14391.377615668735</v>
      </c>
      <c r="CK576" s="420">
        <f t="shared" ref="CK576" si="1231">CM329-CM323-CM299</f>
        <v>14259.032153601072</v>
      </c>
      <c r="CL576" s="420">
        <f t="shared" ref="CL576" si="1232">CN329-CN323-CN299</f>
        <v>14128.317849353394</v>
      </c>
      <c r="CM576" s="420">
        <f t="shared" ref="CM576" si="1233">CO329-CO323-CO299</f>
        <v>13999.214598905566</v>
      </c>
      <c r="CN576" s="420">
        <f t="shared" ref="CN576" si="1234">CP329-CP323-CP299</f>
        <v>13871.702546019515</v>
      </c>
      <c r="CO576" s="420">
        <f t="shared" ref="CO576" si="1235">CQ329-CQ323-CQ299</f>
        <v>13745.762079185277</v>
      </c>
      <c r="CP576" s="420">
        <f t="shared" ref="CP576" si="1236">CR329-CR323-CR299</f>
        <v>13621.373828604772</v>
      </c>
      <c r="CQ576" s="420">
        <f t="shared" ref="CQ576" si="1237">CS329-CS323-CS299</f>
        <v>13498.518663212675</v>
      </c>
      <c r="CR576" s="420">
        <f t="shared" ref="CR576" si="1238">CT329-CT323-CT299</f>
        <v>13377.177687734033</v>
      </c>
      <c r="CS576" s="420">
        <f t="shared" ref="CS576" si="1239">CU329-CU323-CU299</f>
        <v>13257.332239778165</v>
      </c>
      <c r="CT576" s="420">
        <f t="shared" ref="CT576" si="1240">CV329-CV323-CV299</f>
        <v>13138.963886968353</v>
      </c>
      <c r="CU576" s="420">
        <f t="shared" ref="CU576" si="1241">CW329-CW323-CW299</f>
        <v>13022.054424106924</v>
      </c>
      <c r="CV576" s="420">
        <f t="shared" ref="CV576" si="1242">CX329-CX323-CX299</f>
        <v>12906.585870375258</v>
      </c>
      <c r="CW576" s="420">
        <f t="shared" ref="CW576" si="1243">CY329-CY323-CY299</f>
        <v>12792.54046656834</v>
      </c>
      <c r="CX576" s="420">
        <f t="shared" ref="CX576" si="1244">CZ329-CZ323-CZ299</f>
        <v>12679.900672363339</v>
      </c>
      <c r="CY576" s="420">
        <f t="shared" ref="CY576" si="1245">DA329-DA323-DA299</f>
        <v>12568.649163621914</v>
      </c>
      <c r="CZ576" s="420">
        <f t="shared" ref="CZ576" si="1246">DB329-DB323-DB299</f>
        <v>12458.768829725728</v>
      </c>
      <c r="DA576" s="420">
        <f t="shared" ref="DA576" si="1247">DC329-DC323-DC299</f>
        <v>12350.242770944815</v>
      </c>
      <c r="DB576" s="420">
        <f t="shared" ref="DB576" si="1248">DD329-DD323-DD299</f>
        <v>12243.054295838372</v>
      </c>
      <c r="DC576" s="420">
        <f t="shared" ref="DC576" si="1249">DE329-DE323-DE299</f>
        <v>12137.186918687619</v>
      </c>
      <c r="DD576" s="420">
        <f t="shared" ref="DD576" si="1250">DF329-DF323-DF299</f>
        <v>12032.62435696025</v>
      </c>
      <c r="DE576" s="420">
        <f t="shared" ref="DE576" si="1251">DG329-DG323-DG299</f>
        <v>11929.35052880617</v>
      </c>
      <c r="DF576" s="420">
        <f t="shared" ref="DF576" si="1252">DH329-DH323-DH299</f>
        <v>11827.349550584087</v>
      </c>
      <c r="DG576" s="420">
        <f t="shared" ref="DG576" si="1253">DI329-DI323-DI299</f>
        <v>11726.605734418596</v>
      </c>
      <c r="DH576" s="420">
        <f t="shared" ref="DH576" si="1254">DJ329-DJ323-DJ299</f>
        <v>11627.103585787338</v>
      </c>
      <c r="DI576" s="420">
        <f t="shared" ref="DI576" si="1255">DK329-DK323-DK299</f>
        <v>11528.827801137964</v>
      </c>
      <c r="DJ576" s="420">
        <f t="shared" ref="DJ576" si="1256">DL329-DL323-DL299</f>
        <v>11431.763265534393</v>
      </c>
      <c r="DK576" s="420">
        <f t="shared" ref="DK576" si="1257">DM329-DM323-DM299</f>
        <v>11335.895050332138</v>
      </c>
      <c r="DL576" s="420">
        <f t="shared" ref="DL576" si="1258">DN329-DN323-DN299</f>
        <v>11241.208410882247</v>
      </c>
      <c r="DM576" s="420">
        <f t="shared" ref="DM576" si="1259">DO329-DO323-DO299</f>
        <v>11147.688784263579</v>
      </c>
      <c r="DN576" s="420">
        <f t="shared" ref="DN576" si="1260">DP329-DP323-DP299</f>
        <v>11055.321787042982</v>
      </c>
      <c r="DO576" s="420">
        <f t="shared" ref="DO576" si="1261">DQ329-DQ323-DQ299</f>
        <v>10964.093213063132</v>
      </c>
      <c r="DP576" s="420">
        <f t="shared" ref="DP576" si="1262">DR329-DR323-DR299</f>
        <v>10873.989031257586</v>
      </c>
      <c r="DQ576" s="420">
        <f t="shared" ref="DQ576" si="1263">DS329-DS323-DS299</f>
        <v>10784.995383492787</v>
      </c>
      <c r="DR576" s="420">
        <f t="shared" ref="DR576" si="1264">DT329-DT323-DT299</f>
        <v>-31226.590909090908</v>
      </c>
      <c r="DS576" s="420">
        <f t="shared" ref="DS576" si="1265">DU329-DU323-DU299</f>
        <v>1861.7424242424249</v>
      </c>
      <c r="DT576" s="420">
        <f t="shared" ref="DT576" si="1266">DV329-DV323-DV299</f>
        <v>1861.7424242424249</v>
      </c>
      <c r="DU576" s="420">
        <f t="shared" ref="DU576" si="1267">DW329-DW323-DW299</f>
        <v>1861.7424242424249</v>
      </c>
      <c r="DV576" s="420">
        <f t="shared" ref="DV576" si="1268">DX329-DX323-DX299</f>
        <v>1861.7424242424249</v>
      </c>
      <c r="DW576" s="420">
        <f t="shared" ref="DW576" si="1269">DY329-DY323-DY299</f>
        <v>1861.7424242424249</v>
      </c>
      <c r="DX576" s="420">
        <f t="shared" ref="DX576" si="1270">DZ329-DZ323-DZ299</f>
        <v>1861.742424242424</v>
      </c>
      <c r="DY576" s="420">
        <f t="shared" ref="DY576" si="1271">EA329-EA323-EA299</f>
        <v>1861.7424242424249</v>
      </c>
      <c r="DZ576" s="420">
        <f t="shared" ref="DZ576" si="1272">EB329-EB323-EB299</f>
        <v>1861.7424242424249</v>
      </c>
      <c r="EA576" s="420">
        <f t="shared" ref="EA576" si="1273">EC329-EC323-EC299</f>
        <v>1861.7424242424249</v>
      </c>
      <c r="EB576" s="420">
        <f t="shared" ref="EB576" si="1274">ED329-ED323-ED299</f>
        <v>1861.7424242424249</v>
      </c>
      <c r="EC576" s="420">
        <f t="shared" ref="EC576" si="1275">EE329-EE323-EE299</f>
        <v>1861.742424242424</v>
      </c>
      <c r="ED576" s="420">
        <f t="shared" ref="ED576" si="1276">EF329-EF323-EF299</f>
        <v>1861.742424242424</v>
      </c>
      <c r="EE576" s="420">
        <f t="shared" ref="EE576" si="1277">EG329-EG323-EG299</f>
        <v>104.16666666666667</v>
      </c>
      <c r="EF576" s="420">
        <f t="shared" ref="EF576" si="1278">EH329-EH323-EH299</f>
        <v>104.16666666666667</v>
      </c>
      <c r="EG576" s="420">
        <f t="shared" ref="EG576" si="1279">EI329-EI323-EI299</f>
        <v>104.16666666666667</v>
      </c>
      <c r="EH576" s="420">
        <f t="shared" ref="EH576" si="1280">EJ329-EJ323-EJ299</f>
        <v>104.16666666666667</v>
      </c>
      <c r="EI576" s="420">
        <f t="shared" ref="EI576" si="1281">EK329-EK323-EK299</f>
        <v>104.16666666666667</v>
      </c>
      <c r="EJ576" s="420">
        <f t="shared" ref="EJ576" si="1282">EL329-EL323-EL299</f>
        <v>104.16666666666667</v>
      </c>
      <c r="EK576" s="420">
        <f t="shared" ref="EK576" si="1283">EM329-EM323-EM299</f>
        <v>104.16666666666667</v>
      </c>
      <c r="EL576" s="420">
        <f t="shared" ref="EL576" si="1284">EN329-EN323-EN299</f>
        <v>104.16666666666667</v>
      </c>
      <c r="EM576" s="420">
        <f t="shared" ref="EM576" si="1285">EO329-EO323-EO299</f>
        <v>104.16666666666667</v>
      </c>
      <c r="EN576" s="420">
        <f t="shared" ref="EN576" si="1286">EP329-EP323-EP299</f>
        <v>104.16666666666667</v>
      </c>
      <c r="EO576" s="420">
        <f t="shared" ref="EO576" si="1287">EQ329-EQ323-EQ299</f>
        <v>104.16666666666667</v>
      </c>
      <c r="EP576" s="420">
        <f t="shared" ref="EP576" si="1288">ER329-ER323-ER299</f>
        <v>104.16666666666667</v>
      </c>
      <c r="EQ576" s="420">
        <f t="shared" ref="EQ576" si="1289">ES329-ES323-ES299</f>
        <v>0</v>
      </c>
      <c r="ER576" s="420">
        <f t="shared" ref="ER576" si="1290">ET329-ET323-ET299</f>
        <v>0</v>
      </c>
      <c r="ES576" s="420">
        <f t="shared" ref="ES576" si="1291">EU329-EU323-EU299</f>
        <v>0</v>
      </c>
      <c r="ET576" s="418"/>
    </row>
    <row r="577" spans="2:150" x14ac:dyDescent="0.25">
      <c r="B577" s="419"/>
      <c r="C577" s="420">
        <f>C575-C576</f>
        <v>2975534.0909090908</v>
      </c>
      <c r="D577" s="420">
        <f>D575-D576</f>
        <v>2941447.9458806808</v>
      </c>
      <c r="E577" s="420">
        <f t="shared" ref="E577:AS577" si="1292">E575-E576</f>
        <v>2907736.8843227029</v>
      </c>
      <c r="F577" s="420">
        <f t="shared" si="1292"/>
        <v>2874396.2833313802</v>
      </c>
      <c r="G577" s="420">
        <f t="shared" si="1292"/>
        <v>2841421.5769802299</v>
      </c>
      <c r="H577" s="420">
        <f t="shared" si="1292"/>
        <v>2808808.2556178127</v>
      </c>
      <c r="I577" s="420">
        <f t="shared" si="1292"/>
        <v>2776551.8651741408</v>
      </c>
      <c r="J577" s="420">
        <f t="shared" si="1292"/>
        <v>2744648.0064756423</v>
      </c>
      <c r="K577" s="420">
        <f t="shared" si="1292"/>
        <v>2713092.3345685583</v>
      </c>
      <c r="L577" s="420">
        <f t="shared" si="1292"/>
        <v>2681880.5580506828</v>
      </c>
      <c r="M577" s="420">
        <f t="shared" si="1292"/>
        <v>2651008.4384113429</v>
      </c>
      <c r="N577" s="420">
        <f t="shared" si="1292"/>
        <v>2620471.7893795148</v>
      </c>
      <c r="O577" s="420">
        <f t="shared" si="1292"/>
        <v>2590266.4762799577</v>
      </c>
      <c r="P577" s="420">
        <f t="shared" si="1292"/>
        <v>2560388.4153973078</v>
      </c>
      <c r="Q577" s="420">
        <f t="shared" si="1292"/>
        <v>2530833.5733479895</v>
      </c>
      <c r="R577" s="420">
        <f t="shared" si="1292"/>
        <v>2501597.9664598848</v>
      </c>
      <c r="S577" s="420">
        <f t="shared" si="1292"/>
        <v>2472677.6601596307</v>
      </c>
      <c r="T577" s="420">
        <f t="shared" si="1292"/>
        <v>2444068.7683674814</v>
      </c>
      <c r="U577" s="420">
        <f t="shared" si="1292"/>
        <v>2415767.4528996251</v>
      </c>
      <c r="V577" s="420">
        <f t="shared" si="1292"/>
        <v>2387769.922877864</v>
      </c>
      <c r="W577" s="420">
        <f t="shared" si="1292"/>
        <v>2360072.4341465761</v>
      </c>
      <c r="X577" s="420">
        <f t="shared" si="1292"/>
        <v>2332671.2886968553</v>
      </c>
      <c r="Y577" s="420">
        <f t="shared" si="1292"/>
        <v>2305562.8340977584</v>
      </c>
      <c r="Z577" s="420">
        <f t="shared" si="1292"/>
        <v>2278743.4629345485</v>
      </c>
      <c r="AA577" s="420">
        <f t="shared" si="1292"/>
        <v>2252209.6122538811</v>
      </c>
      <c r="AB577" s="420">
        <f t="shared" si="1292"/>
        <v>2225957.7630158067</v>
      </c>
      <c r="AC577" s="420">
        <f t="shared" si="1292"/>
        <v>2199984.439552546</v>
      </c>
      <c r="AD577" s="420">
        <f t="shared" si="1292"/>
        <v>2174286.2090339242</v>
      </c>
      <c r="AE577" s="420">
        <f t="shared" si="1292"/>
        <v>2148859.6809393992</v>
      </c>
      <c r="AF577" s="420">
        <f t="shared" si="1292"/>
        <v>2123701.5065365932</v>
      </c>
      <c r="AG577" s="420">
        <f t="shared" si="1292"/>
        <v>2098808.378366258</v>
      </c>
      <c r="AH577" s="420">
        <f t="shared" si="1292"/>
        <v>2074177.0297335752</v>
      </c>
      <c r="AI577" s="420">
        <f t="shared" si="1292"/>
        <v>2049804.2342057452</v>
      </c>
      <c r="AJ577" s="420">
        <f t="shared" si="1292"/>
        <v>2025686.8051157508</v>
      </c>
      <c r="AK577" s="420">
        <f t="shared" si="1292"/>
        <v>2001821.5950722443</v>
      </c>
      <c r="AL577" s="420">
        <f t="shared" si="1292"/>
        <v>1978205.4954754794</v>
      </c>
      <c r="AM577" s="420">
        <f t="shared" si="1292"/>
        <v>1954835.4360391989</v>
      </c>
      <c r="AN577" s="420">
        <f t="shared" si="1292"/>
        <v>1931708.3843184239</v>
      </c>
      <c r="AO577" s="420">
        <f t="shared" si="1292"/>
        <v>1908821.3452430635</v>
      </c>
      <c r="AP577" s="420">
        <f t="shared" si="1292"/>
        <v>1886171.3606572608</v>
      </c>
      <c r="AQ577" s="420">
        <f t="shared" si="1292"/>
        <v>1863755.508864433</v>
      </c>
      <c r="AR577" s="420">
        <f t="shared" si="1292"/>
        <v>1841570.9041779055</v>
      </c>
      <c r="AS577" s="420">
        <f t="shared" si="1292"/>
        <v>1819614.6964770954</v>
      </c>
      <c r="AT577" s="420">
        <f t="shared" ref="AT577" si="1293">AT575-AT576</f>
        <v>1797884.0707691517</v>
      </c>
      <c r="AU577" s="420">
        <f t="shared" ref="AU577" si="1294">AU575-AU576</f>
        <v>1776376.2467560123</v>
      </c>
      <c r="AV577" s="420">
        <f t="shared" ref="AV577" si="1295">AV575-AV576</f>
        <v>1755088.4784067902</v>
      </c>
      <c r="AW577" s="420">
        <f t="shared" ref="AW577" si="1296">AW575-AW576</f>
        <v>1734018.0535354267</v>
      </c>
      <c r="AX577" s="420">
        <f t="shared" ref="AX577" si="1297">AX575-AX576</f>
        <v>1713162.2933835564</v>
      </c>
      <c r="AY577" s="420">
        <f t="shared" ref="AY577" si="1298">AY575-AY576</f>
        <v>1692518.5522085142</v>
      </c>
      <c r="AZ577" s="420">
        <f t="shared" ref="AZ577" si="1299">AZ575-AZ576</f>
        <v>1672084.2168764079</v>
      </c>
      <c r="BA577" s="420">
        <f t="shared" ref="BA577" si="1300">BA575-BA576</f>
        <v>1651856.706460224</v>
      </c>
      <c r="BB577" s="420">
        <f t="shared" ref="BB577" si="1301">BB575-BB576</f>
        <v>1631833.4718428748</v>
      </c>
      <c r="BC577" s="420">
        <f t="shared" ref="BC577" si="1302">BC575-BC576</f>
        <v>1612011.9953251381</v>
      </c>
      <c r="BD577" s="420">
        <f t="shared" ref="BD577" si="1303">BD575-BD576</f>
        <v>1592389.7902384379</v>
      </c>
      <c r="BE577" s="420">
        <f t="shared" ref="BE577" si="1304">BE575-BE576</f>
        <v>1572964.4005623853</v>
      </c>
      <c r="BF577" s="420">
        <f t="shared" ref="BF577" si="1305">BF575-BF576</f>
        <v>1553733.4005470455</v>
      </c>
      <c r="BG577" s="420">
        <f t="shared" ref="BG577" si="1306">BG575-BG576</f>
        <v>1534694.3943398483</v>
      </c>
      <c r="BH577" s="420">
        <f t="shared" ref="BH577" si="1307">BH575-BH576</f>
        <v>1515845.0156171096</v>
      </c>
      <c r="BI577" s="420">
        <f t="shared" ref="BI577" si="1308">BI575-BI576</f>
        <v>1497182.9272200835</v>
      </c>
      <c r="BJ577" s="420">
        <f t="shared" ref="BJ577" si="1309">BJ575-BJ576</f>
        <v>1478705.8207955053</v>
      </c>
      <c r="BK577" s="420">
        <f t="shared" ref="BK577" si="1310">BK575-BK576</f>
        <v>1460411.4164405644</v>
      </c>
      <c r="BL577" s="420">
        <f t="shared" ref="BL577" si="1311">BL575-BL576</f>
        <v>1442297.4623522526</v>
      </c>
      <c r="BM577" s="420">
        <f t="shared" ref="BM577" si="1312">BM575-BM576</f>
        <v>1424361.7344810334</v>
      </c>
      <c r="BN577" s="420">
        <f t="shared" ref="BN577" si="1313">BN575-BN576</f>
        <v>1406602.036188782</v>
      </c>
      <c r="BO577" s="420">
        <f t="shared" ref="BO577" si="1314">BO575-BO576</f>
        <v>1389016.1979109368</v>
      </c>
      <c r="BP577" s="420">
        <f t="shared" ref="BP577" si="1315">BP575-BP576</f>
        <v>1371602.0768228211</v>
      </c>
      <c r="BQ577" s="420">
        <f t="shared" ref="BQ577" si="1316">BQ575-BQ576</f>
        <v>1354357.5565100708</v>
      </c>
      <c r="BR577" s="420">
        <f t="shared" ref="BR577" si="1317">BR575-BR576</f>
        <v>1337280.5466431298</v>
      </c>
      <c r="BS577" s="420">
        <f t="shared" ref="BS577" si="1318">BS575-BS576</f>
        <v>1320368.9826557538</v>
      </c>
      <c r="BT577" s="420">
        <f t="shared" ref="BT577" si="1319">BT575-BT576</f>
        <v>1303620.8254274759</v>
      </c>
      <c r="BU577" s="420">
        <f t="shared" ref="BU577" si="1320">BU575-BU576</f>
        <v>1287034.0609699909</v>
      </c>
      <c r="BV577" s="420">
        <f t="shared" ref="BV577" si="1321">BV575-BV576</f>
        <v>1270606.7001173995</v>
      </c>
      <c r="BW577" s="420">
        <f t="shared" ref="BW577" si="1322">BW575-BW576</f>
        <v>1254336.7782202708</v>
      </c>
      <c r="BX577" s="420">
        <f t="shared" ref="BX577" si="1323">BX575-BX576</f>
        <v>1238222.3548434786</v>
      </c>
      <c r="BY577" s="420">
        <f t="shared" ref="BY577" si="1324">BY575-BY576</f>
        <v>1222261.5134677603</v>
      </c>
      <c r="BZ577" s="420">
        <f t="shared" ref="BZ577" si="1325">BZ575-BZ576</f>
        <v>1206452.3611949515</v>
      </c>
      <c r="CA577" s="420">
        <f t="shared" ref="CA577" si="1326">CA575-CA576</f>
        <v>1190793.02845686</v>
      </c>
      <c r="CB577" s="420">
        <f t="shared" ref="CB577" si="1327">CB575-CB576</f>
        <v>1175281.6687277209</v>
      </c>
      <c r="CC577" s="420">
        <f t="shared" ref="CC577" si="1328">CC575-CC576</f>
        <v>1159916.4582401966</v>
      </c>
      <c r="CD577" s="420">
        <f t="shared" ref="CD577" si="1329">CD575-CD576</f>
        <v>1144695.5957048861</v>
      </c>
      <c r="CE577" s="420">
        <f t="shared" ref="CE577" si="1330">CE575-CE576</f>
        <v>1129617.3020332784</v>
      </c>
      <c r="CF577" s="420">
        <f t="shared" ref="CF577" si="1331">CF575-CF576</f>
        <v>1114679.8200641272</v>
      </c>
      <c r="CG577" s="420">
        <f t="shared" ref="CG577" si="1332">CG575-CG576</f>
        <v>1099881.4142932002</v>
      </c>
      <c r="CH577" s="420">
        <f t="shared" ref="CH577" si="1333">CH575-CH576</f>
        <v>1085220.3706063549</v>
      </c>
      <c r="CI577" s="420">
        <f t="shared" ref="CI577" si="1334">CI575-CI576</f>
        <v>1070694.9960159042</v>
      </c>
      <c r="CJ577" s="420">
        <f t="shared" ref="CJ577" si="1335">CJ575-CJ576</f>
        <v>1056303.6184002352</v>
      </c>
      <c r="CK577" s="420">
        <f t="shared" ref="CK577" si="1336">CK575-CK576</f>
        <v>1042044.5862466346</v>
      </c>
      <c r="CL577" s="420">
        <f t="shared" ref="CL577" si="1337">CL575-CL576</f>
        <v>1027916.2683972813</v>
      </c>
      <c r="CM577" s="420">
        <f t="shared" ref="CM577" si="1338">CM575-CM576</f>
        <v>1013917.0537983754</v>
      </c>
      <c r="CN577" s="420">
        <f t="shared" ref="CN577" si="1339">CN575-CN576</f>
        <v>1000045.3512523561</v>
      </c>
      <c r="CO577" s="420">
        <f t="shared" ref="CO577" si="1340">CO575-CO576</f>
        <v>986299.58917317097</v>
      </c>
      <c r="CP577" s="420">
        <f t="shared" ref="CP577" si="1341">CP575-CP576</f>
        <v>972678.21534456569</v>
      </c>
      <c r="CQ577" s="420">
        <f t="shared" ref="CQ577" si="1342">CQ575-CQ576</f>
        <v>959179.69668135338</v>
      </c>
      <c r="CR577" s="420">
        <f t="shared" ref="CR577" si="1343">CR575-CR576</f>
        <v>945802.51899361936</v>
      </c>
      <c r="CS577" s="420">
        <f t="shared" ref="CS577" si="1344">CS575-CS576</f>
        <v>932545.18675384112</v>
      </c>
      <c r="CT577" s="420">
        <f t="shared" ref="CT577" si="1345">CT575-CT576</f>
        <v>919406.22286687256</v>
      </c>
      <c r="CU577" s="420">
        <f t="shared" ref="CU577" si="1346">CU575-CU576</f>
        <v>906384.16844276595</v>
      </c>
      <c r="CV577" s="420">
        <f t="shared" ref="CV577" si="1347">CV575-CV576</f>
        <v>893477.58257239033</v>
      </c>
      <c r="CW577" s="420">
        <f t="shared" ref="CW577" si="1348">CW575-CW576</f>
        <v>880685.04210582189</v>
      </c>
      <c r="CX577" s="420">
        <f t="shared" ref="CX577" si="1349">CX575-CX576</f>
        <v>868005.14143345901</v>
      </c>
      <c r="CY577" s="420">
        <f t="shared" ref="CY577" si="1350">CY575-CY576</f>
        <v>855436.49226983683</v>
      </c>
      <c r="CZ577" s="420">
        <f t="shared" ref="CZ577" si="1351">CZ575-CZ576</f>
        <v>842977.72344011103</v>
      </c>
      <c r="DA577" s="420">
        <f t="shared" ref="DA577" si="1352">DA575-DA576</f>
        <v>830627.48066916654</v>
      </c>
      <c r="DB577" s="420">
        <f t="shared" ref="DB577" si="1353">DB575-DB576</f>
        <v>818384.42637332808</v>
      </c>
      <c r="DC577" s="420">
        <f t="shared" ref="DC577" si="1354">DC575-DC576</f>
        <v>806247.23945463996</v>
      </c>
      <c r="DD577" s="420">
        <f t="shared" ref="DD577" si="1355">DD575-DD576</f>
        <v>794214.61509768036</v>
      </c>
      <c r="DE577" s="420">
        <f t="shared" ref="DE577" si="1356">DE575-DE576</f>
        <v>782285.26456887403</v>
      </c>
      <c r="DF577" s="420">
        <f t="shared" ref="DF577" si="1357">DF575-DF576</f>
        <v>770457.91501828958</v>
      </c>
      <c r="DG577" s="420">
        <f t="shared" ref="DG577" si="1358">DG575-DG576</f>
        <v>758731.30928387144</v>
      </c>
      <c r="DH577" s="420">
        <f t="shared" ref="DH577" si="1359">DH575-DH576</f>
        <v>747104.20569808385</v>
      </c>
      <c r="DI577" s="420">
        <f t="shared" ref="DI577" si="1360">DI575-DI576</f>
        <v>735575.37789694569</v>
      </c>
      <c r="DJ577" s="420">
        <f t="shared" ref="DJ577" si="1361">DJ575-DJ576</f>
        <v>724143.6146314115</v>
      </c>
      <c r="DK577" s="420">
        <f t="shared" ref="DK577" si="1362">DK575-DK576</f>
        <v>712807.71958107944</v>
      </c>
      <c r="DL577" s="420">
        <f t="shared" ref="DL577" si="1363">DL575-DL576</f>
        <v>701566.51117019716</v>
      </c>
      <c r="DM577" s="420">
        <f t="shared" ref="DM577" si="1364">DM575-DM576</f>
        <v>690418.82238593372</v>
      </c>
      <c r="DN577" s="420">
        <f t="shared" ref="DN577" si="1365">DN575-DN576</f>
        <v>679363.50059889047</v>
      </c>
      <c r="DO577" s="420">
        <f t="shared" ref="DO577" si="1366">DO575-DO576</f>
        <v>668399.40738582739</v>
      </c>
      <c r="DP577" s="420">
        <f t="shared" ref="DP577" si="1367">DP575-DP576</f>
        <v>657525.41835456993</v>
      </c>
      <c r="DQ577" s="420">
        <f t="shared" ref="DQ577" si="1368">DQ575-DQ576</f>
        <v>646740.42297107691</v>
      </c>
      <c r="DR577" s="420">
        <f t="shared" ref="DR577" si="1369">DR575-DR576</f>
        <v>677967.01388016797</v>
      </c>
      <c r="DS577" s="420">
        <f t="shared" ref="DS577" si="1370">DS575-DS576</f>
        <v>676105.27145592542</v>
      </c>
      <c r="DT577" s="420">
        <f t="shared" ref="DT577" si="1371">DT575-DT576</f>
        <v>67867.424242425303</v>
      </c>
      <c r="DU577" s="420">
        <f t="shared" ref="DU577" si="1372">DU575-DU576</f>
        <v>66005.681818182755</v>
      </c>
      <c r="DV577" s="420">
        <f t="shared" ref="DV577" si="1373">DV575-DV576</f>
        <v>64143.939393940389</v>
      </c>
      <c r="DW577" s="420">
        <f t="shared" ref="DW577" si="1374">DW575-DW576</f>
        <v>62282.196969697958</v>
      </c>
      <c r="DX577" s="420">
        <f t="shared" ref="DX577" si="1375">DX575-DX576</f>
        <v>60420.454545455468</v>
      </c>
      <c r="DY577" s="420">
        <f t="shared" ref="DY577" si="1376">DY575-DY576</f>
        <v>58558.712121213095</v>
      </c>
      <c r="DZ577" s="420">
        <f t="shared" ref="DZ577" si="1377">DZ575-DZ576</f>
        <v>56696.969696970664</v>
      </c>
      <c r="EA577" s="420">
        <f t="shared" ref="EA577" si="1378">EA575-EA576</f>
        <v>54835.227272728232</v>
      </c>
      <c r="EB577" s="420">
        <f t="shared" ref="EB577" si="1379">EB575-EB576</f>
        <v>52973.484848485859</v>
      </c>
      <c r="EC577" s="420">
        <f t="shared" ref="EC577" si="1380">EC575-EC576</f>
        <v>51111.74242424337</v>
      </c>
      <c r="ED577" s="420">
        <f t="shared" ref="ED577" si="1381">ED575-ED576</f>
        <v>49250.000000000939</v>
      </c>
      <c r="EE577" s="420">
        <f t="shared" ref="EE577" si="1382">EE575-EE576</f>
        <v>49145.833333334325</v>
      </c>
      <c r="EF577" s="420">
        <f t="shared" ref="EF577" si="1383">EF575-EF576</f>
        <v>49041.666666667639</v>
      </c>
      <c r="EG577" s="420">
        <f t="shared" ref="EG577" si="1384">EG575-EG576</f>
        <v>48937.500000000953</v>
      </c>
      <c r="EH577" s="420">
        <f t="shared" ref="EH577" si="1385">EH575-EH576</f>
        <v>48833.333333334325</v>
      </c>
      <c r="EI577" s="420">
        <f t="shared" ref="EI577" si="1386">EI575-EI576</f>
        <v>48729.166666667639</v>
      </c>
      <c r="EJ577" s="420">
        <f t="shared" ref="EJ577" si="1387">EJ575-EJ576</f>
        <v>48625.000000000953</v>
      </c>
      <c r="EK577" s="420">
        <f t="shared" ref="EK577" si="1388">EK575-EK576</f>
        <v>48520.833333334267</v>
      </c>
      <c r="EL577" s="420">
        <f t="shared" ref="EL577" si="1389">EL575-EL576</f>
        <v>48416.666666667639</v>
      </c>
      <c r="EM577" s="420">
        <f t="shared" ref="EM577" si="1390">EM575-EM576</f>
        <v>48312.500000000968</v>
      </c>
      <c r="EN577" s="420">
        <f t="shared" ref="EN577" si="1391">EN575-EN576</f>
        <v>20208.333333333238</v>
      </c>
      <c r="EO577" s="420">
        <f t="shared" ref="EO577" si="1392">EO575-EO576</f>
        <v>20104.16666666657</v>
      </c>
      <c r="EP577" s="420">
        <f t="shared" ref="EP577" si="1393">EP575-EP576</f>
        <v>19999.999999999902</v>
      </c>
      <c r="EQ577" s="420">
        <f t="shared" ref="EQ577" si="1394">EQ575-EQ576</f>
        <v>19999.999999999902</v>
      </c>
      <c r="ER577" s="420">
        <f t="shared" ref="ER577" si="1395">ER575-ER576</f>
        <v>19999.999999999902</v>
      </c>
      <c r="ES577" s="420">
        <f t="shared" ref="ES577" si="1396">ES575-ES576</f>
        <v>0</v>
      </c>
      <c r="ET577" s="418"/>
    </row>
    <row r="578" spans="2:150" x14ac:dyDescent="0.25">
      <c r="B578" s="23"/>
    </row>
    <row r="579" spans="2:150" x14ac:dyDescent="0.25">
      <c r="B579" s="23"/>
    </row>
    <row r="580" spans="2:150" x14ac:dyDescent="0.25">
      <c r="B580" s="43" t="s">
        <v>217</v>
      </c>
    </row>
    <row r="581" spans="2:150" x14ac:dyDescent="0.25">
      <c r="B581" s="23" t="s">
        <v>234</v>
      </c>
      <c r="C581">
        <v>1</v>
      </c>
      <c r="D581">
        <v>2</v>
      </c>
      <c r="E581">
        <v>3</v>
      </c>
      <c r="F581">
        <v>4</v>
      </c>
      <c r="G581">
        <v>5</v>
      </c>
      <c r="H581">
        <v>6</v>
      </c>
      <c r="I581">
        <v>7</v>
      </c>
      <c r="J581">
        <v>8</v>
      </c>
      <c r="K581">
        <v>9</v>
      </c>
      <c r="L581">
        <v>10</v>
      </c>
      <c r="M581">
        <v>11</v>
      </c>
      <c r="N581">
        <v>12</v>
      </c>
      <c r="O581">
        <v>13</v>
      </c>
      <c r="P581">
        <v>14</v>
      </c>
      <c r="Q581">
        <v>15</v>
      </c>
      <c r="R581">
        <v>16</v>
      </c>
      <c r="S581">
        <v>17</v>
      </c>
      <c r="T581">
        <v>18</v>
      </c>
      <c r="U581">
        <v>19</v>
      </c>
      <c r="V581">
        <v>20</v>
      </c>
      <c r="W581">
        <v>21</v>
      </c>
      <c r="X581">
        <v>22</v>
      </c>
      <c r="Y581">
        <v>23</v>
      </c>
      <c r="Z581">
        <v>24</v>
      </c>
      <c r="AA581">
        <v>25</v>
      </c>
      <c r="AB581">
        <v>26</v>
      </c>
      <c r="AC581">
        <v>27</v>
      </c>
      <c r="AD581">
        <v>28</v>
      </c>
      <c r="AE581">
        <v>29</v>
      </c>
      <c r="AF581">
        <v>30</v>
      </c>
      <c r="AG581">
        <v>31</v>
      </c>
      <c r="AH581">
        <v>32</v>
      </c>
      <c r="AI581">
        <v>33</v>
      </c>
      <c r="AJ581">
        <v>34</v>
      </c>
      <c r="AK581">
        <v>35</v>
      </c>
      <c r="AL581">
        <v>36</v>
      </c>
      <c r="AM581">
        <v>37</v>
      </c>
      <c r="AN581">
        <v>38</v>
      </c>
      <c r="AO581">
        <v>39</v>
      </c>
      <c r="AP581">
        <v>40</v>
      </c>
      <c r="AQ581">
        <v>41</v>
      </c>
      <c r="AR581">
        <v>42</v>
      </c>
      <c r="AS581">
        <v>43</v>
      </c>
      <c r="AT581">
        <v>44</v>
      </c>
      <c r="AU581">
        <v>45</v>
      </c>
      <c r="AV581">
        <v>46</v>
      </c>
      <c r="AW581">
        <v>47</v>
      </c>
      <c r="AX581">
        <v>48</v>
      </c>
      <c r="AY581">
        <v>49</v>
      </c>
      <c r="AZ581">
        <v>50</v>
      </c>
      <c r="BA581">
        <v>51</v>
      </c>
      <c r="BB581">
        <v>52</v>
      </c>
      <c r="BC581">
        <v>53</v>
      </c>
      <c r="BD581">
        <v>54</v>
      </c>
      <c r="BE581">
        <v>55</v>
      </c>
      <c r="BF581">
        <v>56</v>
      </c>
      <c r="BG581">
        <v>57</v>
      </c>
      <c r="BH581">
        <v>58</v>
      </c>
      <c r="BI581">
        <v>59</v>
      </c>
      <c r="BJ581">
        <v>60</v>
      </c>
      <c r="BK581">
        <v>61</v>
      </c>
      <c r="BL581">
        <v>62</v>
      </c>
      <c r="BM581">
        <v>63</v>
      </c>
      <c r="BN581">
        <v>64</v>
      </c>
      <c r="BO581">
        <v>65</v>
      </c>
      <c r="BP581">
        <v>66</v>
      </c>
      <c r="BQ581">
        <v>67</v>
      </c>
      <c r="BR581">
        <v>68</v>
      </c>
      <c r="BS581">
        <v>69</v>
      </c>
      <c r="BT581">
        <v>70</v>
      </c>
      <c r="BU581">
        <v>71</v>
      </c>
      <c r="BV581">
        <v>72</v>
      </c>
      <c r="BW581">
        <v>73</v>
      </c>
      <c r="BX581">
        <v>74</v>
      </c>
      <c r="BY581">
        <v>75</v>
      </c>
      <c r="BZ581">
        <v>76</v>
      </c>
      <c r="CA581">
        <v>77</v>
      </c>
      <c r="CB581">
        <v>78</v>
      </c>
      <c r="CC581">
        <v>79</v>
      </c>
      <c r="CD581">
        <v>80</v>
      </c>
      <c r="CE581">
        <v>81</v>
      </c>
      <c r="CF581">
        <v>82</v>
      </c>
      <c r="CG581">
        <v>83</v>
      </c>
      <c r="CH581">
        <v>84</v>
      </c>
      <c r="CI581">
        <v>85</v>
      </c>
      <c r="CJ581">
        <v>86</v>
      </c>
      <c r="CK581">
        <v>87</v>
      </c>
      <c r="CL581">
        <v>88</v>
      </c>
      <c r="CM581">
        <v>89</v>
      </c>
      <c r="CN581">
        <v>90</v>
      </c>
      <c r="CO581">
        <v>91</v>
      </c>
      <c r="CP581">
        <v>92</v>
      </c>
      <c r="CQ581">
        <v>93</v>
      </c>
      <c r="CR581">
        <v>94</v>
      </c>
      <c r="CS581">
        <v>95</v>
      </c>
      <c r="CT581">
        <v>96</v>
      </c>
      <c r="CU581">
        <v>97</v>
      </c>
      <c r="CV581">
        <v>98</v>
      </c>
      <c r="CW581">
        <v>99</v>
      </c>
      <c r="CX581">
        <v>100</v>
      </c>
      <c r="CY581">
        <v>101</v>
      </c>
      <c r="CZ581">
        <v>102</v>
      </c>
      <c r="DA581">
        <v>103</v>
      </c>
      <c r="DB581">
        <v>104</v>
      </c>
      <c r="DC581">
        <v>105</v>
      </c>
      <c r="DD581">
        <v>106</v>
      </c>
      <c r="DE581">
        <v>107</v>
      </c>
      <c r="DF581">
        <v>108</v>
      </c>
      <c r="DG581">
        <v>109</v>
      </c>
      <c r="DH581">
        <v>110</v>
      </c>
      <c r="DI581">
        <v>111</v>
      </c>
      <c r="DJ581">
        <v>112</v>
      </c>
      <c r="DK581">
        <v>113</v>
      </c>
      <c r="DL581">
        <v>114</v>
      </c>
      <c r="DM581">
        <v>115</v>
      </c>
      <c r="DN581">
        <v>116</v>
      </c>
      <c r="DO581">
        <v>117</v>
      </c>
      <c r="DP581">
        <v>118</v>
      </c>
      <c r="DQ581">
        <v>119</v>
      </c>
      <c r="DR581">
        <v>120</v>
      </c>
      <c r="DS581">
        <v>121</v>
      </c>
      <c r="DT581">
        <v>122</v>
      </c>
      <c r="DU581">
        <v>123</v>
      </c>
      <c r="DV581">
        <v>124</v>
      </c>
      <c r="DW581">
        <v>125</v>
      </c>
    </row>
    <row r="582" spans="2:150" x14ac:dyDescent="0.25">
      <c r="B582" s="23" t="s">
        <v>235</v>
      </c>
      <c r="C582" s="256">
        <f>C552+C528+C546+C540+C534+C522</f>
        <v>8427000</v>
      </c>
      <c r="D582" s="256">
        <f t="shared" ref="D582:BO582" si="1397">D552+D528+D546+D540+D534+D522</f>
        <v>8285896.9642857146</v>
      </c>
      <c r="E582" s="256">
        <f t="shared" si="1397"/>
        <v>8146476.4817440109</v>
      </c>
      <c r="F582" s="256">
        <f t="shared" si="1397"/>
        <v>8008708.2212106865</v>
      </c>
      <c r="G582" s="256">
        <f t="shared" si="1397"/>
        <v>7872562.3995798966</v>
      </c>
      <c r="H582" s="256">
        <f t="shared" si="1397"/>
        <v>7738009.7718758062</v>
      </c>
      <c r="I582" s="256">
        <f t="shared" si="1397"/>
        <v>7605021.6215045992</v>
      </c>
      <c r="J582" s="256">
        <f t="shared" si="1397"/>
        <v>7473569.750683561</v>
      </c>
      <c r="K582" s="256">
        <f t="shared" si="1397"/>
        <v>7343626.4710440068</v>
      </c>
      <c r="L582" s="256">
        <f t="shared" si="1397"/>
        <v>7215164.5944048902</v>
      </c>
      <c r="M582" s="256">
        <f t="shared" si="1397"/>
        <v>7088157.4237139905</v>
      </c>
      <c r="N582" s="256">
        <f t="shared" si="1397"/>
        <v>6962578.744153603</v>
      </c>
      <c r="O582" s="256">
        <f t="shared" si="1397"/>
        <v>6838402.8144077584</v>
      </c>
      <c r="P582" s="256">
        <f t="shared" si="1397"/>
        <v>6715604.3580880333</v>
      </c>
      <c r="Q582" s="256">
        <f t="shared" si="1397"/>
        <v>6594158.5553150261</v>
      </c>
      <c r="R582" s="256">
        <f t="shared" si="1397"/>
        <v>6474041.0344527066</v>
      </c>
      <c r="S582" s="256">
        <f t="shared" si="1397"/>
        <v>6355227.8639928326</v>
      </c>
      <c r="T582" s="256">
        <f t="shared" si="1397"/>
        <v>6237695.5445867069</v>
      </c>
      <c r="U582" s="256">
        <f t="shared" si="1397"/>
        <v>6121421.0012215804</v>
      </c>
      <c r="V582" s="256">
        <f t="shared" si="1397"/>
        <v>6006381.5755390944</v>
      </c>
      <c r="W582" s="256">
        <f t="shared" si="1397"/>
        <v>5892555.0182931414</v>
      </c>
      <c r="X582" s="256">
        <f t="shared" si="1397"/>
        <v>5779919.4819446318</v>
      </c>
      <c r="Y582" s="256">
        <f t="shared" si="1397"/>
        <v>5668453.5133906715</v>
      </c>
      <c r="Z582" s="256">
        <f t="shared" si="1397"/>
        <v>5558136.0468256809</v>
      </c>
      <c r="AA582" s="256">
        <f t="shared" si="1397"/>
        <v>5448946.396732091</v>
      </c>
      <c r="AB582" s="256">
        <f t="shared" si="1397"/>
        <v>5340864.2509982223</v>
      </c>
      <c r="AC582" s="256">
        <f t="shared" si="1397"/>
        <v>5233869.6641610535</v>
      </c>
      <c r="AD582" s="256">
        <f t="shared" si="1397"/>
        <v>5127943.0507716024</v>
      </c>
      <c r="AE582" s="256">
        <f t="shared" si="1397"/>
        <v>5023065.1788806794</v>
      </c>
      <c r="AF582" s="256">
        <f t="shared" si="1397"/>
        <v>4919217.1636428395</v>
      </c>
      <c r="AG582" s="256">
        <f t="shared" si="1397"/>
        <v>4816380.4610363599</v>
      </c>
      <c r="AH582" s="256">
        <f t="shared" si="1397"/>
        <v>4714536.8616971541</v>
      </c>
      <c r="AI582" s="256">
        <f t="shared" si="1397"/>
        <v>4613668.4848645451</v>
      </c>
      <c r="AJ582" s="256">
        <f t="shared" si="1397"/>
        <v>4513757.7724368284</v>
      </c>
      <c r="AK582" s="256">
        <f t="shared" si="1397"/>
        <v>4414787.4831347009</v>
      </c>
      <c r="AL582" s="256">
        <f t="shared" si="1397"/>
        <v>4316740.6867705081</v>
      </c>
      <c r="AM582" s="256">
        <f t="shared" si="1397"/>
        <v>4219600.7586214514</v>
      </c>
      <c r="AN582" s="256">
        <f t="shared" si="1397"/>
        <v>4123351.3739048289</v>
      </c>
      <c r="AO582" s="256">
        <f t="shared" si="1397"/>
        <v>4027976.5023534652</v>
      </c>
      <c r="AP582" s="256">
        <f t="shared" si="1397"/>
        <v>3933460.4028895083</v>
      </c>
      <c r="AQ582" s="256">
        <f t="shared" si="1397"/>
        <v>3839787.6183948014</v>
      </c>
      <c r="AR582" s="256">
        <f t="shared" si="1397"/>
        <v>3746942.9705760782</v>
      </c>
      <c r="AS582" s="256">
        <f t="shared" si="1397"/>
        <v>3654911.5549232522</v>
      </c>
      <c r="AT582" s="256">
        <f t="shared" si="1397"/>
        <v>3563678.7357591088</v>
      </c>
      <c r="AU582" s="256">
        <f t="shared" si="1397"/>
        <v>3473230.1413787454</v>
      </c>
      <c r="AV582" s="256">
        <f t="shared" si="1397"/>
        <v>3383551.6592771136</v>
      </c>
      <c r="AW582" s="256">
        <f t="shared" si="1397"/>
        <v>3294629.4314630749</v>
      </c>
      <c r="AX582" s="256">
        <f t="shared" si="1397"/>
        <v>3206449.8498583939</v>
      </c>
      <c r="AY582" s="256">
        <f t="shared" si="1397"/>
        <v>3118999.5517801167</v>
      </c>
      <c r="AZ582" s="256">
        <f t="shared" si="1397"/>
        <v>3032265.4155048337</v>
      </c>
      <c r="BA582" s="256">
        <f t="shared" si="1397"/>
        <v>2946234.5559133268</v>
      </c>
      <c r="BB582" s="256">
        <f t="shared" si="1397"/>
        <v>2860894.3202141421</v>
      </c>
      <c r="BC582" s="256">
        <f t="shared" si="1397"/>
        <v>2776232.2837446579</v>
      </c>
      <c r="BD582" s="256">
        <f t="shared" si="1397"/>
        <v>2692236.2458482399</v>
      </c>
      <c r="BE582" s="256">
        <f t="shared" si="1397"/>
        <v>2608894.2258260907</v>
      </c>
      <c r="BF582" s="256">
        <f t="shared" si="1397"/>
        <v>2526194.4589624535</v>
      </c>
      <c r="BG582" s="256">
        <f t="shared" si="1397"/>
        <v>2444125.3926218203</v>
      </c>
      <c r="BH582" s="256">
        <f t="shared" si="1397"/>
        <v>2362675.6824168498</v>
      </c>
      <c r="BI582" s="256">
        <f t="shared" si="1397"/>
        <v>2281834.1884456989</v>
      </c>
      <c r="BJ582" s="256">
        <f t="shared" si="1397"/>
        <v>2201589.9715975211</v>
      </c>
      <c r="BK582" s="256">
        <f t="shared" si="1397"/>
        <v>2121932.289924874</v>
      </c>
      <c r="BL582" s="256">
        <f t="shared" si="1397"/>
        <v>2084897.2617485067</v>
      </c>
      <c r="BM582" s="256">
        <f t="shared" si="1397"/>
        <v>2048427.8621599902</v>
      </c>
      <c r="BN582" s="256">
        <f t="shared" si="1397"/>
        <v>2012513.9195876843</v>
      </c>
      <c r="BO582" s="256">
        <f t="shared" si="1397"/>
        <v>1977145.4457582324</v>
      </c>
      <c r="BP582" s="256">
        <f t="shared" ref="BP582:EA582" si="1398">BP552+BP528+BP546+BP540+BP534+BP522</f>
        <v>1942312.6323857768</v>
      </c>
      <c r="BQ582" s="256">
        <f t="shared" si="1398"/>
        <v>1908005.8479211307</v>
      </c>
      <c r="BR582" s="256">
        <f t="shared" si="1398"/>
        <v>1874215.6343598105</v>
      </c>
      <c r="BS582" s="256">
        <f t="shared" si="1398"/>
        <v>1840932.7041078617</v>
      </c>
      <c r="BT582" s="256">
        <f t="shared" si="1398"/>
        <v>1808147.9369044306</v>
      </c>
      <c r="BU582" s="256">
        <f t="shared" si="1398"/>
        <v>1775852.3768000496</v>
      </c>
      <c r="BV582" s="256">
        <f t="shared" si="1398"/>
        <v>1744037.2291896255</v>
      </c>
      <c r="BW582" s="256">
        <f t="shared" si="1398"/>
        <v>1498048.8236687433</v>
      </c>
      <c r="BX582" s="256">
        <f t="shared" si="1398"/>
        <v>1450550.702118671</v>
      </c>
      <c r="BY582" s="256">
        <f t="shared" si="1398"/>
        <v>1424618.4092504147</v>
      </c>
      <c r="BZ582" s="256">
        <f t="shared" si="1398"/>
        <v>1399045.5038661128</v>
      </c>
      <c r="CA582" s="256">
        <f t="shared" si="1398"/>
        <v>1373825.658178994</v>
      </c>
      <c r="CB582" s="256">
        <f t="shared" si="1398"/>
        <v>1348952.6558165327</v>
      </c>
      <c r="CC582" s="256">
        <f t="shared" si="1398"/>
        <v>1324420.3898587632</v>
      </c>
      <c r="CD582" s="256">
        <f t="shared" si="1398"/>
        <v>1300222.8609111309</v>
      </c>
      <c r="CE582" s="256">
        <f t="shared" si="1398"/>
        <v>1276354.175211279</v>
      </c>
      <c r="CF582" s="256">
        <f t="shared" si="1398"/>
        <v>1252808.5427691662</v>
      </c>
      <c r="CG582" s="256">
        <f t="shared" si="1398"/>
        <v>1229580.275539933</v>
      </c>
      <c r="CH582" s="256">
        <f t="shared" si="1398"/>
        <v>1206663.7856289381</v>
      </c>
      <c r="CI582" s="256">
        <f t="shared" si="1398"/>
        <v>237970.00000000093</v>
      </c>
      <c r="CJ582" s="256">
        <f t="shared" si="1398"/>
        <v>232449.16666666762</v>
      </c>
      <c r="CK582" s="256">
        <f t="shared" si="1398"/>
        <v>226928.3333333343</v>
      </c>
      <c r="CL582" s="256">
        <f t="shared" si="1398"/>
        <v>221407.50000000096</v>
      </c>
      <c r="CM582" s="256">
        <f t="shared" si="1398"/>
        <v>215886.66666666762</v>
      </c>
      <c r="CN582" s="256">
        <f t="shared" si="1398"/>
        <v>210365.83333333427</v>
      </c>
      <c r="CO582" s="256">
        <f t="shared" si="1398"/>
        <v>204845.00000000093</v>
      </c>
      <c r="CP582" s="256">
        <f t="shared" si="1398"/>
        <v>199324.16666666762</v>
      </c>
      <c r="CQ582" s="256">
        <f t="shared" si="1398"/>
        <v>193803.33333333427</v>
      </c>
      <c r="CR582" s="256">
        <f t="shared" si="1398"/>
        <v>188282.50000000093</v>
      </c>
      <c r="CS582" s="256">
        <f t="shared" si="1398"/>
        <v>182761.66666666762</v>
      </c>
      <c r="CT582" s="256">
        <f t="shared" si="1398"/>
        <v>177240.83333333427</v>
      </c>
      <c r="CU582" s="256">
        <f t="shared" si="1398"/>
        <v>171720.00000000093</v>
      </c>
      <c r="CV582" s="256">
        <f t="shared" si="1398"/>
        <v>171322.50000000093</v>
      </c>
      <c r="CW582" s="256">
        <f t="shared" si="1398"/>
        <v>170925.00000000093</v>
      </c>
      <c r="CX582" s="256">
        <f t="shared" si="1398"/>
        <v>170527.50000000093</v>
      </c>
      <c r="CY582" s="256">
        <f t="shared" si="1398"/>
        <v>95930.000000000728</v>
      </c>
      <c r="CZ582" s="256">
        <f t="shared" si="1398"/>
        <v>95532.500000000728</v>
      </c>
      <c r="DA582" s="256">
        <f t="shared" si="1398"/>
        <v>95135.000000000728</v>
      </c>
      <c r="DB582" s="256">
        <f t="shared" si="1398"/>
        <v>77777.5</v>
      </c>
      <c r="DC582" s="256">
        <f t="shared" si="1398"/>
        <v>77380</v>
      </c>
      <c r="DD582" s="256">
        <f t="shared" si="1398"/>
        <v>76982.5</v>
      </c>
      <c r="DE582" s="256">
        <f t="shared" si="1398"/>
        <v>76585</v>
      </c>
      <c r="DF582" s="256">
        <f t="shared" si="1398"/>
        <v>76187.5</v>
      </c>
      <c r="DG582" s="256">
        <f t="shared" si="1398"/>
        <v>75790</v>
      </c>
      <c r="DH582" s="256">
        <f t="shared" si="1398"/>
        <v>75392.5</v>
      </c>
      <c r="DI582" s="256">
        <f t="shared" si="1398"/>
        <v>74995</v>
      </c>
      <c r="DJ582" s="256">
        <f t="shared" si="1398"/>
        <v>74597.5</v>
      </c>
      <c r="DK582" s="256">
        <f t="shared" si="1398"/>
        <v>74200</v>
      </c>
      <c r="DL582" s="256">
        <f t="shared" si="1398"/>
        <v>73802.5</v>
      </c>
      <c r="DM582" s="256">
        <f t="shared" si="1398"/>
        <v>73405</v>
      </c>
      <c r="DN582" s="256">
        <f t="shared" si="1398"/>
        <v>73007.5</v>
      </c>
      <c r="DO582" s="256">
        <f t="shared" si="1398"/>
        <v>72610</v>
      </c>
      <c r="DP582" s="256">
        <f t="shared" si="1398"/>
        <v>72212.5</v>
      </c>
      <c r="DQ582" s="256">
        <f t="shared" si="1398"/>
        <v>71815</v>
      </c>
      <c r="DR582" s="256">
        <f t="shared" si="1398"/>
        <v>71417.5</v>
      </c>
      <c r="DS582" s="256">
        <f t="shared" si="1398"/>
        <v>71020</v>
      </c>
      <c r="DT582" s="256">
        <f t="shared" si="1398"/>
        <v>71020</v>
      </c>
      <c r="DU582" s="256">
        <f t="shared" si="1398"/>
        <v>71020</v>
      </c>
      <c r="DV582" s="256">
        <f t="shared" si="1398"/>
        <v>71020</v>
      </c>
      <c r="DW582" s="256">
        <f t="shared" si="1398"/>
        <v>71020</v>
      </c>
      <c r="DX582" s="256">
        <f t="shared" si="1398"/>
        <v>0</v>
      </c>
      <c r="DY582" s="256">
        <f t="shared" si="1398"/>
        <v>0</v>
      </c>
      <c r="DZ582" s="256">
        <f t="shared" si="1398"/>
        <v>0</v>
      </c>
      <c r="EA582" s="256">
        <f t="shared" si="1398"/>
        <v>0</v>
      </c>
      <c r="EB582" s="256">
        <f t="shared" ref="EB582:ES582" si="1399">EB552+EB528+EB546+EB540+EB534+EB522</f>
        <v>0</v>
      </c>
      <c r="EC582" s="256">
        <f t="shared" si="1399"/>
        <v>0</v>
      </c>
      <c r="ED582" s="256">
        <f t="shared" si="1399"/>
        <v>0</v>
      </c>
      <c r="EE582" s="256">
        <f t="shared" si="1399"/>
        <v>0</v>
      </c>
      <c r="EF582" s="256">
        <f t="shared" si="1399"/>
        <v>0</v>
      </c>
      <c r="EG582" s="256">
        <f t="shared" si="1399"/>
        <v>0</v>
      </c>
      <c r="EH582" s="256">
        <f t="shared" si="1399"/>
        <v>0</v>
      </c>
      <c r="EI582" s="256">
        <f t="shared" si="1399"/>
        <v>0</v>
      </c>
      <c r="EJ582" s="256">
        <f t="shared" si="1399"/>
        <v>0</v>
      </c>
      <c r="EK582" s="256">
        <f t="shared" si="1399"/>
        <v>0</v>
      </c>
      <c r="EL582" s="256">
        <f t="shared" si="1399"/>
        <v>0</v>
      </c>
      <c r="EM582" s="256">
        <f t="shared" si="1399"/>
        <v>0</v>
      </c>
      <c r="EN582" s="256">
        <f t="shared" si="1399"/>
        <v>0</v>
      </c>
      <c r="EO582" s="256">
        <f t="shared" si="1399"/>
        <v>0</v>
      </c>
      <c r="EP582" s="256">
        <f t="shared" si="1399"/>
        <v>0</v>
      </c>
      <c r="EQ582" s="256">
        <f t="shared" si="1399"/>
        <v>0</v>
      </c>
      <c r="ER582" s="256">
        <f t="shared" si="1399"/>
        <v>0</v>
      </c>
      <c r="ES582" s="256">
        <f t="shared" si="1399"/>
        <v>0</v>
      </c>
    </row>
    <row r="583" spans="2:150" x14ac:dyDescent="0.25">
      <c r="B583" s="23" t="s">
        <v>236</v>
      </c>
      <c r="C583" s="8">
        <f>C553+C547+C541+C535+C529+C523</f>
        <v>141103.03571428568</v>
      </c>
      <c r="D583" s="8">
        <f t="shared" ref="D583:BO583" si="1400">D553+D547+D541+D535+D529+D523</f>
        <v>139420.48254170283</v>
      </c>
      <c r="E583" s="8">
        <f t="shared" si="1400"/>
        <v>137768.26053332476</v>
      </c>
      <c r="F583" s="8">
        <f t="shared" si="1400"/>
        <v>136145.82163079054</v>
      </c>
      <c r="G583" s="8">
        <f t="shared" si="1400"/>
        <v>134552.62770409061</v>
      </c>
      <c r="H583" s="8">
        <f t="shared" si="1400"/>
        <v>132988.15037120681</v>
      </c>
      <c r="I583" s="8">
        <f t="shared" si="1400"/>
        <v>131451.87082103838</v>
      </c>
      <c r="J583" s="8">
        <f t="shared" si="1400"/>
        <v>129943.27963955488</v>
      </c>
      <c r="K583" s="8">
        <f t="shared" si="1400"/>
        <v>128461.87663911583</v>
      </c>
      <c r="L583" s="8">
        <f t="shared" si="1400"/>
        <v>127007.17069090034</v>
      </c>
      <c r="M583" s="8">
        <f t="shared" si="1400"/>
        <v>125578.67956038905</v>
      </c>
      <c r="N583" s="8">
        <f t="shared" si="1400"/>
        <v>124175.92974584308</v>
      </c>
      <c r="O583" s="8">
        <f t="shared" si="1400"/>
        <v>122798.45631972491</v>
      </c>
      <c r="P583" s="8">
        <f t="shared" si="1400"/>
        <v>121445.8027730076</v>
      </c>
      <c r="Q583" s="8">
        <f t="shared" si="1400"/>
        <v>120117.52086231967</v>
      </c>
      <c r="R583" s="8">
        <f t="shared" si="1400"/>
        <v>118813.17045987339</v>
      </c>
      <c r="S583" s="8">
        <f t="shared" si="1400"/>
        <v>117532.31940612639</v>
      </c>
      <c r="T583" s="8">
        <f t="shared" si="1400"/>
        <v>116274.54336512568</v>
      </c>
      <c r="U583" s="8">
        <f t="shared" si="1400"/>
        <v>115039.4256824859</v>
      </c>
      <c r="V583" s="8">
        <f t="shared" si="1400"/>
        <v>113826.55724595337</v>
      </c>
      <c r="W583" s="8">
        <f t="shared" si="1400"/>
        <v>112635.53634850853</v>
      </c>
      <c r="X583" s="8">
        <f t="shared" si="1400"/>
        <v>111465.96855396082</v>
      </c>
      <c r="Y583" s="8">
        <f t="shared" si="1400"/>
        <v>110317.46656499003</v>
      </c>
      <c r="Z583" s="8">
        <f t="shared" si="1400"/>
        <v>109189.65009358971</v>
      </c>
      <c r="AA583" s="8">
        <f t="shared" si="1400"/>
        <v>108082.14573386888</v>
      </c>
      <c r="AB583" s="8">
        <f t="shared" si="1400"/>
        <v>106994.58683716864</v>
      </c>
      <c r="AC583" s="8">
        <f t="shared" si="1400"/>
        <v>105926.61338945157</v>
      </c>
      <c r="AD583" s="8">
        <f t="shared" si="1400"/>
        <v>104877.87189092263</v>
      </c>
      <c r="AE583" s="8">
        <f t="shared" si="1400"/>
        <v>103848.01523784059</v>
      </c>
      <c r="AF583" s="8">
        <f t="shared" si="1400"/>
        <v>102836.70260647978</v>
      </c>
      <c r="AG583" s="8">
        <f t="shared" si="1400"/>
        <v>101843.59933920366</v>
      </c>
      <c r="AH583" s="8">
        <f t="shared" si="1400"/>
        <v>100868.37683261069</v>
      </c>
      <c r="AI583" s="8">
        <f t="shared" si="1400"/>
        <v>99910.712427715567</v>
      </c>
      <c r="AJ583" s="8">
        <f t="shared" si="1400"/>
        <v>98970.289302128003</v>
      </c>
      <c r="AK583" s="8">
        <f t="shared" si="1400"/>
        <v>98046.796364192982</v>
      </c>
      <c r="AL583" s="8">
        <f t="shared" si="1400"/>
        <v>97139.928149056621</v>
      </c>
      <c r="AM583" s="8">
        <f t="shared" si="1400"/>
        <v>96249.384716622473</v>
      </c>
      <c r="AN583" s="8">
        <f t="shared" si="1400"/>
        <v>95374.871551363613</v>
      </c>
      <c r="AO583" s="8">
        <f t="shared" si="1400"/>
        <v>94516.099463957071</v>
      </c>
      <c r="AP583" s="8">
        <f t="shared" si="1400"/>
        <v>93672.784494706808</v>
      </c>
      <c r="AQ583" s="8">
        <f t="shared" si="1400"/>
        <v>92844.647818723242</v>
      </c>
      <c r="AR583" s="8">
        <f t="shared" si="1400"/>
        <v>92031.415652826545</v>
      </c>
      <c r="AS583" s="8">
        <f t="shared" si="1400"/>
        <v>91232.819164143119</v>
      </c>
      <c r="AT583" s="8">
        <f t="shared" si="1400"/>
        <v>90448.594380363458</v>
      </c>
      <c r="AU583" s="8">
        <f t="shared" si="1400"/>
        <v>89678.482101632006</v>
      </c>
      <c r="AV583" s="8">
        <f t="shared" si="1400"/>
        <v>88922.227814038386</v>
      </c>
      <c r="AW583" s="8">
        <f t="shared" si="1400"/>
        <v>88179.581604681443</v>
      </c>
      <c r="AX583" s="8">
        <f t="shared" si="1400"/>
        <v>87450.298078277236</v>
      </c>
      <c r="AY583" s="8">
        <f t="shared" si="1400"/>
        <v>86734.136275282581</v>
      </c>
      <c r="AZ583" s="8">
        <f t="shared" si="1400"/>
        <v>86030.859591506916</v>
      </c>
      <c r="BA583" s="8">
        <f t="shared" si="1400"/>
        <v>85340.235699184908</v>
      </c>
      <c r="BB583" s="8">
        <f t="shared" si="1400"/>
        <v>84662.036469483748</v>
      </c>
      <c r="BC583" s="8">
        <f t="shared" si="1400"/>
        <v>83996.037896418333</v>
      </c>
      <c r="BD583" s="8">
        <f t="shared" si="1400"/>
        <v>83342.020022149154</v>
      </c>
      <c r="BE583" s="8">
        <f t="shared" si="1400"/>
        <v>82699.766863637487</v>
      </c>
      <c r="BF583" s="8">
        <f t="shared" si="1400"/>
        <v>82069.066340633173</v>
      </c>
      <c r="BG583" s="8">
        <f t="shared" si="1400"/>
        <v>81449.710204970776</v>
      </c>
      <c r="BH583" s="8">
        <f t="shared" si="1400"/>
        <v>80841.493971150121</v>
      </c>
      <c r="BI583" s="8">
        <f t="shared" si="1400"/>
        <v>80244.21684817785</v>
      </c>
      <c r="BJ583" s="8">
        <f t="shared" si="1400"/>
        <v>79657.681672647377</v>
      </c>
      <c r="BK583" s="8">
        <f t="shared" si="1400"/>
        <v>37035.028176367254</v>
      </c>
      <c r="BL583" s="8">
        <f t="shared" si="1400"/>
        <v>36469.39958851663</v>
      </c>
      <c r="BM583" s="8">
        <f t="shared" si="1400"/>
        <v>35913.942572305503</v>
      </c>
      <c r="BN583" s="8">
        <f t="shared" si="1400"/>
        <v>35368.473829451992</v>
      </c>
      <c r="BO583" s="8">
        <f t="shared" si="1400"/>
        <v>34832.813372455617</v>
      </c>
      <c r="BP583" s="8">
        <f t="shared" ref="BP583:EA583" si="1401">BP553+BP547+BP541+BP535+BP529+BP523</f>
        <v>34306.784464646014</v>
      </c>
      <c r="BQ583" s="8">
        <f t="shared" si="1401"/>
        <v>33790.213561320226</v>
      </c>
      <c r="BR583" s="8">
        <f t="shared" si="1401"/>
        <v>33282.930251948819</v>
      </c>
      <c r="BS583" s="8">
        <f t="shared" si="1401"/>
        <v>32784.767203431191</v>
      </c>
      <c r="BT583" s="8">
        <f t="shared" si="1401"/>
        <v>32295.560104381155</v>
      </c>
      <c r="BU583" s="8">
        <f t="shared" si="1401"/>
        <v>31815.147610423854</v>
      </c>
      <c r="BV583" s="8">
        <f t="shared" si="1401"/>
        <v>245988.40552088234</v>
      </c>
      <c r="BW583" s="8">
        <f t="shared" si="1401"/>
        <v>26298.121550072261</v>
      </c>
      <c r="BX583" s="8">
        <f t="shared" si="1401"/>
        <v>25932.292868256103</v>
      </c>
      <c r="BY583" s="8">
        <f t="shared" si="1401"/>
        <v>25572.905384301928</v>
      </c>
      <c r="BZ583" s="8">
        <f t="shared" si="1401"/>
        <v>25219.845687118803</v>
      </c>
      <c r="CA583" s="8">
        <f t="shared" si="1401"/>
        <v>24873.002362461077</v>
      </c>
      <c r="CB583" s="8">
        <f t="shared" si="1401"/>
        <v>24532.265957769647</v>
      </c>
      <c r="CC583" s="8">
        <f t="shared" si="1401"/>
        <v>24197.52894763225</v>
      </c>
      <c r="CD583" s="8">
        <f t="shared" si="1401"/>
        <v>23868.685699851922</v>
      </c>
      <c r="CE583" s="8">
        <f t="shared" si="1401"/>
        <v>23545.632442112859</v>
      </c>
      <c r="CF583" s="8">
        <f t="shared" si="1401"/>
        <v>23228.267229233279</v>
      </c>
      <c r="CG583" s="8">
        <f t="shared" si="1401"/>
        <v>22916.489910994751</v>
      </c>
      <c r="CH583" s="8">
        <f t="shared" si="1401"/>
        <v>968693.7856289373</v>
      </c>
      <c r="CI583" s="8">
        <f t="shared" si="1401"/>
        <v>5520.8333333333339</v>
      </c>
      <c r="CJ583" s="8">
        <f t="shared" si="1401"/>
        <v>5520.8333333333339</v>
      </c>
      <c r="CK583" s="8">
        <f t="shared" si="1401"/>
        <v>5520.8333333333339</v>
      </c>
      <c r="CL583" s="8">
        <f t="shared" si="1401"/>
        <v>5520.8333333333339</v>
      </c>
      <c r="CM583" s="8">
        <f t="shared" si="1401"/>
        <v>5520.8333333333339</v>
      </c>
      <c r="CN583" s="8">
        <f t="shared" si="1401"/>
        <v>5520.8333333333339</v>
      </c>
      <c r="CO583" s="8">
        <f t="shared" si="1401"/>
        <v>5520.8333333333339</v>
      </c>
      <c r="CP583" s="8">
        <f t="shared" si="1401"/>
        <v>5520.8333333333339</v>
      </c>
      <c r="CQ583" s="8">
        <f t="shared" si="1401"/>
        <v>5520.8333333333339</v>
      </c>
      <c r="CR583" s="8">
        <f t="shared" si="1401"/>
        <v>5520.8333333333339</v>
      </c>
      <c r="CS583" s="8">
        <f t="shared" si="1401"/>
        <v>5520.8333333333339</v>
      </c>
      <c r="CT583" s="8">
        <f t="shared" si="1401"/>
        <v>5520.8333333333339</v>
      </c>
      <c r="CU583" s="8">
        <f t="shared" si="1401"/>
        <v>397.50000000000006</v>
      </c>
      <c r="CV583" s="8">
        <f t="shared" si="1401"/>
        <v>397.50000000000006</v>
      </c>
      <c r="CW583" s="8">
        <f t="shared" si="1401"/>
        <v>397.50000000000006</v>
      </c>
      <c r="CX583" s="8">
        <f t="shared" si="1401"/>
        <v>397.50000000000006</v>
      </c>
      <c r="CY583" s="8">
        <f t="shared" si="1401"/>
        <v>397.50000000000006</v>
      </c>
      <c r="CZ583" s="8">
        <f t="shared" si="1401"/>
        <v>397.50000000000006</v>
      </c>
      <c r="DA583" s="8">
        <f t="shared" si="1401"/>
        <v>397.50000000000006</v>
      </c>
      <c r="DB583" s="8">
        <f t="shared" si="1401"/>
        <v>397.50000000000006</v>
      </c>
      <c r="DC583" s="8">
        <f t="shared" si="1401"/>
        <v>397.50000000000006</v>
      </c>
      <c r="DD583" s="8">
        <f t="shared" si="1401"/>
        <v>397.50000000000006</v>
      </c>
      <c r="DE583" s="8">
        <f t="shared" si="1401"/>
        <v>397.50000000000006</v>
      </c>
      <c r="DF583" s="8">
        <f t="shared" si="1401"/>
        <v>397.50000000000006</v>
      </c>
      <c r="DG583" s="8">
        <f t="shared" si="1401"/>
        <v>397.50000000000006</v>
      </c>
      <c r="DH583" s="8">
        <f t="shared" si="1401"/>
        <v>397.50000000000006</v>
      </c>
      <c r="DI583" s="8">
        <f t="shared" si="1401"/>
        <v>397.50000000000006</v>
      </c>
      <c r="DJ583" s="8">
        <f t="shared" si="1401"/>
        <v>397.50000000000006</v>
      </c>
      <c r="DK583" s="8">
        <f t="shared" si="1401"/>
        <v>397.50000000000006</v>
      </c>
      <c r="DL583" s="8">
        <f t="shared" si="1401"/>
        <v>397.50000000000006</v>
      </c>
      <c r="DM583" s="8">
        <f t="shared" si="1401"/>
        <v>397.50000000000006</v>
      </c>
      <c r="DN583" s="8">
        <f t="shared" si="1401"/>
        <v>397.50000000000006</v>
      </c>
      <c r="DO583" s="8">
        <f t="shared" si="1401"/>
        <v>397.50000000000006</v>
      </c>
      <c r="DP583" s="8">
        <f t="shared" si="1401"/>
        <v>397.50000000000006</v>
      </c>
      <c r="DQ583" s="8">
        <f t="shared" si="1401"/>
        <v>397.50000000000006</v>
      </c>
      <c r="DR583" s="8">
        <f t="shared" si="1401"/>
        <v>397.50000000000006</v>
      </c>
      <c r="DS583" s="8">
        <f t="shared" si="1401"/>
        <v>0</v>
      </c>
      <c r="DT583" s="8">
        <f t="shared" si="1401"/>
        <v>0</v>
      </c>
      <c r="DU583" s="8">
        <f t="shared" si="1401"/>
        <v>0</v>
      </c>
      <c r="DV583" s="8">
        <f t="shared" si="1401"/>
        <v>0</v>
      </c>
      <c r="DW583" s="8">
        <f t="shared" si="1401"/>
        <v>0</v>
      </c>
      <c r="DX583" s="8">
        <f t="shared" si="1401"/>
        <v>0</v>
      </c>
      <c r="DY583" s="8">
        <f t="shared" si="1401"/>
        <v>0</v>
      </c>
      <c r="DZ583" s="8">
        <f t="shared" si="1401"/>
        <v>0</v>
      </c>
      <c r="EA583" s="8">
        <f t="shared" si="1401"/>
        <v>0</v>
      </c>
      <c r="EB583" s="8">
        <f t="shared" ref="EB583:ES583" si="1402">EB553+EB547+EB541+EB535+EB529+EB523</f>
        <v>0</v>
      </c>
      <c r="EC583" s="8">
        <f t="shared" si="1402"/>
        <v>0</v>
      </c>
      <c r="ED583" s="8">
        <f t="shared" si="1402"/>
        <v>0</v>
      </c>
      <c r="EE583" s="8">
        <f t="shared" si="1402"/>
        <v>0</v>
      </c>
      <c r="EF583" s="8">
        <f t="shared" si="1402"/>
        <v>0</v>
      </c>
      <c r="EG583" s="8">
        <f t="shared" si="1402"/>
        <v>0</v>
      </c>
      <c r="EH583" s="8">
        <f t="shared" si="1402"/>
        <v>0</v>
      </c>
      <c r="EI583" s="8">
        <f t="shared" si="1402"/>
        <v>0</v>
      </c>
      <c r="EJ583" s="8">
        <f t="shared" si="1402"/>
        <v>0</v>
      </c>
      <c r="EK583" s="8">
        <f t="shared" si="1402"/>
        <v>0</v>
      </c>
      <c r="EL583" s="8">
        <f t="shared" si="1402"/>
        <v>0</v>
      </c>
      <c r="EM583" s="8">
        <f t="shared" si="1402"/>
        <v>0</v>
      </c>
      <c r="EN583" s="8">
        <f t="shared" si="1402"/>
        <v>0</v>
      </c>
      <c r="EO583" s="8">
        <f t="shared" si="1402"/>
        <v>0</v>
      </c>
      <c r="EP583" s="8">
        <f t="shared" si="1402"/>
        <v>0</v>
      </c>
      <c r="EQ583" s="8">
        <f t="shared" si="1402"/>
        <v>0</v>
      </c>
      <c r="ER583" s="8">
        <f t="shared" si="1402"/>
        <v>0</v>
      </c>
      <c r="ES583" s="8">
        <f t="shared" si="1402"/>
        <v>0</v>
      </c>
    </row>
    <row r="584" spans="2:150" x14ac:dyDescent="0.25">
      <c r="B584" s="23" t="s">
        <v>237</v>
      </c>
      <c r="C584" s="256">
        <f t="shared" ref="C584:BO584" si="1403">C582-C583</f>
        <v>8285896.9642857146</v>
      </c>
      <c r="D584" s="256">
        <f t="shared" si="1403"/>
        <v>8146476.4817440119</v>
      </c>
      <c r="E584" s="256">
        <f t="shared" si="1403"/>
        <v>8008708.2212106865</v>
      </c>
      <c r="F584" s="256">
        <f t="shared" si="1403"/>
        <v>7872562.3995798957</v>
      </c>
      <c r="G584" s="256">
        <f t="shared" si="1403"/>
        <v>7738009.7718758062</v>
      </c>
      <c r="H584" s="256">
        <f t="shared" si="1403"/>
        <v>7605021.6215045992</v>
      </c>
      <c r="I584" s="256">
        <f t="shared" si="1403"/>
        <v>7473569.750683561</v>
      </c>
      <c r="J584" s="256">
        <f t="shared" si="1403"/>
        <v>7343626.4710440058</v>
      </c>
      <c r="K584" s="256">
        <f t="shared" si="1403"/>
        <v>7215164.5944048911</v>
      </c>
      <c r="L584" s="256">
        <f t="shared" si="1403"/>
        <v>7088157.4237139896</v>
      </c>
      <c r="M584" s="256">
        <f t="shared" si="1403"/>
        <v>6962578.7441536011</v>
      </c>
      <c r="N584" s="256">
        <f t="shared" si="1403"/>
        <v>6838402.8144077603</v>
      </c>
      <c r="O584" s="256">
        <f t="shared" si="1403"/>
        <v>6715604.3580880333</v>
      </c>
      <c r="P584" s="256">
        <f t="shared" si="1403"/>
        <v>6594158.5553150261</v>
      </c>
      <c r="Q584" s="256">
        <f t="shared" si="1403"/>
        <v>6474041.0344527066</v>
      </c>
      <c r="R584" s="256">
        <f t="shared" si="1403"/>
        <v>6355227.8639928335</v>
      </c>
      <c r="S584" s="256">
        <f t="shared" si="1403"/>
        <v>6237695.544586706</v>
      </c>
      <c r="T584" s="256">
        <f t="shared" si="1403"/>
        <v>6121421.0012215814</v>
      </c>
      <c r="U584" s="256">
        <f t="shared" si="1403"/>
        <v>6006381.5755390944</v>
      </c>
      <c r="V584" s="256">
        <f t="shared" si="1403"/>
        <v>5892555.0182931414</v>
      </c>
      <c r="W584" s="256">
        <f t="shared" si="1403"/>
        <v>5779919.4819446327</v>
      </c>
      <c r="X584" s="256">
        <f t="shared" si="1403"/>
        <v>5668453.5133906705</v>
      </c>
      <c r="Y584" s="256">
        <f t="shared" si="1403"/>
        <v>5558136.0468256818</v>
      </c>
      <c r="Z584" s="256">
        <f t="shared" si="1403"/>
        <v>5448946.396732091</v>
      </c>
      <c r="AA584" s="256">
        <f t="shared" si="1403"/>
        <v>5340864.2509982223</v>
      </c>
      <c r="AB584" s="256">
        <f t="shared" si="1403"/>
        <v>5233869.6641610535</v>
      </c>
      <c r="AC584" s="256">
        <f t="shared" si="1403"/>
        <v>5127943.0507716015</v>
      </c>
      <c r="AD584" s="256">
        <f t="shared" si="1403"/>
        <v>5023065.1788806794</v>
      </c>
      <c r="AE584" s="256">
        <f t="shared" si="1403"/>
        <v>4919217.1636428386</v>
      </c>
      <c r="AF584" s="256">
        <f t="shared" si="1403"/>
        <v>4816380.4610363599</v>
      </c>
      <c r="AG584" s="256">
        <f t="shared" si="1403"/>
        <v>4714536.861697156</v>
      </c>
      <c r="AH584" s="256">
        <f t="shared" si="1403"/>
        <v>4613668.4848645432</v>
      </c>
      <c r="AI584" s="256">
        <f t="shared" si="1403"/>
        <v>4513757.7724368293</v>
      </c>
      <c r="AJ584" s="256">
        <f t="shared" si="1403"/>
        <v>4414787.4831347</v>
      </c>
      <c r="AK584" s="256">
        <f t="shared" si="1403"/>
        <v>4316740.6867705081</v>
      </c>
      <c r="AL584" s="256">
        <f t="shared" si="1403"/>
        <v>4219600.7586214514</v>
      </c>
      <c r="AM584" s="256">
        <f t="shared" si="1403"/>
        <v>4123351.3739048289</v>
      </c>
      <c r="AN584" s="256">
        <f t="shared" si="1403"/>
        <v>4027976.5023534652</v>
      </c>
      <c r="AO584" s="256">
        <f t="shared" si="1403"/>
        <v>3933460.4028895083</v>
      </c>
      <c r="AP584" s="256">
        <f t="shared" si="1403"/>
        <v>3839787.6183948014</v>
      </c>
      <c r="AQ584" s="256">
        <f t="shared" si="1403"/>
        <v>3746942.9705760782</v>
      </c>
      <c r="AR584" s="256">
        <f t="shared" si="1403"/>
        <v>3654911.5549232517</v>
      </c>
      <c r="AS584" s="256">
        <f t="shared" si="1403"/>
        <v>3563678.7357591093</v>
      </c>
      <c r="AT584" s="256">
        <f t="shared" si="1403"/>
        <v>3473230.1413787454</v>
      </c>
      <c r="AU584" s="256">
        <f t="shared" si="1403"/>
        <v>3383551.6592771136</v>
      </c>
      <c r="AV584" s="256">
        <f t="shared" si="1403"/>
        <v>3294629.4314630753</v>
      </c>
      <c r="AW584" s="256">
        <f t="shared" si="1403"/>
        <v>3206449.8498583934</v>
      </c>
      <c r="AX584" s="256">
        <f t="shared" si="1403"/>
        <v>3118999.5517801167</v>
      </c>
      <c r="AY584" s="256">
        <f t="shared" si="1403"/>
        <v>3032265.4155048341</v>
      </c>
      <c r="AZ584" s="256">
        <f t="shared" si="1403"/>
        <v>2946234.5559133268</v>
      </c>
      <c r="BA584" s="256">
        <f t="shared" si="1403"/>
        <v>2860894.3202141421</v>
      </c>
      <c r="BB584" s="256">
        <f t="shared" si="1403"/>
        <v>2776232.2837446583</v>
      </c>
      <c r="BC584" s="256">
        <f t="shared" si="1403"/>
        <v>2692236.2458482394</v>
      </c>
      <c r="BD584" s="256">
        <f t="shared" si="1403"/>
        <v>2608894.2258260907</v>
      </c>
      <c r="BE584" s="256">
        <f t="shared" si="1403"/>
        <v>2526194.4589624531</v>
      </c>
      <c r="BF584" s="256">
        <f t="shared" si="1403"/>
        <v>2444125.3926218203</v>
      </c>
      <c r="BG584" s="256">
        <f t="shared" si="1403"/>
        <v>2362675.6824168498</v>
      </c>
      <c r="BH584" s="256">
        <f t="shared" si="1403"/>
        <v>2281834.1884456999</v>
      </c>
      <c r="BI584" s="256">
        <f t="shared" si="1403"/>
        <v>2201589.9715975211</v>
      </c>
      <c r="BJ584" s="256">
        <f t="shared" si="1403"/>
        <v>2121932.2899248735</v>
      </c>
      <c r="BK584" s="256">
        <f t="shared" si="1403"/>
        <v>2084897.2617485067</v>
      </c>
      <c r="BL584" s="256">
        <f t="shared" si="1403"/>
        <v>2048427.86215999</v>
      </c>
      <c r="BM584" s="256">
        <f t="shared" si="1403"/>
        <v>2012513.9195876848</v>
      </c>
      <c r="BN584" s="256">
        <f t="shared" si="1403"/>
        <v>1977145.4457582324</v>
      </c>
      <c r="BO584" s="256">
        <f t="shared" si="1403"/>
        <v>1942312.6323857768</v>
      </c>
      <c r="BP584" s="256">
        <f t="shared" ref="BP584:EA584" si="1404">BP582-BP583</f>
        <v>1908005.8479211307</v>
      </c>
      <c r="BQ584" s="256">
        <f t="shared" si="1404"/>
        <v>1874215.6343598105</v>
      </c>
      <c r="BR584" s="256">
        <f t="shared" si="1404"/>
        <v>1840932.7041078617</v>
      </c>
      <c r="BS584" s="256">
        <f t="shared" si="1404"/>
        <v>1808147.9369044306</v>
      </c>
      <c r="BT584" s="256">
        <f t="shared" si="1404"/>
        <v>1775852.3768000496</v>
      </c>
      <c r="BU584" s="256">
        <f t="shared" si="1404"/>
        <v>1744037.2291896257</v>
      </c>
      <c r="BV584" s="256">
        <f t="shared" si="1404"/>
        <v>1498048.823668743</v>
      </c>
      <c r="BW584" s="256">
        <f t="shared" si="1404"/>
        <v>1471750.702118671</v>
      </c>
      <c r="BX584" s="256">
        <f t="shared" si="1404"/>
        <v>1424618.4092504149</v>
      </c>
      <c r="BY584" s="256">
        <f t="shared" si="1404"/>
        <v>1399045.5038661128</v>
      </c>
      <c r="BZ584" s="256">
        <f t="shared" si="1404"/>
        <v>1373825.658178994</v>
      </c>
      <c r="CA584" s="256">
        <f t="shared" si="1404"/>
        <v>1348952.6558165329</v>
      </c>
      <c r="CB584" s="256">
        <f t="shared" si="1404"/>
        <v>1324420.389858763</v>
      </c>
      <c r="CC584" s="256">
        <f t="shared" si="1404"/>
        <v>1300222.8609111309</v>
      </c>
      <c r="CD584" s="256">
        <f t="shared" si="1404"/>
        <v>1276354.175211279</v>
      </c>
      <c r="CE584" s="256">
        <f t="shared" si="1404"/>
        <v>1252808.5427691662</v>
      </c>
      <c r="CF584" s="256">
        <f t="shared" si="1404"/>
        <v>1229580.275539933</v>
      </c>
      <c r="CG584" s="256">
        <f t="shared" si="1404"/>
        <v>1206663.7856289383</v>
      </c>
      <c r="CH584" s="256">
        <f t="shared" si="1404"/>
        <v>237970.00000000081</v>
      </c>
      <c r="CI584" s="256">
        <f t="shared" si="1404"/>
        <v>232449.16666666759</v>
      </c>
      <c r="CJ584" s="256">
        <f t="shared" si="1404"/>
        <v>226928.33333333427</v>
      </c>
      <c r="CK584" s="256">
        <f t="shared" si="1404"/>
        <v>221407.50000000096</v>
      </c>
      <c r="CL584" s="256">
        <f t="shared" si="1404"/>
        <v>215886.66666666762</v>
      </c>
      <c r="CM584" s="256">
        <f t="shared" si="1404"/>
        <v>210365.83333333427</v>
      </c>
      <c r="CN584" s="256">
        <f t="shared" si="1404"/>
        <v>204845.00000000093</v>
      </c>
      <c r="CO584" s="256">
        <f t="shared" si="1404"/>
        <v>199324.16666666759</v>
      </c>
      <c r="CP584" s="256">
        <f t="shared" si="1404"/>
        <v>193803.33333333427</v>
      </c>
      <c r="CQ584" s="256">
        <f t="shared" si="1404"/>
        <v>188282.50000000093</v>
      </c>
      <c r="CR584" s="256">
        <f t="shared" si="1404"/>
        <v>182761.66666666759</v>
      </c>
      <c r="CS584" s="256">
        <f t="shared" si="1404"/>
        <v>177240.83333333427</v>
      </c>
      <c r="CT584" s="256">
        <f t="shared" si="1404"/>
        <v>171720.00000000093</v>
      </c>
      <c r="CU584" s="256">
        <f t="shared" si="1404"/>
        <v>171322.50000000093</v>
      </c>
      <c r="CV584" s="256">
        <f t="shared" si="1404"/>
        <v>170925.00000000093</v>
      </c>
      <c r="CW584" s="256">
        <f t="shared" si="1404"/>
        <v>170527.50000000093</v>
      </c>
      <c r="CX584" s="256">
        <f t="shared" si="1404"/>
        <v>170130.00000000093</v>
      </c>
      <c r="CY584" s="256">
        <f t="shared" si="1404"/>
        <v>95532.500000000728</v>
      </c>
      <c r="CZ584" s="256">
        <f t="shared" si="1404"/>
        <v>95135.000000000728</v>
      </c>
      <c r="DA584" s="256">
        <f t="shared" si="1404"/>
        <v>94737.500000000728</v>
      </c>
      <c r="DB584" s="256">
        <f t="shared" si="1404"/>
        <v>77380</v>
      </c>
      <c r="DC584" s="256">
        <f t="shared" si="1404"/>
        <v>76982.5</v>
      </c>
      <c r="DD584" s="256">
        <f t="shared" si="1404"/>
        <v>76585</v>
      </c>
      <c r="DE584" s="256">
        <f t="shared" si="1404"/>
        <v>76187.5</v>
      </c>
      <c r="DF584" s="256">
        <f t="shared" si="1404"/>
        <v>75790</v>
      </c>
      <c r="DG584" s="256">
        <f t="shared" si="1404"/>
        <v>75392.5</v>
      </c>
      <c r="DH584" s="256">
        <f t="shared" si="1404"/>
        <v>74995</v>
      </c>
      <c r="DI584" s="256">
        <f t="shared" si="1404"/>
        <v>74597.5</v>
      </c>
      <c r="DJ584" s="256">
        <f t="shared" si="1404"/>
        <v>74200</v>
      </c>
      <c r="DK584" s="256">
        <f t="shared" si="1404"/>
        <v>73802.5</v>
      </c>
      <c r="DL584" s="256">
        <f t="shared" si="1404"/>
        <v>73405</v>
      </c>
      <c r="DM584" s="256">
        <f t="shared" si="1404"/>
        <v>73007.5</v>
      </c>
      <c r="DN584" s="256">
        <f t="shared" si="1404"/>
        <v>72610</v>
      </c>
      <c r="DO584" s="256">
        <f t="shared" si="1404"/>
        <v>72212.5</v>
      </c>
      <c r="DP584" s="256">
        <f t="shared" si="1404"/>
        <v>71815</v>
      </c>
      <c r="DQ584" s="256">
        <f t="shared" si="1404"/>
        <v>71417.5</v>
      </c>
      <c r="DR584" s="256">
        <f t="shared" si="1404"/>
        <v>71020</v>
      </c>
      <c r="DS584" s="256">
        <f t="shared" si="1404"/>
        <v>71020</v>
      </c>
      <c r="DT584" s="256">
        <f t="shared" si="1404"/>
        <v>71020</v>
      </c>
      <c r="DU584" s="256">
        <f t="shared" si="1404"/>
        <v>71020</v>
      </c>
      <c r="DV584" s="256">
        <f t="shared" si="1404"/>
        <v>71020</v>
      </c>
      <c r="DW584" s="256">
        <f t="shared" si="1404"/>
        <v>71020</v>
      </c>
      <c r="DX584" s="256">
        <f t="shared" si="1404"/>
        <v>0</v>
      </c>
      <c r="DY584" s="256">
        <f t="shared" si="1404"/>
        <v>0</v>
      </c>
      <c r="DZ584" s="256">
        <f t="shared" si="1404"/>
        <v>0</v>
      </c>
      <c r="EA584" s="256">
        <f t="shared" si="1404"/>
        <v>0</v>
      </c>
      <c r="EB584" s="256">
        <f t="shared" ref="EB584:ES584" si="1405">EB582-EB583</f>
        <v>0</v>
      </c>
      <c r="EC584" s="256">
        <f t="shared" si="1405"/>
        <v>0</v>
      </c>
      <c r="ED584" s="256">
        <f t="shared" si="1405"/>
        <v>0</v>
      </c>
      <c r="EE584" s="256">
        <f t="shared" si="1405"/>
        <v>0</v>
      </c>
      <c r="EF584" s="256">
        <f t="shared" si="1405"/>
        <v>0</v>
      </c>
      <c r="EG584" s="256">
        <f t="shared" si="1405"/>
        <v>0</v>
      </c>
      <c r="EH584" s="256">
        <f t="shared" si="1405"/>
        <v>0</v>
      </c>
      <c r="EI584" s="256">
        <f t="shared" si="1405"/>
        <v>0</v>
      </c>
      <c r="EJ584" s="256">
        <f t="shared" si="1405"/>
        <v>0</v>
      </c>
      <c r="EK584" s="256">
        <f t="shared" si="1405"/>
        <v>0</v>
      </c>
      <c r="EL584" s="256">
        <f t="shared" si="1405"/>
        <v>0</v>
      </c>
      <c r="EM584" s="256">
        <f t="shared" si="1405"/>
        <v>0</v>
      </c>
      <c r="EN584" s="256">
        <f t="shared" si="1405"/>
        <v>0</v>
      </c>
      <c r="EO584" s="256">
        <f t="shared" si="1405"/>
        <v>0</v>
      </c>
      <c r="EP584" s="256">
        <f t="shared" si="1405"/>
        <v>0</v>
      </c>
      <c r="EQ584" s="256">
        <f t="shared" si="1405"/>
        <v>0</v>
      </c>
      <c r="ER584" s="256">
        <f t="shared" si="1405"/>
        <v>0</v>
      </c>
      <c r="ES584" s="256">
        <f t="shared" si="1405"/>
        <v>0</v>
      </c>
    </row>
    <row r="585" spans="2:150" x14ac:dyDescent="0.25">
      <c r="B585" s="23"/>
    </row>
    <row r="586" spans="2:150" x14ac:dyDescent="0.25">
      <c r="B586" s="23"/>
      <c r="O586">
        <v>2</v>
      </c>
    </row>
    <row r="587" spans="2:150" x14ac:dyDescent="0.25">
      <c r="B587" s="23"/>
      <c r="C587" s="23">
        <v>1</v>
      </c>
      <c r="D587" s="23">
        <v>2</v>
      </c>
      <c r="E587" s="23">
        <v>3</v>
      </c>
      <c r="F587" s="23">
        <v>4</v>
      </c>
      <c r="G587" s="23">
        <v>5</v>
      </c>
      <c r="H587" s="23">
        <v>6</v>
      </c>
      <c r="I587" s="23">
        <v>7</v>
      </c>
      <c r="J587" s="23">
        <v>8</v>
      </c>
      <c r="K587" s="23">
        <v>9</v>
      </c>
      <c r="L587" s="23">
        <v>10</v>
      </c>
      <c r="M587" s="23">
        <v>11</v>
      </c>
      <c r="N587" s="23">
        <v>12</v>
      </c>
      <c r="O587" s="23" t="s">
        <v>9</v>
      </c>
      <c r="P587" s="23" t="s">
        <v>9</v>
      </c>
      <c r="Q587" s="23">
        <v>3</v>
      </c>
      <c r="R587" s="23">
        <v>4</v>
      </c>
      <c r="S587" s="23">
        <v>5</v>
      </c>
      <c r="T587" s="23">
        <v>6</v>
      </c>
      <c r="U587" s="23">
        <v>7</v>
      </c>
      <c r="V587" s="23">
        <v>8</v>
      </c>
      <c r="W587" s="23">
        <v>9</v>
      </c>
      <c r="X587" s="23">
        <v>10</v>
      </c>
    </row>
    <row r="588" spans="2:150" x14ac:dyDescent="0.25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2:150" x14ac:dyDescent="0.25">
      <c r="B589" s="43" t="s">
        <v>238</v>
      </c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2:150" x14ac:dyDescent="0.25">
      <c r="B590" s="23" t="s">
        <v>119</v>
      </c>
      <c r="C590" s="31">
        <f>C583</f>
        <v>141103.03571428568</v>
      </c>
      <c r="D590" s="31">
        <f t="shared" ref="D590:N590" si="1406">D583</f>
        <v>139420.48254170283</v>
      </c>
      <c r="E590" s="31">
        <f t="shared" si="1406"/>
        <v>137768.26053332476</v>
      </c>
      <c r="F590" s="31">
        <f t="shared" si="1406"/>
        <v>136145.82163079054</v>
      </c>
      <c r="G590" s="31">
        <f t="shared" si="1406"/>
        <v>134552.62770409061</v>
      </c>
      <c r="H590" s="31">
        <f t="shared" si="1406"/>
        <v>132988.15037120681</v>
      </c>
      <c r="I590" s="31">
        <f t="shared" si="1406"/>
        <v>131451.87082103838</v>
      </c>
      <c r="J590" s="31">
        <f t="shared" si="1406"/>
        <v>129943.27963955488</v>
      </c>
      <c r="K590" s="31">
        <f t="shared" si="1406"/>
        <v>128461.87663911583</v>
      </c>
      <c r="L590" s="31">
        <f t="shared" si="1406"/>
        <v>127007.17069090034</v>
      </c>
      <c r="M590" s="31">
        <f t="shared" si="1406"/>
        <v>125578.67956038905</v>
      </c>
      <c r="N590" s="31">
        <f t="shared" si="1406"/>
        <v>124175.92974584308</v>
      </c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2:150" x14ac:dyDescent="0.25">
      <c r="B591" s="23" t="s">
        <v>121</v>
      </c>
      <c r="C591" s="31">
        <f>$C$583/3</f>
        <v>47034.345238095229</v>
      </c>
      <c r="D591" s="31">
        <f t="shared" ref="D591:E591" si="1407">$C$583/3</f>
        <v>47034.345238095229</v>
      </c>
      <c r="E591" s="31">
        <f t="shared" si="1407"/>
        <v>47034.345238095229</v>
      </c>
      <c r="F591" s="31">
        <f>$D$583/3</f>
        <v>46473.494180567614</v>
      </c>
      <c r="G591" s="31">
        <f t="shared" ref="G591:H591" si="1408">$D$583/3</f>
        <v>46473.494180567614</v>
      </c>
      <c r="H591" s="135">
        <f>$D$583/3</f>
        <v>46473.494180567614</v>
      </c>
      <c r="I591" s="135">
        <f>$E$583/3</f>
        <v>45922.753511108254</v>
      </c>
      <c r="J591" s="135">
        <f t="shared" ref="J591:K591" si="1409">$E$583/3</f>
        <v>45922.753511108254</v>
      </c>
      <c r="K591" s="135">
        <f t="shared" si="1409"/>
        <v>45922.753511108254</v>
      </c>
      <c r="L591" s="135">
        <f>$F$583/3</f>
        <v>45381.940543596844</v>
      </c>
      <c r="M591" s="135">
        <f t="shared" ref="M591:N591" si="1410">$F$583/3</f>
        <v>45381.940543596844</v>
      </c>
      <c r="N591" s="135">
        <f t="shared" si="1410"/>
        <v>45381.940543596844</v>
      </c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2:150" x14ac:dyDescent="0.25">
      <c r="B592" s="23" t="s">
        <v>240</v>
      </c>
      <c r="C592" s="31">
        <f>$C$583/6</f>
        <v>23517.172619047615</v>
      </c>
      <c r="D592" s="31">
        <f t="shared" ref="D592:H592" si="1411">$C$583/6</f>
        <v>23517.172619047615</v>
      </c>
      <c r="E592" s="31">
        <f t="shared" si="1411"/>
        <v>23517.172619047615</v>
      </c>
      <c r="F592" s="31">
        <f t="shared" si="1411"/>
        <v>23517.172619047615</v>
      </c>
      <c r="G592" s="31">
        <f t="shared" si="1411"/>
        <v>23517.172619047615</v>
      </c>
      <c r="H592" s="31">
        <f t="shared" si="1411"/>
        <v>23517.172619047615</v>
      </c>
      <c r="I592" s="135">
        <f>$D$583/6</f>
        <v>23236.747090283807</v>
      </c>
      <c r="J592" s="135">
        <f t="shared" ref="J592:N592" si="1412">$D$583/6</f>
        <v>23236.747090283807</v>
      </c>
      <c r="K592" s="135">
        <f t="shared" si="1412"/>
        <v>23236.747090283807</v>
      </c>
      <c r="L592" s="135">
        <f t="shared" si="1412"/>
        <v>23236.747090283807</v>
      </c>
      <c r="M592" s="135">
        <f t="shared" si="1412"/>
        <v>23236.747090283807</v>
      </c>
      <c r="N592" s="135">
        <f t="shared" si="1412"/>
        <v>23236.747090283807</v>
      </c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2:24" x14ac:dyDescent="0.25">
      <c r="B593" s="23" t="s">
        <v>233</v>
      </c>
      <c r="C593" s="135">
        <f>$C$583/12</f>
        <v>11758.586309523807</v>
      </c>
      <c r="D593" s="135">
        <f t="shared" ref="D593:N593" si="1413">$C$583/12</f>
        <v>11758.586309523807</v>
      </c>
      <c r="E593" s="135">
        <f t="shared" si="1413"/>
        <v>11758.586309523807</v>
      </c>
      <c r="F593" s="135">
        <f t="shared" si="1413"/>
        <v>11758.586309523807</v>
      </c>
      <c r="G593" s="135">
        <f t="shared" si="1413"/>
        <v>11758.586309523807</v>
      </c>
      <c r="H593" s="135">
        <f t="shared" si="1413"/>
        <v>11758.586309523807</v>
      </c>
      <c r="I593" s="135">
        <f t="shared" si="1413"/>
        <v>11758.586309523807</v>
      </c>
      <c r="J593" s="135">
        <f t="shared" si="1413"/>
        <v>11758.586309523807</v>
      </c>
      <c r="K593" s="135">
        <f t="shared" si="1413"/>
        <v>11758.586309523807</v>
      </c>
      <c r="L593" s="135">
        <f t="shared" si="1413"/>
        <v>11758.586309523807</v>
      </c>
      <c r="M593" s="135">
        <f t="shared" si="1413"/>
        <v>11758.586309523807</v>
      </c>
      <c r="N593" s="135">
        <f t="shared" si="1413"/>
        <v>11758.586309523807</v>
      </c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2:24" x14ac:dyDescent="0.25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2:24" x14ac:dyDescent="0.25">
      <c r="B595" s="129" t="s">
        <v>239</v>
      </c>
      <c r="C595" s="31">
        <f>VLOOKUP($B$596,$B$590:$X$593,COLUMN(B589),0)</f>
        <v>141103.03571428568</v>
      </c>
      <c r="D595" s="31">
        <f t="shared" ref="D595:N595" si="1414">VLOOKUP($B$596,$B$590:$X$593,COLUMN(C589),0)</f>
        <v>139420.48254170283</v>
      </c>
      <c r="E595" s="31">
        <f t="shared" si="1414"/>
        <v>137768.26053332476</v>
      </c>
      <c r="F595" s="31">
        <f t="shared" si="1414"/>
        <v>136145.82163079054</v>
      </c>
      <c r="G595" s="31">
        <f t="shared" si="1414"/>
        <v>134552.62770409061</v>
      </c>
      <c r="H595" s="31">
        <f t="shared" si="1414"/>
        <v>132988.15037120681</v>
      </c>
      <c r="I595" s="31">
        <f t="shared" si="1414"/>
        <v>131451.87082103838</v>
      </c>
      <c r="J595" s="31">
        <f t="shared" si="1414"/>
        <v>129943.27963955488</v>
      </c>
      <c r="K595" s="31">
        <f t="shared" si="1414"/>
        <v>128461.87663911583</v>
      </c>
      <c r="L595" s="31">
        <f t="shared" si="1414"/>
        <v>127007.17069090034</v>
      </c>
      <c r="M595" s="31">
        <f t="shared" si="1414"/>
        <v>125578.67956038905</v>
      </c>
      <c r="N595" s="31">
        <f t="shared" si="1414"/>
        <v>124175.92974584308</v>
      </c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2:24" x14ac:dyDescent="0.25">
      <c r="B596" s="23" t="s">
        <v>119</v>
      </c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2:24" x14ac:dyDescent="0.25">
      <c r="B597" s="43" t="s">
        <v>242</v>
      </c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2:24" x14ac:dyDescent="0.25">
      <c r="B598" s="43" t="s">
        <v>119</v>
      </c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2:24" x14ac:dyDescent="0.25">
      <c r="B599" s="23" t="s">
        <v>121</v>
      </c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2:24" x14ac:dyDescent="0.25">
      <c r="B600" s="23" t="s">
        <v>240</v>
      </c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2:24" x14ac:dyDescent="0.25">
      <c r="B601" s="23" t="s">
        <v>233</v>
      </c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2:24" x14ac:dyDescent="0.25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2:24" x14ac:dyDescent="0.25">
      <c r="B603" s="129" t="s">
        <v>244</v>
      </c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2:24" x14ac:dyDescent="0.25">
      <c r="B604" s="43" t="s">
        <v>119</v>
      </c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</sheetData>
  <mergeCells count="86">
    <mergeCell ref="V105:V106"/>
    <mergeCell ref="W105:W106"/>
    <mergeCell ref="X105:X106"/>
    <mergeCell ref="Y105:Y106"/>
    <mergeCell ref="Z105:Z106"/>
    <mergeCell ref="B189:U191"/>
    <mergeCell ref="B205:T207"/>
    <mergeCell ref="B119:T120"/>
    <mergeCell ref="U105:U106"/>
    <mergeCell ref="G351:G352"/>
    <mergeCell ref="H351:H352"/>
    <mergeCell ref="I351:I352"/>
    <mergeCell ref="J351:J352"/>
    <mergeCell ref="K351:K352"/>
    <mergeCell ref="L351:L352"/>
    <mergeCell ref="B173:T174"/>
    <mergeCell ref="Q7:R7"/>
    <mergeCell ref="E7:P7"/>
    <mergeCell ref="B141:T141"/>
    <mergeCell ref="B159:T159"/>
    <mergeCell ref="B1:T5"/>
    <mergeCell ref="B105:T106"/>
    <mergeCell ref="B132:T132"/>
    <mergeCell ref="B137:T137"/>
    <mergeCell ref="B67:T68"/>
    <mergeCell ref="B474:C474"/>
    <mergeCell ref="B478:C478"/>
    <mergeCell ref="AB284:AF286"/>
    <mergeCell ref="B353:G353"/>
    <mergeCell ref="B351:B352"/>
    <mergeCell ref="C351:C352"/>
    <mergeCell ref="D351:D352"/>
    <mergeCell ref="E351:E352"/>
    <mergeCell ref="F351:F352"/>
    <mergeCell ref="B436:D436"/>
    <mergeCell ref="B453:B454"/>
    <mergeCell ref="C453:C454"/>
    <mergeCell ref="B458:B459"/>
    <mergeCell ref="C458:C459"/>
    <mergeCell ref="B360:T360"/>
    <mergeCell ref="V4:Z6"/>
    <mergeCell ref="AB4:AF6"/>
    <mergeCell ref="B515:Z516"/>
    <mergeCell ref="C517:C518"/>
    <mergeCell ref="D517:D518"/>
    <mergeCell ref="E517:E518"/>
    <mergeCell ref="F517:F518"/>
    <mergeCell ref="G517:G518"/>
    <mergeCell ref="H517:H518"/>
    <mergeCell ref="I517:I518"/>
    <mergeCell ref="J517:J518"/>
    <mergeCell ref="K517:K518"/>
    <mergeCell ref="L517:L518"/>
    <mergeCell ref="M517:M518"/>
    <mergeCell ref="N517:N518"/>
    <mergeCell ref="O517:O518"/>
    <mergeCell ref="W517:W518"/>
    <mergeCell ref="X517:X518"/>
    <mergeCell ref="Y517:Y518"/>
    <mergeCell ref="P517:P518"/>
    <mergeCell ref="Q517:Q518"/>
    <mergeCell ref="R517:R518"/>
    <mergeCell ref="S517:S518"/>
    <mergeCell ref="T517:T518"/>
    <mergeCell ref="Z517:Z518"/>
    <mergeCell ref="B517:B518"/>
    <mergeCell ref="I499:I501"/>
    <mergeCell ref="J499:J501"/>
    <mergeCell ref="K499:K501"/>
    <mergeCell ref="L499:L501"/>
    <mergeCell ref="M499:M501"/>
    <mergeCell ref="N499:N501"/>
    <mergeCell ref="O499:O501"/>
    <mergeCell ref="P499:P501"/>
    <mergeCell ref="Q499:Q501"/>
    <mergeCell ref="R499:R501"/>
    <mergeCell ref="S499:S501"/>
    <mergeCell ref="T499:T501"/>
    <mergeCell ref="U517:U518"/>
    <mergeCell ref="V517:V518"/>
    <mergeCell ref="U499:U501"/>
    <mergeCell ref="B499:B501"/>
    <mergeCell ref="E499:E501"/>
    <mergeCell ref="F499:F501"/>
    <mergeCell ref="G499:G501"/>
    <mergeCell ref="H499:H501"/>
  </mergeCells>
  <dataValidations count="3">
    <dataValidation type="list" showInputMessage="1" showErrorMessage="1" sqref="C487:C492">
      <formula1>$N$122:$N$123</formula1>
    </dataValidation>
    <dataValidation type="list" showInputMessage="1" showErrorMessage="1" sqref="F283 F487">
      <formula1>$M$283:$M$286</formula1>
    </dataValidation>
    <dataValidation type="list" allowBlank="1" showInputMessage="1" showErrorMessage="1" sqref="C283:C288">
      <formula1>$O$283:$O$284</formula1>
    </dataValidation>
  </dataValidations>
  <pageMargins left="0.7" right="0.7" top="0.75" bottom="0.75" header="0.3" footer="0.3"/>
  <pageSetup orientation="portrait" r:id="rId1"/>
  <ignoredErrors>
    <ignoredError sqref="E504:I51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showGridLines="0" zoomScale="75" zoomScaleNormal="75" workbookViewId="0">
      <pane xSplit="3" ySplit="6" topLeftCell="I7" activePane="bottomRight" state="frozenSplit"/>
      <selection pane="topRight" activeCell="I1" sqref="I1"/>
      <selection pane="bottomLeft" activeCell="A3" sqref="A3"/>
      <selection pane="bottomRight" activeCell="I18" sqref="I18"/>
    </sheetView>
  </sheetViews>
  <sheetFormatPr defaultRowHeight="15" x14ac:dyDescent="0.25"/>
  <cols>
    <col min="1" max="1" width="4.7109375" customWidth="1"/>
    <col min="2" max="2" width="36.140625" bestFit="1" customWidth="1"/>
    <col min="3" max="3" width="37.42578125" bestFit="1" customWidth="1"/>
    <col min="4" max="4" width="10.42578125" bestFit="1" customWidth="1"/>
    <col min="5" max="5" width="10.140625" bestFit="1" customWidth="1"/>
    <col min="6" max="7" width="10.42578125" bestFit="1" customWidth="1"/>
    <col min="8" max="9" width="10.140625" bestFit="1" customWidth="1"/>
    <col min="10" max="10" width="10.42578125" bestFit="1" customWidth="1"/>
    <col min="11" max="11" width="10.140625" bestFit="1" customWidth="1"/>
    <col min="12" max="12" width="10.42578125" bestFit="1" customWidth="1"/>
    <col min="13" max="14" width="12.140625" bestFit="1" customWidth="1"/>
    <col min="15" max="15" width="11.7109375" bestFit="1" customWidth="1"/>
    <col min="16" max="16" width="14.5703125" bestFit="1" customWidth="1"/>
    <col min="17" max="17" width="16.85546875" bestFit="1" customWidth="1"/>
    <col min="18" max="18" width="11.42578125" bestFit="1" customWidth="1"/>
    <col min="19" max="25" width="12.7109375" bestFit="1" customWidth="1"/>
    <col min="26" max="26" width="11.5703125" bestFit="1" customWidth="1"/>
  </cols>
  <sheetData>
    <row r="1" spans="2:25" ht="18.75" customHeight="1" x14ac:dyDescent="0.3">
      <c r="B1" s="399" t="s">
        <v>152</v>
      </c>
      <c r="C1" s="400"/>
      <c r="D1" s="400"/>
      <c r="E1" s="401"/>
      <c r="K1" s="130"/>
    </row>
    <row r="2" spans="2:25" ht="15" customHeight="1" x14ac:dyDescent="0.25">
      <c r="B2" s="402" t="s">
        <v>153</v>
      </c>
      <c r="C2" s="403"/>
      <c r="D2" s="403"/>
      <c r="E2" s="404"/>
    </row>
    <row r="3" spans="2:25" ht="12" customHeight="1" x14ac:dyDescent="0.25">
      <c r="B3" s="405"/>
      <c r="C3" s="406"/>
      <c r="D3" s="406"/>
      <c r="E3" s="407"/>
    </row>
    <row r="4" spans="2:25" ht="15.75" customHeight="1" thickBot="1" x14ac:dyDescent="0.3">
      <c r="B4" s="408" t="s">
        <v>154</v>
      </c>
      <c r="C4" s="409"/>
      <c r="D4" s="409"/>
      <c r="E4" s="410"/>
      <c r="T4" s="418" t="b">
        <f>'Control Sheet'!$G$77</f>
        <v>1</v>
      </c>
      <c r="U4" s="418" t="b">
        <f>FALSE</f>
        <v>0</v>
      </c>
    </row>
    <row r="5" spans="2:25" ht="15.75" thickBot="1" x14ac:dyDescent="0.3"/>
    <row r="6" spans="2:25" ht="32.25" thickBot="1" x14ac:dyDescent="0.3">
      <c r="B6" s="17" t="s">
        <v>6</v>
      </c>
      <c r="C6" s="18" t="s">
        <v>155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1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2" t="s">
        <v>156</v>
      </c>
      <c r="Q6" s="142" t="s">
        <v>157</v>
      </c>
      <c r="R6" s="167" t="s">
        <v>158</v>
      </c>
      <c r="S6" s="167" t="s">
        <v>159</v>
      </c>
      <c r="T6" s="167" t="s">
        <v>248</v>
      </c>
      <c r="U6" s="168" t="s">
        <v>249</v>
      </c>
      <c r="V6" s="168" t="s">
        <v>296</v>
      </c>
      <c r="W6" s="168" t="s">
        <v>297</v>
      </c>
      <c r="X6" s="168" t="s">
        <v>298</v>
      </c>
      <c r="Y6" s="168" t="s">
        <v>299</v>
      </c>
    </row>
    <row r="7" spans="2:25" ht="15.75" x14ac:dyDescent="0.25">
      <c r="B7" s="43" t="s">
        <v>160</v>
      </c>
      <c r="C7" s="84"/>
      <c r="D7" s="85"/>
      <c r="E7" s="85"/>
      <c r="F7" s="85"/>
      <c r="G7" s="85"/>
      <c r="H7" s="85"/>
      <c r="I7" s="85"/>
      <c r="J7" s="86"/>
      <c r="K7" s="85"/>
      <c r="L7" s="85"/>
      <c r="M7" s="85"/>
      <c r="N7" s="85"/>
      <c r="O7" s="85"/>
      <c r="P7" s="86"/>
      <c r="Q7" s="86"/>
      <c r="R7" s="86"/>
      <c r="S7" s="86"/>
      <c r="T7" s="23"/>
      <c r="U7" s="23"/>
      <c r="V7" s="23"/>
      <c r="W7" s="23"/>
      <c r="X7" s="23"/>
      <c r="Y7" s="23"/>
    </row>
    <row r="8" spans="2:25" x14ac:dyDescent="0.25">
      <c r="B8" s="43" t="s">
        <v>161</v>
      </c>
      <c r="C8" s="23" t="s">
        <v>260</v>
      </c>
      <c r="D8" s="30">
        <f>Assumptions!E78</f>
        <v>66150.000000000015</v>
      </c>
      <c r="E8" s="30">
        <f>Assumptions!F78</f>
        <v>67644.298548749983</v>
      </c>
      <c r="F8" s="30">
        <f>Assumptions!G78</f>
        <v>69172.352625131069</v>
      </c>
      <c r="G8" s="30">
        <f>Assumptions!H78</f>
        <v>70734.924751228653</v>
      </c>
      <c r="H8" s="30">
        <f>Assumptions!I78</f>
        <v>72332.794674156874</v>
      </c>
      <c r="I8" s="30">
        <f>Assumptions!J78</f>
        <v>73966.759755164021</v>
      </c>
      <c r="J8" s="30">
        <f>Assumptions!K78</f>
        <v>75637.635367528084</v>
      </c>
      <c r="K8" s="30">
        <f>Assumptions!L78</f>
        <v>77346.255303440048</v>
      </c>
      <c r="L8" s="30">
        <f>Assumptions!M78</f>
        <v>79093.472190079148</v>
      </c>
      <c r="M8" s="30">
        <f>Assumptions!N78</f>
        <v>80880.157915086442</v>
      </c>
      <c r="N8" s="30">
        <f>Assumptions!O78</f>
        <v>82707.204061650074</v>
      </c>
      <c r="O8" s="30">
        <f>Assumptions!P78</f>
        <v>84575.52235341871</v>
      </c>
      <c r="P8" s="30">
        <f>Assumptions!Q78</f>
        <v>1898481.7271797806</v>
      </c>
      <c r="Q8" s="30">
        <f>Assumptions!R78</f>
        <v>1958521.2118018412</v>
      </c>
      <c r="R8" s="30">
        <f>Assumptions!S78</f>
        <v>4213562.5350704817</v>
      </c>
      <c r="S8" s="30">
        <f>Assumptions!T78</f>
        <v>5983258.799800083</v>
      </c>
      <c r="T8" s="30">
        <f>Assumptions!U78</f>
        <v>6795272.4940586668</v>
      </c>
      <c r="U8" s="30">
        <f>IF($T$4=$U$4,Assumptions!V78,Assumptions!AB78)</f>
        <v>10804483.265553281</v>
      </c>
      <c r="V8" s="30">
        <f>IF($T$4=$U$4,Assumptions!W78,Assumptions!AC78)</f>
        <v>11452752.261486478</v>
      </c>
      <c r="W8" s="30">
        <f>IF($T$4=$U$4,Assumptions!X78,Assumptions!AD78)</f>
        <v>12139917.397175668</v>
      </c>
      <c r="X8" s="30">
        <f>IF($T$4=$U$4,Assumptions!Y78,Assumptions!AE78)</f>
        <v>12868312.441006208</v>
      </c>
      <c r="Y8" s="30">
        <f>IF($T$4=$U$4,Assumptions!Z78,Assumptions!AF78)</f>
        <v>13640411.18746658</v>
      </c>
    </row>
    <row r="9" spans="2:25" x14ac:dyDescent="0.25">
      <c r="B9" s="43" t="s">
        <v>162</v>
      </c>
      <c r="C9" s="23" t="s">
        <v>260</v>
      </c>
      <c r="D9" s="30">
        <f>Assumptions!E84</f>
        <v>47047.812500000007</v>
      </c>
      <c r="E9" s="30">
        <f>Assumptions!F84</f>
        <v>56021.659980902783</v>
      </c>
      <c r="F9" s="30">
        <f>Assumptions!G84</f>
        <v>59223.544248657723</v>
      </c>
      <c r="G9" s="30">
        <f>Assumptions!H84</f>
        <v>63657.707268083563</v>
      </c>
      <c r="H9" s="30">
        <f>Assumptions!I84</f>
        <v>69217.411433167377</v>
      </c>
      <c r="I9" s="30">
        <f>Assumptions!J84</f>
        <v>73625.464277428095</v>
      </c>
      <c r="J9" s="30">
        <f>Assumptions!K84</f>
        <v>90668.52199323065</v>
      </c>
      <c r="K9" s="30">
        <f>Assumptions!L84</f>
        <v>106100.2649800871</v>
      </c>
      <c r="L9" s="30">
        <f>Assumptions!M84</f>
        <v>112448.7738052955</v>
      </c>
      <c r="M9" s="30">
        <f>Assumptions!N84</f>
        <v>120621.82285948143</v>
      </c>
      <c r="N9" s="30">
        <f>Assumptions!O84</f>
        <v>130116.75061071423</v>
      </c>
      <c r="O9" s="30">
        <f>Assumptions!P84</f>
        <v>140159.14220729526</v>
      </c>
      <c r="P9" s="30">
        <f>Assumptions!Q84</f>
        <v>919121.04522226041</v>
      </c>
      <c r="Q9" s="30">
        <f>Assumptions!R84</f>
        <v>1043750.6976152381</v>
      </c>
      <c r="R9" s="30">
        <f>Assumptions!S84</f>
        <v>4803966.8629738791</v>
      </c>
      <c r="S9" s="30">
        <f>Assumptions!T84</f>
        <v>5721864.921969966</v>
      </c>
      <c r="T9" s="30">
        <f>Assumptions!U84</f>
        <v>6707155.4429651164</v>
      </c>
      <c r="U9" s="30">
        <f>IF($T$4=$U$4,Assumptions!V84,Assumptions!AB84)</f>
        <v>8398542.486752592</v>
      </c>
      <c r="V9" s="30">
        <f>IF($T$4=$U$4,Assumptions!W84,Assumptions!AC84)</f>
        <v>9754557.4895123355</v>
      </c>
      <c r="W9" s="30">
        <f>IF($T$4=$U$4,Assumptions!X84,Assumptions!AD84)</f>
        <v>11243059.54334094</v>
      </c>
      <c r="X9" s="30">
        <f>IF($T$4=$U$4,Assumptions!Y84,Assumptions!AE84)</f>
        <v>12875065.440356731</v>
      </c>
      <c r="Y9" s="30">
        <f>IF($T$4=$U$4,Assumptions!Z84,Assumptions!AF84)</f>
        <v>14662437.034348391</v>
      </c>
    </row>
    <row r="10" spans="2:25" x14ac:dyDescent="0.25">
      <c r="B10" s="55" t="s">
        <v>214</v>
      </c>
      <c r="C10" s="52"/>
      <c r="D10" s="109">
        <f>SUM(D9,D8)</f>
        <v>113197.81250000003</v>
      </c>
      <c r="E10" s="109">
        <f t="shared" ref="E10:T10" si="0">SUM(E9,E8)</f>
        <v>123665.95852965277</v>
      </c>
      <c r="F10" s="109">
        <f t="shared" si="0"/>
        <v>128395.89687378879</v>
      </c>
      <c r="G10" s="109">
        <f t="shared" si="0"/>
        <v>134392.63201931221</v>
      </c>
      <c r="H10" s="109">
        <f t="shared" si="0"/>
        <v>141550.20610732425</v>
      </c>
      <c r="I10" s="109">
        <f t="shared" si="0"/>
        <v>147592.22403259212</v>
      </c>
      <c r="J10" s="109">
        <f t="shared" si="0"/>
        <v>166306.15736075875</v>
      </c>
      <c r="K10" s="109">
        <f t="shared" si="0"/>
        <v>183446.52028352715</v>
      </c>
      <c r="L10" s="109">
        <f t="shared" si="0"/>
        <v>191542.24599537463</v>
      </c>
      <c r="M10" s="109">
        <f t="shared" si="0"/>
        <v>201501.98077456787</v>
      </c>
      <c r="N10" s="109">
        <f t="shared" si="0"/>
        <v>212823.95467236429</v>
      </c>
      <c r="O10" s="109">
        <f t="shared" si="0"/>
        <v>224734.66456071398</v>
      </c>
      <c r="P10" s="109">
        <f>SUM(P9,P8)</f>
        <v>2817602.7724020411</v>
      </c>
      <c r="Q10" s="109">
        <f t="shared" si="0"/>
        <v>3002271.9094170793</v>
      </c>
      <c r="R10" s="109">
        <f t="shared" si="0"/>
        <v>9017529.3980443608</v>
      </c>
      <c r="S10" s="109">
        <f t="shared" si="0"/>
        <v>11705123.721770048</v>
      </c>
      <c r="T10" s="109">
        <f t="shared" si="0"/>
        <v>13502427.937023783</v>
      </c>
      <c r="U10" s="109">
        <f t="shared" ref="U10:Y10" si="1">SUM(U9,U8)</f>
        <v>19203025.752305873</v>
      </c>
      <c r="V10" s="109">
        <f t="shared" ref="V10:Y10" si="2">SUM(V9,V8)</f>
        <v>21207309.750998814</v>
      </c>
      <c r="W10" s="109">
        <f t="shared" si="2"/>
        <v>23382976.940516606</v>
      </c>
      <c r="X10" s="109">
        <f t="shared" si="2"/>
        <v>25743377.881362937</v>
      </c>
      <c r="Y10" s="109">
        <f t="shared" si="2"/>
        <v>28302848.221814971</v>
      </c>
    </row>
    <row r="11" spans="2:25" x14ac:dyDescent="0.25">
      <c r="B11" s="43" t="s">
        <v>163</v>
      </c>
      <c r="C11" s="23" t="s">
        <v>260</v>
      </c>
      <c r="D11" s="30">
        <f>Assumptions!E116</f>
        <v>46950</v>
      </c>
      <c r="E11" s="30">
        <f>Assumptions!F116</f>
        <v>55905.190833333334</v>
      </c>
      <c r="F11" s="30">
        <f>Assumptions!G116</f>
        <v>59100.418377038892</v>
      </c>
      <c r="G11" s="30">
        <f>Assumptions!H116</f>
        <v>63525.36276232871</v>
      </c>
      <c r="H11" s="30">
        <f>Assumptions!I116</f>
        <v>69073.508290894679</v>
      </c>
      <c r="I11" s="30">
        <f>Assumptions!J116</f>
        <v>73472.396784127821</v>
      </c>
      <c r="J11" s="30">
        <f>Assumptions!K116</f>
        <v>90480.02194750667</v>
      </c>
      <c r="K11" s="30">
        <f>Assumptions!L116</f>
        <v>105879.68230861082</v>
      </c>
      <c r="L11" s="30">
        <f>Assumptions!M116</f>
        <v>112214.99257077304</v>
      </c>
      <c r="M11" s="30">
        <f>Assumptions!N116</f>
        <v>120371.04983898353</v>
      </c>
      <c r="N11" s="30">
        <f>Assumptions!O116</f>
        <v>129846.23761568154</v>
      </c>
      <c r="O11" s="30">
        <f>Assumptions!P116</f>
        <v>139867.75105925513</v>
      </c>
      <c r="P11" s="30">
        <f>Assumptions!Q116</f>
        <v>915307.26495162852</v>
      </c>
      <c r="Q11" s="30">
        <f>Assumptions!R116</f>
        <v>1039647.1786618615</v>
      </c>
      <c r="R11" s="30">
        <f>Assumptions!S116</f>
        <v>4686796.9394867122</v>
      </c>
      <c r="S11" s="30">
        <f>Assumptions!T116</f>
        <v>5582307.2409463078</v>
      </c>
      <c r="T11" s="30">
        <f>Assumptions!U116</f>
        <v>6543566.2858196255</v>
      </c>
      <c r="U11" s="30">
        <f>Assumptions!V116</f>
        <v>7600080.1100103343</v>
      </c>
      <c r="V11" s="30">
        <f>Assumptions!W116</f>
        <v>8759818.7544749789</v>
      </c>
      <c r="W11" s="30">
        <f>Assumptions!X116</f>
        <v>10031365.747879341</v>
      </c>
      <c r="X11" s="30">
        <f>Assumptions!Y116</f>
        <v>11423963.032976119</v>
      </c>
      <c r="Y11" s="30">
        <f>Assumptions!Z116</f>
        <v>12947559.075592142</v>
      </c>
    </row>
    <row r="12" spans="2:25" x14ac:dyDescent="0.25">
      <c r="B12" s="55" t="s">
        <v>164</v>
      </c>
      <c r="C12" s="52"/>
      <c r="D12" s="109">
        <f>D10-D11</f>
        <v>66247.812500000029</v>
      </c>
      <c r="E12" s="109">
        <f t="shared" ref="E12:T12" si="3">E10-E11</f>
        <v>67760.767696319439</v>
      </c>
      <c r="F12" s="109">
        <f t="shared" si="3"/>
        <v>69295.4784967499</v>
      </c>
      <c r="G12" s="109">
        <f t="shared" si="3"/>
        <v>70867.269256983505</v>
      </c>
      <c r="H12" s="109">
        <f t="shared" si="3"/>
        <v>72476.697816429572</v>
      </c>
      <c r="I12" s="109">
        <f t="shared" si="3"/>
        <v>74119.827248464295</v>
      </c>
      <c r="J12" s="109">
        <f t="shared" si="3"/>
        <v>75826.135413252079</v>
      </c>
      <c r="K12" s="109">
        <f t="shared" si="3"/>
        <v>77566.837974916329</v>
      </c>
      <c r="L12" s="109">
        <f t="shared" si="3"/>
        <v>79327.253424601586</v>
      </c>
      <c r="M12" s="109">
        <f t="shared" si="3"/>
        <v>81130.930935584343</v>
      </c>
      <c r="N12" s="109">
        <f t="shared" si="3"/>
        <v>82977.717056682741</v>
      </c>
      <c r="O12" s="109">
        <f t="shared" si="3"/>
        <v>84866.913501458854</v>
      </c>
      <c r="P12" s="109">
        <f t="shared" si="3"/>
        <v>1902295.5074504125</v>
      </c>
      <c r="Q12" s="109">
        <f t="shared" si="3"/>
        <v>1962624.7307552178</v>
      </c>
      <c r="R12" s="109">
        <f t="shared" si="3"/>
        <v>4330732.4585576486</v>
      </c>
      <c r="S12" s="109">
        <f t="shared" si="3"/>
        <v>6122816.4808237404</v>
      </c>
      <c r="T12" s="109">
        <f t="shared" si="3"/>
        <v>6958861.6512041576</v>
      </c>
      <c r="U12" s="109">
        <f t="shared" ref="U12:Y12" si="4">U10-U11</f>
        <v>11602945.642295539</v>
      </c>
      <c r="V12" s="109">
        <f t="shared" ref="V12:Y12" si="5">V10-V11</f>
        <v>12447490.996523835</v>
      </c>
      <c r="W12" s="109">
        <f t="shared" si="5"/>
        <v>13351611.192637265</v>
      </c>
      <c r="X12" s="109">
        <f t="shared" si="5"/>
        <v>14319414.848386819</v>
      </c>
      <c r="Y12" s="109">
        <f t="shared" si="5"/>
        <v>15355289.14622283</v>
      </c>
    </row>
    <row r="13" spans="2:25" x14ac:dyDescent="0.25">
      <c r="B13" s="23"/>
      <c r="C13" s="23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x14ac:dyDescent="0.25">
      <c r="B14" s="83" t="s">
        <v>165</v>
      </c>
      <c r="C14" s="2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x14ac:dyDescent="0.25">
      <c r="B15" s="43" t="s">
        <v>102</v>
      </c>
      <c r="C15" s="23" t="s">
        <v>260</v>
      </c>
      <c r="D15" s="30">
        <f>Assumptions!E165</f>
        <v>12500</v>
      </c>
      <c r="E15" s="30">
        <f>Assumptions!F165</f>
        <v>12500</v>
      </c>
      <c r="F15" s="30">
        <f>Assumptions!G165</f>
        <v>12500</v>
      </c>
      <c r="G15" s="30">
        <f>Assumptions!H165</f>
        <v>12500</v>
      </c>
      <c r="H15" s="30">
        <f>Assumptions!I165</f>
        <v>12500</v>
      </c>
      <c r="I15" s="30">
        <f>Assumptions!J165</f>
        <v>12500</v>
      </c>
      <c r="J15" s="30">
        <f>Assumptions!K165</f>
        <v>12500</v>
      </c>
      <c r="K15" s="30">
        <f>Assumptions!L165</f>
        <v>12500</v>
      </c>
      <c r="L15" s="30">
        <f>Assumptions!M165</f>
        <v>12500</v>
      </c>
      <c r="M15" s="30">
        <f>Assumptions!N165</f>
        <v>12500</v>
      </c>
      <c r="N15" s="30">
        <f>Assumptions!O165</f>
        <v>12500</v>
      </c>
      <c r="O15" s="30">
        <f>Assumptions!P165</f>
        <v>12500</v>
      </c>
      <c r="P15" s="30">
        <f>Assumptions!Q165</f>
        <v>78750</v>
      </c>
      <c r="Q15" s="30">
        <f>Assumptions!R165</f>
        <v>78750</v>
      </c>
      <c r="R15" s="30">
        <f>Assumptions!S165</f>
        <v>173250</v>
      </c>
      <c r="S15" s="30">
        <f>Assumptions!T165</f>
        <v>190575.00000000003</v>
      </c>
      <c r="T15" s="30">
        <f>Assumptions!U165</f>
        <v>209632.50000000006</v>
      </c>
      <c r="U15" s="30">
        <f>IF($T$4=$U$4,Assumptions!V165,Assumptions!AB165)</f>
        <v>730595.75000000012</v>
      </c>
      <c r="V15" s="30">
        <f>IF($T$4=$U$4,Assumptions!W165,Assumptions!AC165)</f>
        <v>753655.32500000019</v>
      </c>
      <c r="W15" s="30">
        <f>IF($T$4=$U$4,Assumptions!X165,Assumptions!AD165)</f>
        <v>779020.85750000016</v>
      </c>
      <c r="X15" s="30">
        <f>IF($T$4=$U$4,Assumptions!Y165,Assumptions!AE165)</f>
        <v>806922.94325000024</v>
      </c>
      <c r="Y15" s="30">
        <f>IF($T$4=$U$4,Assumptions!Z165,Assumptions!AF165)</f>
        <v>837615.23757500015</v>
      </c>
    </row>
    <row r="16" spans="2:25" x14ac:dyDescent="0.25">
      <c r="B16" s="43" t="s">
        <v>166</v>
      </c>
      <c r="C16" s="23" t="s">
        <v>260</v>
      </c>
      <c r="D16" s="30">
        <f>Assumptions!E134</f>
        <v>1250</v>
      </c>
      <c r="E16" s="30">
        <f>Assumptions!F134</f>
        <v>1250</v>
      </c>
      <c r="F16" s="30">
        <f>Assumptions!G134</f>
        <v>1250</v>
      </c>
      <c r="G16" s="30">
        <f>Assumptions!H134</f>
        <v>1250</v>
      </c>
      <c r="H16" s="30">
        <f>Assumptions!I134</f>
        <v>1250</v>
      </c>
      <c r="I16" s="30">
        <f>Assumptions!J134</f>
        <v>1250</v>
      </c>
      <c r="J16" s="30">
        <f>Assumptions!K134</f>
        <v>1250</v>
      </c>
      <c r="K16" s="30">
        <f>Assumptions!L134</f>
        <v>1250</v>
      </c>
      <c r="L16" s="30">
        <f>Assumptions!M134</f>
        <v>1250</v>
      </c>
      <c r="M16" s="30">
        <f>Assumptions!N134</f>
        <v>1250</v>
      </c>
      <c r="N16" s="30">
        <f>Assumptions!O134</f>
        <v>1250</v>
      </c>
      <c r="O16" s="30">
        <f>Assumptions!P134</f>
        <v>1250</v>
      </c>
      <c r="P16" s="30">
        <f>Assumptions!Q134</f>
        <v>7687.4999999999991</v>
      </c>
      <c r="Q16" s="30">
        <f>Assumptions!R134</f>
        <v>7687.4999999999991</v>
      </c>
      <c r="R16" s="30">
        <f>Assumptions!S134</f>
        <v>16143.749999999998</v>
      </c>
      <c r="S16" s="30">
        <f>Assumptions!T134</f>
        <v>16950.9375</v>
      </c>
      <c r="T16" s="30">
        <f>Assumptions!U134</f>
        <v>17798.484375</v>
      </c>
      <c r="U16" s="30">
        <f>IF($T$4=$U$4,Assumptions!V134,Assumptions!AB134)</f>
        <v>29901.453750000004</v>
      </c>
      <c r="V16" s="30">
        <f>IF($T$4=$U$4,Assumptions!W134,Assumptions!AC134)</f>
        <v>31396.526437500004</v>
      </c>
      <c r="W16" s="30">
        <f>IF($T$4=$U$4,Assumptions!X134,Assumptions!AD134)</f>
        <v>32966.352759375004</v>
      </c>
      <c r="X16" s="30">
        <f>IF($T$4=$U$4,Assumptions!Y134,Assumptions!AE134)</f>
        <v>34614.670397343754</v>
      </c>
      <c r="Y16" s="30">
        <f>IF($T$4=$U$4,Assumptions!Z134,Assumptions!AF134)</f>
        <v>36345.403917210941</v>
      </c>
    </row>
    <row r="17" spans="2:26" x14ac:dyDescent="0.25">
      <c r="B17" s="43" t="s">
        <v>167</v>
      </c>
      <c r="C17" s="23" t="s">
        <v>260</v>
      </c>
      <c r="D17" s="30">
        <f>Assumptions!E156</f>
        <v>6750</v>
      </c>
      <c r="E17" s="30">
        <f>Assumptions!F156</f>
        <v>6750</v>
      </c>
      <c r="F17" s="30">
        <f>Assumptions!G156</f>
        <v>6750</v>
      </c>
      <c r="G17" s="30">
        <f>Assumptions!H156</f>
        <v>6750</v>
      </c>
      <c r="H17" s="30">
        <f>Assumptions!I156</f>
        <v>6750</v>
      </c>
      <c r="I17" s="30">
        <f>Assumptions!J156</f>
        <v>6750</v>
      </c>
      <c r="J17" s="30">
        <f>Assumptions!K156</f>
        <v>6750</v>
      </c>
      <c r="K17" s="30">
        <f>Assumptions!L156</f>
        <v>6750</v>
      </c>
      <c r="L17" s="30">
        <f>Assumptions!M156</f>
        <v>6750</v>
      </c>
      <c r="M17" s="30">
        <f>Assumptions!N156</f>
        <v>6750</v>
      </c>
      <c r="N17" s="30">
        <f>Assumptions!O156</f>
        <v>6750</v>
      </c>
      <c r="O17" s="30">
        <f>Assumptions!P156</f>
        <v>6750</v>
      </c>
      <c r="P17" s="30">
        <f>Assumptions!Q156</f>
        <v>41975</v>
      </c>
      <c r="Q17" s="30">
        <f>Assumptions!R156</f>
        <v>41975</v>
      </c>
      <c r="R17" s="30">
        <f>Assumptions!S156</f>
        <v>154582.5</v>
      </c>
      <c r="S17" s="30">
        <f>Assumptions!T156</f>
        <v>166020.1875</v>
      </c>
      <c r="T17" s="30">
        <f>Assumptions!U156</f>
        <v>178447.31718750001</v>
      </c>
      <c r="U17" s="30">
        <f>IF($T$4=$U$4,Assumptions!V156,Assumptions!AB156)</f>
        <v>395062.38773437496</v>
      </c>
      <c r="V17" s="30">
        <f>IF($T$4=$U$4,Assumptions!W156,Assumptions!AC156)</f>
        <v>418086.28945898439</v>
      </c>
      <c r="W17" s="30">
        <f>IF($T$4=$U$4,Assumptions!X156,Assumptions!AD156)</f>
        <v>442689.04945327144</v>
      </c>
      <c r="X17" s="30">
        <f>IF($T$4=$U$4,Assumptions!Y156,Assumptions!AE156)</f>
        <v>468994.89157280646</v>
      </c>
      <c r="Y17" s="30">
        <f>IF($T$4=$U$4,Assumptions!Z156,Assumptions!AF156)</f>
        <v>497138.84182573983</v>
      </c>
    </row>
    <row r="18" spans="2:26" x14ac:dyDescent="0.25">
      <c r="B18" s="43" t="s">
        <v>168</v>
      </c>
      <c r="C18" s="23" t="s">
        <v>260</v>
      </c>
      <c r="D18" s="30">
        <f>Assumptions!D138</f>
        <v>25000</v>
      </c>
      <c r="E18" s="30">
        <f>Assumptions!E138</f>
        <v>2083.3333333333335</v>
      </c>
      <c r="F18" s="30">
        <f>Assumptions!F138</f>
        <v>2083.3333333333335</v>
      </c>
      <c r="G18" s="30">
        <f>Assumptions!G138</f>
        <v>2083.3333333333335</v>
      </c>
      <c r="H18" s="30">
        <f>Assumptions!H138</f>
        <v>2083.3333333333335</v>
      </c>
      <c r="I18" s="30">
        <f>Assumptions!I138</f>
        <v>2083.3333333333335</v>
      </c>
      <c r="J18" s="30">
        <f>Assumptions!J138</f>
        <v>2083.3333333333335</v>
      </c>
      <c r="K18" s="30">
        <f>Assumptions!K138</f>
        <v>2083.3333333333335</v>
      </c>
      <c r="L18" s="30">
        <f>Assumptions!L138</f>
        <v>2083.3333333333335</v>
      </c>
      <c r="M18" s="30">
        <f>Assumptions!M138</f>
        <v>2083.3333333333335</v>
      </c>
      <c r="N18" s="30">
        <f>Assumptions!N138</f>
        <v>2083.3333333333335</v>
      </c>
      <c r="O18" s="30">
        <f>Assumptions!O138</f>
        <v>2083.3333333333335</v>
      </c>
      <c r="P18" s="30">
        <f>Assumptions!Q138</f>
        <v>12937.499999999998</v>
      </c>
      <c r="Q18" s="30">
        <f>Assumptions!R138</f>
        <v>12937.499999999998</v>
      </c>
      <c r="R18" s="30">
        <f>Assumptions!S138</f>
        <v>27686.249999999996</v>
      </c>
      <c r="S18" s="30">
        <f>Assumptions!T138</f>
        <v>29624.287499999999</v>
      </c>
      <c r="T18" s="30">
        <f>Assumptions!U138</f>
        <v>31697.987625000002</v>
      </c>
      <c r="U18" s="30">
        <f>IF($T$4=$U$4,Assumptions!V138,Assumptions!AB138)</f>
        <v>79244.969062500008</v>
      </c>
      <c r="V18" s="30">
        <f>IF($T$4=$U$4,Assumptions!W138,Assumptions!AC138)</f>
        <v>84792.116896875013</v>
      </c>
      <c r="W18" s="30">
        <f>IF($T$4=$U$4,Assumptions!X138,Assumptions!AD138)</f>
        <v>90727.56507965627</v>
      </c>
      <c r="X18" s="30">
        <f>IF($T$4=$U$4,Assumptions!Y138,Assumptions!AE138)</f>
        <v>97078.494635232215</v>
      </c>
      <c r="Y18" s="30">
        <f>IF($T$4=$U$4,Assumptions!Z138,Assumptions!AF138)</f>
        <v>103873.98925969847</v>
      </c>
    </row>
    <row r="19" spans="2:26" x14ac:dyDescent="0.25">
      <c r="B19" s="43" t="s">
        <v>169</v>
      </c>
      <c r="C19" s="23" t="s">
        <v>260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6" x14ac:dyDescent="0.25">
      <c r="B20" s="43" t="s">
        <v>96</v>
      </c>
      <c r="C20" s="23" t="s">
        <v>260</v>
      </c>
      <c r="D20" s="30">
        <f>Assumptions!E160</f>
        <v>3333.3333333333335</v>
      </c>
      <c r="E20" s="30">
        <f>Assumptions!F160</f>
        <v>3333.3333333333335</v>
      </c>
      <c r="F20" s="30">
        <f>Assumptions!G160</f>
        <v>3333.3333333333335</v>
      </c>
      <c r="G20" s="30">
        <f>Assumptions!H160</f>
        <v>3333.3333333333335</v>
      </c>
      <c r="H20" s="30">
        <f>Assumptions!I160</f>
        <v>3333.3333333333335</v>
      </c>
      <c r="I20" s="30">
        <f>Assumptions!J160</f>
        <v>3333.3333333333335</v>
      </c>
      <c r="J20" s="30">
        <f>Assumptions!K160</f>
        <v>3333.3333333333335</v>
      </c>
      <c r="K20" s="30">
        <f>Assumptions!L160</f>
        <v>3333.3333333333335</v>
      </c>
      <c r="L20" s="30">
        <f>Assumptions!M160</f>
        <v>3333.3333333333335</v>
      </c>
      <c r="M20" s="30">
        <f>Assumptions!N160</f>
        <v>3333.3333333333335</v>
      </c>
      <c r="N20" s="30">
        <f>Assumptions!O160</f>
        <v>3333.3333333333335</v>
      </c>
      <c r="O20" s="30">
        <f>Assumptions!P160</f>
        <v>3333.3333333333335</v>
      </c>
      <c r="P20" s="30">
        <f>Assumptions!Q160</f>
        <v>21500</v>
      </c>
      <c r="Q20" s="30">
        <f>Assumptions!R160</f>
        <v>21500</v>
      </c>
      <c r="R20" s="30">
        <f>Assumptions!S160</f>
        <v>49449.999999999993</v>
      </c>
      <c r="S20" s="30">
        <f>Assumptions!T160</f>
        <v>56867.499999999985</v>
      </c>
      <c r="T20" s="30">
        <f>Assumptions!U160</f>
        <v>65397.624999999978</v>
      </c>
      <c r="U20" s="30">
        <f>IF($T$4=$U$4,Assumptions!V160,Assumptions!AB160)</f>
        <v>196192.87499999994</v>
      </c>
      <c r="V20" s="30">
        <f>IF($T$4=$U$4,Assumptions!W160,Assumptions!AC160)</f>
        <v>225621.80624999991</v>
      </c>
      <c r="W20" s="30">
        <f>IF($T$4=$U$4,Assumptions!X160,Assumptions!AD160)</f>
        <v>259465.0771874999</v>
      </c>
      <c r="X20" s="30">
        <f>IF($T$4=$U$4,Assumptions!Y160,Assumptions!AE160)</f>
        <v>298384.83876562485</v>
      </c>
      <c r="Y20" s="30">
        <f>IF($T$4=$U$4,Assumptions!Z160,Assumptions!AF160)</f>
        <v>343142.56458046858</v>
      </c>
    </row>
    <row r="21" spans="2:26" x14ac:dyDescent="0.25">
      <c r="B21" s="43" t="s">
        <v>97</v>
      </c>
      <c r="C21" s="23" t="s">
        <v>260</v>
      </c>
      <c r="D21" s="30">
        <f>Assumptions!E161</f>
        <v>2083.3333333333335</v>
      </c>
      <c r="E21" s="30">
        <f>Assumptions!F161</f>
        <v>2083.3333333333335</v>
      </c>
      <c r="F21" s="30">
        <f>Assumptions!G161</f>
        <v>2083.3333333333335</v>
      </c>
      <c r="G21" s="30">
        <f>Assumptions!H161</f>
        <v>2083.3333333333335</v>
      </c>
      <c r="H21" s="30">
        <f>Assumptions!I161</f>
        <v>2083.3333333333335</v>
      </c>
      <c r="I21" s="30">
        <f>Assumptions!J161</f>
        <v>2083.3333333333335</v>
      </c>
      <c r="J21" s="30">
        <f>Assumptions!K161</f>
        <v>2083.3333333333335</v>
      </c>
      <c r="K21" s="30">
        <f>Assumptions!L161</f>
        <v>2083.3333333333335</v>
      </c>
      <c r="L21" s="30">
        <f>Assumptions!M161</f>
        <v>2083.3333333333335</v>
      </c>
      <c r="M21" s="30">
        <f>Assumptions!N161</f>
        <v>2083.3333333333335</v>
      </c>
      <c r="N21" s="30">
        <f>Assumptions!O161</f>
        <v>2083.3333333333335</v>
      </c>
      <c r="O21" s="30">
        <f>Assumptions!P161</f>
        <v>2083.3333333333335</v>
      </c>
      <c r="P21" s="30">
        <f>Assumptions!Q161</f>
        <v>12812.499999999998</v>
      </c>
      <c r="Q21" s="30">
        <f>Assumptions!R161</f>
        <v>12812.499999999998</v>
      </c>
      <c r="R21" s="30">
        <f>Assumptions!S161</f>
        <v>26906.249999999996</v>
      </c>
      <c r="S21" s="30">
        <f>Assumptions!T161</f>
        <v>28251.562499999996</v>
      </c>
      <c r="T21" s="30">
        <f>Assumptions!U161</f>
        <v>29664.140624999996</v>
      </c>
      <c r="U21" s="30">
        <f>IF($T$4=$U$4,Assumptions!V161,Assumptions!AB161)</f>
        <v>59328.281249999993</v>
      </c>
      <c r="V21" s="30">
        <f>IF($T$4=$U$4,Assumptions!W161,Assumptions!AC161)</f>
        <v>62294.695312499993</v>
      </c>
      <c r="W21" s="30">
        <f>IF($T$4=$U$4,Assumptions!X161,Assumptions!AD161)</f>
        <v>65409.430078124999</v>
      </c>
      <c r="X21" s="30">
        <f>IF($T$4=$U$4,Assumptions!Y161,Assumptions!AE161)</f>
        <v>68679.901582031249</v>
      </c>
      <c r="Y21" s="30">
        <f>IF($T$4=$U$4,Assumptions!Z161,Assumptions!AF161)</f>
        <v>72113.896661132821</v>
      </c>
    </row>
    <row r="22" spans="2:26" x14ac:dyDescent="0.25">
      <c r="B22" s="43" t="s">
        <v>170</v>
      </c>
      <c r="C22" s="23" t="s">
        <v>260</v>
      </c>
      <c r="D22" s="30">
        <f>Assumptions!E338</f>
        <v>54367.424242424255</v>
      </c>
      <c r="E22" s="30">
        <f>Assumptions!F338</f>
        <v>53774.407523489768</v>
      </c>
      <c r="F22" s="30">
        <f>Assumptions!G338</f>
        <v>53188.425484391439</v>
      </c>
      <c r="G22" s="30">
        <f>Assumptions!H338</f>
        <v>52609.394450148873</v>
      </c>
      <c r="H22" s="30">
        <f>Assumptions!I338</f>
        <v>52037.231743655895</v>
      </c>
      <c r="I22" s="30">
        <f>Assumptions!J338</f>
        <v>51471.855673750746</v>
      </c>
      <c r="J22" s="30">
        <f>Assumptions!K338</f>
        <v>50913.185523429085</v>
      </c>
      <c r="K22" s="30">
        <f>Assumptions!L338</f>
        <v>50361.141538198353</v>
      </c>
      <c r="L22" s="30">
        <f>Assumptions!M338</f>
        <v>49815.644914571676</v>
      </c>
      <c r="M22" s="30">
        <f>Assumptions!N338</f>
        <v>49276.617788699572</v>
      </c>
      <c r="N22" s="30">
        <f>Assumptions!O338</f>
        <v>48743.98322513797</v>
      </c>
      <c r="O22" s="30">
        <f>Assumptions!P338</f>
        <v>48217.665205750702</v>
      </c>
      <c r="P22" s="30">
        <f>Assumptions!Q338</f>
        <v>278597.68715508445</v>
      </c>
      <c r="Q22" s="30">
        <f>Assumptions!R338</f>
        <v>261160.82074699423</v>
      </c>
      <c r="R22" s="30">
        <f>Assumptions!S338</f>
        <v>474744.09091379127</v>
      </c>
      <c r="S22" s="30">
        <f>Assumptions!T338</f>
        <v>418396.45113090763</v>
      </c>
      <c r="T22" s="30">
        <f>Assumptions!U338</f>
        <v>369557.48385315423</v>
      </c>
      <c r="U22" s="30">
        <f>Assumptions!V338</f>
        <v>365794.04496064485</v>
      </c>
      <c r="V22" s="30">
        <f>Assumptions!W338</f>
        <v>362075.1718621258</v>
      </c>
      <c r="W22" s="30">
        <f>Assumptions!X338</f>
        <v>358400.33535953413</v>
      </c>
      <c r="X22" s="30">
        <f>Assumptions!Y338</f>
        <v>354769.01255556219</v>
      </c>
      <c r="Y22" s="30">
        <f>Assumptions!Z338</f>
        <v>351180.68677844689</v>
      </c>
    </row>
    <row r="23" spans="2:26" x14ac:dyDescent="0.25">
      <c r="B23" s="23"/>
      <c r="C23" s="2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6" x14ac:dyDescent="0.25">
      <c r="B24" s="55" t="s">
        <v>171</v>
      </c>
      <c r="C24" s="52"/>
      <c r="D24" s="109">
        <f>SUM(D15:D23)</f>
        <v>105284.09090909093</v>
      </c>
      <c r="E24" s="109">
        <f t="shared" ref="E24:T24" si="6">SUM(E15:E23)</f>
        <v>81774.407523489761</v>
      </c>
      <c r="F24" s="109">
        <f t="shared" si="6"/>
        <v>81188.425484391439</v>
      </c>
      <c r="G24" s="109">
        <f t="shared" si="6"/>
        <v>80609.394450148873</v>
      </c>
      <c r="H24" s="109">
        <f t="shared" si="6"/>
        <v>80037.231743655895</v>
      </c>
      <c r="I24" s="109">
        <f t="shared" si="6"/>
        <v>79471.855673750746</v>
      </c>
      <c r="J24" s="109">
        <f t="shared" si="6"/>
        <v>78913.185523429085</v>
      </c>
      <c r="K24" s="109">
        <f t="shared" si="6"/>
        <v>78361.141538198353</v>
      </c>
      <c r="L24" s="109">
        <f t="shared" si="6"/>
        <v>77815.644914571676</v>
      </c>
      <c r="M24" s="109">
        <f t="shared" si="6"/>
        <v>77276.617788699572</v>
      </c>
      <c r="N24" s="109">
        <f t="shared" si="6"/>
        <v>76743.98322513797</v>
      </c>
      <c r="O24" s="109">
        <f t="shared" si="6"/>
        <v>76217.665205750702</v>
      </c>
      <c r="P24" s="109">
        <f>SUM(P15:P23)</f>
        <v>454260.18715508445</v>
      </c>
      <c r="Q24" s="109">
        <f t="shared" si="6"/>
        <v>436823.32074699423</v>
      </c>
      <c r="R24" s="109">
        <f t="shared" si="6"/>
        <v>922762.84091379121</v>
      </c>
      <c r="S24" s="109">
        <f t="shared" si="6"/>
        <v>906685.92613090761</v>
      </c>
      <c r="T24" s="109">
        <f t="shared" si="6"/>
        <v>902195.53866565425</v>
      </c>
      <c r="U24" s="109">
        <f t="shared" ref="U24:Y24" si="7">SUM(U15:U23)</f>
        <v>1856119.7617575198</v>
      </c>
      <c r="V24" s="109">
        <f t="shared" si="7"/>
        <v>1937921.9312179855</v>
      </c>
      <c r="W24" s="109">
        <f t="shared" si="7"/>
        <v>2028678.667417462</v>
      </c>
      <c r="X24" s="109">
        <f t="shared" si="7"/>
        <v>2129444.7527586012</v>
      </c>
      <c r="Y24" s="109">
        <f t="shared" si="7"/>
        <v>2241410.6205976978</v>
      </c>
    </row>
    <row r="25" spans="2:26" x14ac:dyDescent="0.25">
      <c r="B25" s="23"/>
      <c r="C25" s="2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6" x14ac:dyDescent="0.25">
      <c r="B26" s="43" t="s">
        <v>172</v>
      </c>
      <c r="C26" s="23"/>
      <c r="D26" s="30">
        <f>D12-D24</f>
        <v>-39036.278409090897</v>
      </c>
      <c r="E26" s="30">
        <f t="shared" ref="E26:T26" si="8">E12-E24</f>
        <v>-14013.639827170322</v>
      </c>
      <c r="F26" s="30">
        <f t="shared" si="8"/>
        <v>-11892.946987641539</v>
      </c>
      <c r="G26" s="30">
        <f t="shared" si="8"/>
        <v>-9742.1251931653678</v>
      </c>
      <c r="H26" s="30">
        <f t="shared" si="8"/>
        <v>-7560.5339272263227</v>
      </c>
      <c r="I26" s="30">
        <f t="shared" si="8"/>
        <v>-5352.0284252864512</v>
      </c>
      <c r="J26" s="30">
        <f t="shared" si="8"/>
        <v>-3087.050110177006</v>
      </c>
      <c r="K26" s="30">
        <f t="shared" si="8"/>
        <v>-794.3035632820247</v>
      </c>
      <c r="L26" s="30">
        <f t="shared" si="8"/>
        <v>1511.6085100299097</v>
      </c>
      <c r="M26" s="30">
        <f t="shared" si="8"/>
        <v>3854.3131468847714</v>
      </c>
      <c r="N26" s="30">
        <f t="shared" si="8"/>
        <v>6233.7338315447705</v>
      </c>
      <c r="O26" s="30">
        <f t="shared" si="8"/>
        <v>8649.248295708152</v>
      </c>
      <c r="P26" s="30">
        <f>P12-P24</f>
        <v>1448035.320295328</v>
      </c>
      <c r="Q26" s="30">
        <f t="shared" si="8"/>
        <v>1525801.4100082237</v>
      </c>
      <c r="R26" s="30">
        <f t="shared" si="8"/>
        <v>3407969.6176438574</v>
      </c>
      <c r="S26" s="30">
        <f t="shared" si="8"/>
        <v>5216130.5546928328</v>
      </c>
      <c r="T26" s="30">
        <f t="shared" si="8"/>
        <v>6056666.1125385035</v>
      </c>
      <c r="U26" s="30">
        <f t="shared" ref="U26:Y26" si="9">U12-U24</f>
        <v>9746825.8805380203</v>
      </c>
      <c r="V26" s="30">
        <f t="shared" si="9"/>
        <v>10509569.06530585</v>
      </c>
      <c r="W26" s="30">
        <f t="shared" si="9"/>
        <v>11322932.525219802</v>
      </c>
      <c r="X26" s="30">
        <f t="shared" si="9"/>
        <v>12189970.095628217</v>
      </c>
      <c r="Y26" s="30">
        <f t="shared" si="9"/>
        <v>13113878.525625132</v>
      </c>
    </row>
    <row r="27" spans="2:26" x14ac:dyDescent="0.25">
      <c r="B27" s="43" t="s">
        <v>278</v>
      </c>
      <c r="C27" s="23"/>
      <c r="D27" s="30">
        <f>Assumptions!E478</f>
        <v>58333.333333333336</v>
      </c>
      <c r="E27" s="30">
        <f>Assumptions!F478</f>
        <v>58333.333333333336</v>
      </c>
      <c r="F27" s="30">
        <f>Assumptions!G478</f>
        <v>58333.333333333336</v>
      </c>
      <c r="G27" s="30">
        <f>Assumptions!H478</f>
        <v>58333.333333333336</v>
      </c>
      <c r="H27" s="30">
        <f>Assumptions!I478</f>
        <v>58333.333333333336</v>
      </c>
      <c r="I27" s="30">
        <f>Assumptions!J478</f>
        <v>58333.333333333336</v>
      </c>
      <c r="J27" s="30">
        <f>Assumptions!K478</f>
        <v>58333.333333333336</v>
      </c>
      <c r="K27" s="30">
        <f>Assumptions!L478</f>
        <v>58333.333333333336</v>
      </c>
      <c r="L27" s="30">
        <f>Assumptions!M478</f>
        <v>58333.333333333336</v>
      </c>
      <c r="M27" s="30">
        <f>Assumptions!N478</f>
        <v>58333.333333333336</v>
      </c>
      <c r="N27" s="30">
        <f>Assumptions!O478</f>
        <v>58333.333333333336</v>
      </c>
      <c r="O27" s="30">
        <f>Assumptions!P478</f>
        <v>58333.333333333336</v>
      </c>
      <c r="P27" s="30">
        <f>Assumptions!Q478</f>
        <v>350000</v>
      </c>
      <c r="Q27" s="30">
        <f>Assumptions!R478</f>
        <v>350000</v>
      </c>
      <c r="R27" s="30">
        <f>Assumptions!S478</f>
        <v>700000</v>
      </c>
      <c r="S27" s="30">
        <f>Assumptions!T478</f>
        <v>700000</v>
      </c>
      <c r="T27" s="30">
        <f>Assumptions!U478</f>
        <v>700000</v>
      </c>
      <c r="U27" s="30">
        <f>Assumptions!V478</f>
        <v>700000</v>
      </c>
      <c r="V27" s="30">
        <f>Assumptions!W478</f>
        <v>700000</v>
      </c>
      <c r="W27" s="30">
        <f>Assumptions!X478</f>
        <v>700000</v>
      </c>
      <c r="X27" s="30">
        <f>Assumptions!Y478</f>
        <v>700000</v>
      </c>
      <c r="Y27" s="30">
        <f>Assumptions!Z478</f>
        <v>700000</v>
      </c>
      <c r="Z27" s="8"/>
    </row>
    <row r="28" spans="2:26" x14ac:dyDescent="0.25">
      <c r="B28" s="43" t="s">
        <v>173</v>
      </c>
      <c r="C28" s="23" t="s">
        <v>262</v>
      </c>
      <c r="D28" s="30">
        <f>Assumptions!$C$351*D26</f>
        <v>0</v>
      </c>
      <c r="E28" s="30">
        <f>Assumptions!$C$351*E26</f>
        <v>0</v>
      </c>
      <c r="F28" s="30">
        <f>Assumptions!$C$351*F26</f>
        <v>0</v>
      </c>
      <c r="G28" s="30">
        <f>Assumptions!$C$351*G26</f>
        <v>0</v>
      </c>
      <c r="H28" s="30">
        <f>Assumptions!$C$351*H26</f>
        <v>0</v>
      </c>
      <c r="I28" s="30">
        <f>Assumptions!$C$351*I26</f>
        <v>0</v>
      </c>
      <c r="J28" s="30">
        <f>Assumptions!$C$351*J26</f>
        <v>0</v>
      </c>
      <c r="K28" s="30">
        <f>Assumptions!$C$351*K26</f>
        <v>0</v>
      </c>
      <c r="L28" s="30">
        <f>Assumptions!$C$351*L26</f>
        <v>0</v>
      </c>
      <c r="M28" s="30">
        <f>Assumptions!$C$351*M26</f>
        <v>0</v>
      </c>
      <c r="N28" s="30">
        <f>Assumptions!$C$351*N26</f>
        <v>0</v>
      </c>
      <c r="O28" s="30">
        <f>Assumptions!$C$351*O26</f>
        <v>0</v>
      </c>
      <c r="P28" s="30">
        <f>Assumptions!$C$351*P26</f>
        <v>0</v>
      </c>
      <c r="Q28" s="30">
        <f>Assumptions!$C$351*Q26</f>
        <v>0</v>
      </c>
      <c r="R28" s="30">
        <f>Assumptions!$D$351*R26</f>
        <v>0</v>
      </c>
      <c r="S28" s="30">
        <f>IF(S26&gt;0,S26*Assumptions!F351,0)</f>
        <v>1564839.1664078499</v>
      </c>
      <c r="T28" s="30">
        <f>IF(T26&gt;0,T26*Assumptions!G351,0)</f>
        <v>1816999.833761551</v>
      </c>
      <c r="U28" s="30">
        <f>IF(U26&gt;0,U26*Assumptions!H351,0)</f>
        <v>2924047.7641614061</v>
      </c>
      <c r="V28" s="30">
        <f>IF(V26&gt;0,V26*Assumptions!I351,0)</f>
        <v>3152870.719591755</v>
      </c>
      <c r="W28" s="30">
        <f>IF(W26&gt;0,W26*Assumptions!J351,0)</f>
        <v>3396879.7575659403</v>
      </c>
      <c r="X28" s="30">
        <f>IF(X26&gt;0,X26*Assumptions!K351,0)</f>
        <v>3656991.0286884648</v>
      </c>
      <c r="Y28" s="30">
        <f>IF(Y26&gt;0,Y26*Assumptions!L351,0)</f>
        <v>3934163.5576875396</v>
      </c>
    </row>
    <row r="29" spans="2:26" x14ac:dyDescent="0.25">
      <c r="B29" s="43"/>
      <c r="C29" s="23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6" x14ac:dyDescent="0.25">
      <c r="B30" s="55" t="s">
        <v>174</v>
      </c>
      <c r="C30" s="52"/>
      <c r="D30" s="109">
        <f>D26-D28-D27</f>
        <v>-97369.611742424226</v>
      </c>
      <c r="E30" s="109">
        <f t="shared" ref="E30:T30" si="10">E26-E28-E27</f>
        <v>-72346.973160503665</v>
      </c>
      <c r="F30" s="109">
        <f t="shared" si="10"/>
        <v>-70226.280320974882</v>
      </c>
      <c r="G30" s="109">
        <f t="shared" si="10"/>
        <v>-68075.458526498696</v>
      </c>
      <c r="H30" s="109">
        <f t="shared" si="10"/>
        <v>-65893.867260559666</v>
      </c>
      <c r="I30" s="109">
        <f t="shared" si="10"/>
        <v>-63685.361758619787</v>
      </c>
      <c r="J30" s="109">
        <f t="shared" si="10"/>
        <v>-61420.383443510342</v>
      </c>
      <c r="K30" s="109">
        <f t="shared" si="10"/>
        <v>-59127.63689661536</v>
      </c>
      <c r="L30" s="109">
        <f t="shared" si="10"/>
        <v>-56821.724823303426</v>
      </c>
      <c r="M30" s="109">
        <f t="shared" si="10"/>
        <v>-54479.020186448564</v>
      </c>
      <c r="N30" s="109">
        <f t="shared" si="10"/>
        <v>-52099.599501788565</v>
      </c>
      <c r="O30" s="109">
        <f t="shared" si="10"/>
        <v>-49684.085037625184</v>
      </c>
      <c r="P30" s="109">
        <f>P26-P28-P27</f>
        <v>1098035.320295328</v>
      </c>
      <c r="Q30" s="109">
        <f t="shared" si="10"/>
        <v>1175801.4100082237</v>
      </c>
      <c r="R30" s="109">
        <f t="shared" si="10"/>
        <v>2707969.6176438574</v>
      </c>
      <c r="S30" s="109">
        <f t="shared" si="10"/>
        <v>2951291.3882849831</v>
      </c>
      <c r="T30" s="109">
        <f t="shared" si="10"/>
        <v>3539666.278776953</v>
      </c>
      <c r="U30" s="109">
        <f t="shared" ref="U30:Y30" si="11">U26-U28-U27</f>
        <v>6122778.1163766142</v>
      </c>
      <c r="V30" s="109">
        <f t="shared" si="11"/>
        <v>6656698.3457140941</v>
      </c>
      <c r="W30" s="109">
        <f t="shared" si="11"/>
        <v>7226052.767653862</v>
      </c>
      <c r="X30" s="109">
        <f t="shared" si="11"/>
        <v>7832979.0669397525</v>
      </c>
      <c r="Y30" s="109">
        <f t="shared" si="11"/>
        <v>8479714.9679375924</v>
      </c>
    </row>
    <row r="31" spans="2:26" x14ac:dyDescent="0.25">
      <c r="B31" s="43"/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6" x14ac:dyDescent="0.25">
      <c r="B32" s="43" t="s">
        <v>175</v>
      </c>
      <c r="C32" s="43" t="s">
        <v>261</v>
      </c>
      <c r="D32" s="30">
        <f>Assumptions!C356</f>
        <v>0</v>
      </c>
      <c r="E32" s="30">
        <f>Assumptions!D356</f>
        <v>0</v>
      </c>
      <c r="F32" s="30">
        <f>Assumptions!E356</f>
        <v>0</v>
      </c>
      <c r="G32" s="30">
        <f>Assumptions!F356</f>
        <v>0</v>
      </c>
      <c r="H32" s="30">
        <f>Assumptions!G356</f>
        <v>0</v>
      </c>
      <c r="I32" s="30">
        <f>Assumptions!H356</f>
        <v>0</v>
      </c>
      <c r="J32" s="30">
        <f>Assumptions!I356</f>
        <v>0</v>
      </c>
      <c r="K32" s="30">
        <f>Assumptions!J356</f>
        <v>0</v>
      </c>
      <c r="L32" s="30">
        <f>Assumptions!K356</f>
        <v>0</v>
      </c>
      <c r="M32" s="30">
        <f>Assumptions!L356</f>
        <v>0</v>
      </c>
      <c r="N32" s="30">
        <f>Assumptions!M356</f>
        <v>0</v>
      </c>
      <c r="O32" s="30">
        <f>Assumptions!N356</f>
        <v>0</v>
      </c>
      <c r="P32" s="30">
        <f>Assumptions!P356</f>
        <v>0</v>
      </c>
      <c r="Q32" s="30">
        <f>Assumptions!Q356</f>
        <v>0</v>
      </c>
      <c r="R32" s="30">
        <f>Assumptions!S356</f>
        <v>0</v>
      </c>
      <c r="S32" s="30">
        <f>Assumptions!T356</f>
        <v>0</v>
      </c>
      <c r="T32" s="30">
        <f>Assumptions!U356</f>
        <v>0</v>
      </c>
      <c r="U32" s="30">
        <f>Assumptions!V356</f>
        <v>0</v>
      </c>
      <c r="V32" s="30">
        <f>Assumptions!W356</f>
        <v>0</v>
      </c>
      <c r="W32" s="30">
        <f>Assumptions!X356</f>
        <v>0</v>
      </c>
      <c r="X32" s="30">
        <f>Assumptions!Y356</f>
        <v>0</v>
      </c>
      <c r="Y32" s="30">
        <f>Assumptions!Z356</f>
        <v>0</v>
      </c>
    </row>
    <row r="33" spans="2:25" x14ac:dyDescent="0.25">
      <c r="B33" s="43"/>
      <c r="C33" s="2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x14ac:dyDescent="0.25">
      <c r="B34" s="55" t="s">
        <v>176</v>
      </c>
      <c r="C34" s="52"/>
      <c r="D34" s="109">
        <f>D30</f>
        <v>-97369.611742424226</v>
      </c>
      <c r="E34" s="109">
        <f>E30</f>
        <v>-72346.973160503665</v>
      </c>
      <c r="F34" s="109">
        <f t="shared" ref="F34:T34" si="12">F30</f>
        <v>-70226.280320974882</v>
      </c>
      <c r="G34" s="109">
        <f t="shared" si="12"/>
        <v>-68075.458526498696</v>
      </c>
      <c r="H34" s="109">
        <f t="shared" si="12"/>
        <v>-65893.867260559666</v>
      </c>
      <c r="I34" s="109">
        <f t="shared" si="12"/>
        <v>-63685.361758619787</v>
      </c>
      <c r="J34" s="109">
        <f t="shared" si="12"/>
        <v>-61420.383443510342</v>
      </c>
      <c r="K34" s="109">
        <f t="shared" si="12"/>
        <v>-59127.63689661536</v>
      </c>
      <c r="L34" s="109">
        <f t="shared" si="12"/>
        <v>-56821.724823303426</v>
      </c>
      <c r="M34" s="109">
        <f>M30</f>
        <v>-54479.020186448564</v>
      </c>
      <c r="N34" s="109">
        <f t="shared" si="12"/>
        <v>-52099.599501788565</v>
      </c>
      <c r="O34" s="109">
        <f t="shared" si="12"/>
        <v>-49684.085037625184</v>
      </c>
      <c r="P34" s="109">
        <f t="shared" si="12"/>
        <v>1098035.320295328</v>
      </c>
      <c r="Q34" s="109">
        <f t="shared" si="12"/>
        <v>1175801.4100082237</v>
      </c>
      <c r="R34" s="109">
        <f t="shared" si="12"/>
        <v>2707969.6176438574</v>
      </c>
      <c r="S34" s="109">
        <f t="shared" si="12"/>
        <v>2951291.3882849831</v>
      </c>
      <c r="T34" s="109">
        <f t="shared" si="12"/>
        <v>3539666.278776953</v>
      </c>
      <c r="U34" s="109">
        <f t="shared" ref="U34:Y34" si="13">U30</f>
        <v>6122778.1163766142</v>
      </c>
      <c r="V34" s="109">
        <f t="shared" si="13"/>
        <v>6656698.3457140941</v>
      </c>
      <c r="W34" s="109">
        <f t="shared" si="13"/>
        <v>7226052.767653862</v>
      </c>
      <c r="X34" s="109">
        <f t="shared" si="13"/>
        <v>7832979.0669397525</v>
      </c>
      <c r="Y34" s="109">
        <f t="shared" si="13"/>
        <v>8479714.9679375924</v>
      </c>
    </row>
    <row r="35" spans="2:25" x14ac:dyDescent="0.25">
      <c r="B35" s="23"/>
      <c r="C35" s="23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8" spans="2:25" x14ac:dyDescent="0.25">
      <c r="B38" t="s">
        <v>277</v>
      </c>
      <c r="D38" s="8">
        <f>D34</f>
        <v>-97369.611742424226</v>
      </c>
      <c r="E38" s="8">
        <f>D38+E34</f>
        <v>-169716.58490292789</v>
      </c>
      <c r="F38" s="8">
        <f t="shared" ref="F38:N38" si="14">E38+F34</f>
        <v>-239942.86522390277</v>
      </c>
      <c r="G38" s="8">
        <f t="shared" si="14"/>
        <v>-308018.3237504015</v>
      </c>
      <c r="H38" s="8">
        <f t="shared" si="14"/>
        <v>-373912.19101096119</v>
      </c>
      <c r="I38" s="8">
        <f t="shared" si="14"/>
        <v>-437597.55276958097</v>
      </c>
      <c r="J38" s="8">
        <f t="shared" si="14"/>
        <v>-499017.93621309131</v>
      </c>
      <c r="K38" s="8">
        <f t="shared" si="14"/>
        <v>-558145.57310970663</v>
      </c>
      <c r="L38" s="8">
        <f t="shared" si="14"/>
        <v>-614967.29793301004</v>
      </c>
      <c r="M38" s="8">
        <f t="shared" si="14"/>
        <v>-669446.31811945862</v>
      </c>
      <c r="N38" s="8">
        <f t="shared" si="14"/>
        <v>-721545.91762124724</v>
      </c>
      <c r="O38" s="8">
        <f>N38+O34</f>
        <v>-771230.0026588724</v>
      </c>
      <c r="P38" s="8">
        <f>O38+P34</f>
        <v>326805.31763645564</v>
      </c>
      <c r="Q38" s="8">
        <f t="shared" ref="Q38:T38" si="15">P38+Q34</f>
        <v>1502606.7276446794</v>
      </c>
      <c r="R38" s="8">
        <f t="shared" si="15"/>
        <v>4210576.3452885365</v>
      </c>
      <c r="S38" s="8">
        <f t="shared" si="15"/>
        <v>7161867.7335735196</v>
      </c>
      <c r="T38" s="8">
        <f t="shared" si="15"/>
        <v>10701534.012350474</v>
      </c>
      <c r="U38" s="8">
        <f t="shared" ref="U38:Y38" si="16">T38+U34</f>
        <v>16824312.128727086</v>
      </c>
      <c r="V38" s="8">
        <f t="shared" si="16"/>
        <v>23481010.474441178</v>
      </c>
      <c r="W38" s="8">
        <f t="shared" si="16"/>
        <v>30707063.242095038</v>
      </c>
      <c r="X38" s="8">
        <f t="shared" si="16"/>
        <v>38540042.309034795</v>
      </c>
      <c r="Y38" s="8">
        <f t="shared" si="16"/>
        <v>47019757.276972383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5"/>
  <sheetViews>
    <sheetView showGridLines="0" zoomScale="89" zoomScaleNormal="89" workbookViewId="0">
      <pane xSplit="3" ySplit="6" topLeftCell="P7" activePane="bottomRight" state="frozenSplit"/>
      <selection pane="topRight" activeCell="D1" sqref="D1"/>
      <selection pane="bottomLeft" activeCell="A8" sqref="A8"/>
      <selection pane="bottomRight" activeCell="Q13" sqref="Q13"/>
    </sheetView>
  </sheetViews>
  <sheetFormatPr defaultRowHeight="15" x14ac:dyDescent="0.25"/>
  <cols>
    <col min="1" max="1" width="4.7109375" customWidth="1"/>
    <col min="2" max="2" width="28.7109375" bestFit="1" customWidth="1"/>
    <col min="3" max="3" width="30.5703125" customWidth="1"/>
    <col min="4" max="4" width="13.28515625" bestFit="1" customWidth="1"/>
    <col min="5" max="5" width="12.7109375" bestFit="1" customWidth="1"/>
    <col min="6" max="19" width="13.28515625" bestFit="1" customWidth="1"/>
    <col min="20" max="20" width="13.140625" bestFit="1" customWidth="1"/>
    <col min="21" max="25" width="12.28515625" bestFit="1" customWidth="1"/>
  </cols>
  <sheetData>
    <row r="1" spans="2:25" ht="18.75" x14ac:dyDescent="0.3">
      <c r="B1" s="399" t="s">
        <v>152</v>
      </c>
      <c r="C1" s="400"/>
      <c r="D1" s="400"/>
      <c r="E1" s="401"/>
    </row>
    <row r="2" spans="2:25" ht="15.75" x14ac:dyDescent="0.25">
      <c r="B2" s="402" t="s">
        <v>177</v>
      </c>
      <c r="C2" s="403"/>
      <c r="D2" s="403"/>
      <c r="E2" s="404"/>
    </row>
    <row r="3" spans="2:25" ht="15.75" x14ac:dyDescent="0.25">
      <c r="B3" s="405"/>
      <c r="C3" s="406"/>
      <c r="D3" s="406"/>
      <c r="E3" s="407"/>
    </row>
    <row r="4" spans="2:25" ht="16.5" thickBot="1" x14ac:dyDescent="0.3">
      <c r="B4" s="408" t="s">
        <v>154</v>
      </c>
      <c r="C4" s="409"/>
      <c r="D4" s="409"/>
      <c r="E4" s="410"/>
      <c r="T4" s="418" t="b">
        <f>'Control Sheet'!$G$77</f>
        <v>1</v>
      </c>
      <c r="U4" s="418" t="b">
        <v>0</v>
      </c>
    </row>
    <row r="5" spans="2:25" ht="15.75" thickBot="1" x14ac:dyDescent="0.3"/>
    <row r="6" spans="2:25" ht="32.25" thickBot="1" x14ac:dyDescent="0.3">
      <c r="B6" s="17" t="s">
        <v>6</v>
      </c>
      <c r="C6" s="18" t="s">
        <v>155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1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2" t="s">
        <v>156</v>
      </c>
      <c r="Q6" s="142" t="s">
        <v>157</v>
      </c>
      <c r="R6" s="167" t="s">
        <v>158</v>
      </c>
      <c r="S6" s="167" t="s">
        <v>159</v>
      </c>
      <c r="T6" s="167" t="s">
        <v>248</v>
      </c>
      <c r="U6" s="168" t="s">
        <v>249</v>
      </c>
      <c r="V6" s="168" t="s">
        <v>296</v>
      </c>
      <c r="W6" s="168" t="s">
        <v>297</v>
      </c>
      <c r="X6" s="168" t="s">
        <v>298</v>
      </c>
      <c r="Y6" s="168" t="s">
        <v>299</v>
      </c>
    </row>
    <row r="7" spans="2:25" x14ac:dyDescent="0.25">
      <c r="B7" s="83" t="s">
        <v>178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x14ac:dyDescent="0.25">
      <c r="B8" s="43" t="s">
        <v>179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2:25" x14ac:dyDescent="0.25">
      <c r="B9" s="43" t="s">
        <v>180</v>
      </c>
      <c r="C9" s="23"/>
      <c r="D9" s="30">
        <f>CFS!D47</f>
        <v>5111874.7278225804</v>
      </c>
      <c r="E9" s="30">
        <f>CFS!E47</f>
        <v>5090281.9641108681</v>
      </c>
      <c r="F9" s="30">
        <f>CFS!F47</f>
        <v>5073253.785776481</v>
      </c>
      <c r="G9" s="30">
        <f>CFS!G47</f>
        <v>5056381.8191487659</v>
      </c>
      <c r="H9" s="30">
        <f>CFS!H47</f>
        <v>5041422.4210713869</v>
      </c>
      <c r="I9" s="30">
        <f>CFS!I47</f>
        <v>5027771.7047461076</v>
      </c>
      <c r="J9" s="30">
        <f>CFS!J47</f>
        <v>5013534.5589210531</v>
      </c>
      <c r="K9" s="30">
        <f>CFS!K47</f>
        <v>5000707.7250508796</v>
      </c>
      <c r="L9" s="30">
        <f>CFS!L47</f>
        <v>4992101.930094691</v>
      </c>
      <c r="M9" s="30">
        <f>CFS!M47</f>
        <v>4985308.8829713929</v>
      </c>
      <c r="N9" s="30">
        <f>CFS!N47</f>
        <v>4979185.1308418261</v>
      </c>
      <c r="O9" s="30">
        <f>CFS!O47</f>
        <v>4975737.9640379557</v>
      </c>
      <c r="P9" s="30">
        <f>CFS!P47</f>
        <v>6206826.5091827624</v>
      </c>
      <c r="Q9" s="30">
        <f>CFS!Q47</f>
        <v>7621050.4980033897</v>
      </c>
      <c r="R9" s="30">
        <f>CFS!R47</f>
        <v>10204985.880549246</v>
      </c>
      <c r="S9" s="30">
        <f>CFS!S47</f>
        <v>13415604.081486966</v>
      </c>
      <c r="T9" s="30">
        <f>CFS!T47</f>
        <v>17160036.77469033</v>
      </c>
      <c r="U9" s="30">
        <f>CFS!U47</f>
        <v>23447071.900459968</v>
      </c>
      <c r="V9" s="30">
        <f>CFS!V47</f>
        <v>30268124.125893794</v>
      </c>
      <c r="W9" s="30">
        <f>CFS!W47</f>
        <v>37635506.792006612</v>
      </c>
      <c r="X9" s="30">
        <f>CFS!X47</f>
        <v>45585851.837771788</v>
      </c>
      <c r="Y9" s="30">
        <f>CFS!Y47</f>
        <v>54157141.468938038</v>
      </c>
    </row>
    <row r="10" spans="2:25" x14ac:dyDescent="0.25">
      <c r="B10" s="43" t="s">
        <v>181</v>
      </c>
      <c r="C10" s="23"/>
      <c r="D10" s="30">
        <f>ROUNDDOWN(Assumptions!E116/Assumptions!$C$453,-1)</f>
        <v>7820</v>
      </c>
      <c r="E10" s="30">
        <f>ROUNDDOWN(Assumptions!F116/Assumptions!$C$453,-1)</f>
        <v>9310</v>
      </c>
      <c r="F10" s="30">
        <f>ROUNDDOWN(Assumptions!G116/Assumptions!$C$453,-1)</f>
        <v>9850</v>
      </c>
      <c r="G10" s="30">
        <f>ROUNDDOWN(Assumptions!H116/Assumptions!$C$453,-1)</f>
        <v>10580</v>
      </c>
      <c r="H10" s="30">
        <f>ROUNDDOWN(Assumptions!I116/Assumptions!$C$453,-1)</f>
        <v>11510</v>
      </c>
      <c r="I10" s="30">
        <f>ROUNDDOWN(Assumptions!J116/Assumptions!$C$453,-1)</f>
        <v>12240</v>
      </c>
      <c r="J10" s="30">
        <f>ROUNDDOWN(Assumptions!K116/Assumptions!$C$453,-1)</f>
        <v>15080</v>
      </c>
      <c r="K10" s="30">
        <f>ROUNDDOWN(Assumptions!L116/Assumptions!$C$453,-1)</f>
        <v>17640</v>
      </c>
      <c r="L10" s="30">
        <f>ROUNDDOWN(Assumptions!M116/Assumptions!$C$453,-1)</f>
        <v>18700</v>
      </c>
      <c r="M10" s="30">
        <f>ROUNDDOWN(Assumptions!N116/Assumptions!$C$453,-1)</f>
        <v>20060</v>
      </c>
      <c r="N10" s="30">
        <f>ROUNDDOWN(Assumptions!O116/Assumptions!$C$453,-1)</f>
        <v>21640</v>
      </c>
      <c r="O10" s="30">
        <f>ROUNDDOWN(Assumptions!P116/Assumptions!$C$453,-1)</f>
        <v>23310</v>
      </c>
      <c r="P10" s="30">
        <f>ROUNDUP(Assumptions!Q116/Assumptions!$C$453,-1)</f>
        <v>152560</v>
      </c>
      <c r="Q10" s="30">
        <f>ROUNDUP(Assumptions!R116/Assumptions!$C$453,-1)</f>
        <v>173280</v>
      </c>
      <c r="R10" s="30">
        <f>ROUNDUP(Assumptions!S116/Assumptions!$C$453,-1)</f>
        <v>781140</v>
      </c>
      <c r="S10" s="30">
        <f>ROUNDUP(Assumptions!T116/Assumptions!$C$453,-1)</f>
        <v>930390</v>
      </c>
      <c r="T10" s="30">
        <f>ROUNDUP(Assumptions!U116/Assumptions!$C$453,-1)</f>
        <v>1090600</v>
      </c>
      <c r="U10" s="30">
        <f>ROUNDUP(Assumptions!V116/Assumptions!$C$453,-1)</f>
        <v>1266690</v>
      </c>
      <c r="V10" s="30">
        <f>ROUNDUP(Assumptions!W116/Assumptions!$C$453,-1)</f>
        <v>1459970</v>
      </c>
      <c r="W10" s="30">
        <f>ROUNDUP(Assumptions!X116/Assumptions!$C$453,-1)</f>
        <v>1671900</v>
      </c>
      <c r="X10" s="30">
        <f>ROUNDUP(Assumptions!Y116/Assumptions!$C$453,-1)</f>
        <v>1904000</v>
      </c>
      <c r="Y10" s="30">
        <f>ROUNDUP(Assumptions!Z116/Assumptions!$C$453,-1)</f>
        <v>2157930</v>
      </c>
    </row>
    <row r="11" spans="2:25" x14ac:dyDescent="0.25">
      <c r="B11" s="43" t="s">
        <v>182</v>
      </c>
      <c r="C11" s="23"/>
      <c r="D11" s="30">
        <f>PNL!D10/(Assumptions!E457/Assumptions!$C$458)</f>
        <v>7303.0846774193569</v>
      </c>
      <c r="E11" s="30">
        <f>PNL!E10/(Assumptions!F457/Assumptions!$C$458)</f>
        <v>8833.2827521180552</v>
      </c>
      <c r="F11" s="30">
        <f>PNL!F10/(Assumptions!G457/Assumptions!$C$458)</f>
        <v>8283.6062499218569</v>
      </c>
      <c r="G11" s="30">
        <f>PNL!G10/(Assumptions!H457/Assumptions!$C$458)</f>
        <v>8959.5088012874803</v>
      </c>
      <c r="H11" s="30">
        <f>PNL!H10/(Assumptions!I457/Assumptions!$C$458)</f>
        <v>9132.2713617628542</v>
      </c>
      <c r="I11" s="30">
        <f>PNL!I10/(Assumptions!J457/Assumptions!$C$458)</f>
        <v>9839.4816021728075</v>
      </c>
      <c r="J11" s="30">
        <f>PNL!J10/(Assumptions!K457/Assumptions!$C$458)</f>
        <v>10729.429507145725</v>
      </c>
      <c r="K11" s="30">
        <f>PNL!K10/(Assumptions!L457/Assumptions!$C$458)</f>
        <v>12229.76801890181</v>
      </c>
      <c r="L11" s="30">
        <f>PNL!L10/(Assumptions!M457/Assumptions!$C$458)</f>
        <v>12769.483066358309</v>
      </c>
      <c r="M11" s="30">
        <f>PNL!M10/(Assumptions!N457/Assumptions!$C$458)</f>
        <v>13000.127791907604</v>
      </c>
      <c r="N11" s="30">
        <f>PNL!N10/(Assumptions!O457/Assumptions!$C$458)</f>
        <v>14188.263644824287</v>
      </c>
      <c r="O11" s="30">
        <f>PNL!O10/(Assumptions!P457/Assumptions!$C$458)</f>
        <v>14499.010616820256</v>
      </c>
      <c r="P11" s="30">
        <f>PNL!P10/(Assumptions!Q457/Assumptions!$C$458)</f>
        <v>30793.472922426678</v>
      </c>
      <c r="Q11" s="30">
        <f>PNL!Q10/(Assumptions!R457/Assumptions!$C$458)</f>
        <v>32811.714857017258</v>
      </c>
      <c r="R11" s="30">
        <f>PNL!R12/(Assumptions!S457/Assumptions!$C$458)</f>
        <v>23730.040868809032</v>
      </c>
      <c r="S11" s="30">
        <f>PNL!S12/(Assumptions!T457/Assumptions!$C$458)</f>
        <v>33549.679346979399</v>
      </c>
      <c r="T11" s="30">
        <f>PNL!T12/(Assumptions!U457/Assumptions!$C$458)</f>
        <v>38130.748773721411</v>
      </c>
      <c r="U11" s="30">
        <f>PNL!U12/(Assumptions!V457/Assumptions!$C$458)</f>
        <v>63577.784341345425</v>
      </c>
      <c r="V11" s="30">
        <f>PNL!V12/(Assumptions!W457/Assumptions!$C$458)</f>
        <v>68019.076483736804</v>
      </c>
      <c r="W11" s="30">
        <f>PNL!W12/(Assumptions!X457/Assumptions!$C$458)</f>
        <v>73159.513384313774</v>
      </c>
      <c r="X11" s="30">
        <f>PNL!X12/(Assumptions!Y457/Assumptions!$C$458)</f>
        <v>78462.547114448316</v>
      </c>
      <c r="Y11" s="30">
        <f>PNL!Y12/(Assumptions!Z457/Assumptions!$C$458)</f>
        <v>84138.570664234678</v>
      </c>
    </row>
    <row r="12" spans="2:25" x14ac:dyDescent="0.25">
      <c r="B12" s="43"/>
      <c r="C12" s="2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x14ac:dyDescent="0.25">
      <c r="B13" s="55" t="s">
        <v>183</v>
      </c>
      <c r="C13" s="52"/>
      <c r="D13" s="109">
        <f>SUM(D9:D11)</f>
        <v>5126997.8125</v>
      </c>
      <c r="E13" s="109">
        <f t="shared" ref="E13:T13" si="0">SUM(E9:E11)</f>
        <v>5108425.2468629861</v>
      </c>
      <c r="F13" s="109">
        <f t="shared" si="0"/>
        <v>5091387.392026403</v>
      </c>
      <c r="G13" s="109">
        <f t="shared" si="0"/>
        <v>5075921.3279500529</v>
      </c>
      <c r="H13" s="109">
        <f t="shared" si="0"/>
        <v>5062064.6924331496</v>
      </c>
      <c r="I13" s="109">
        <f t="shared" si="0"/>
        <v>5049851.1863482799</v>
      </c>
      <c r="J13" s="109">
        <f t="shared" si="0"/>
        <v>5039343.9884281987</v>
      </c>
      <c r="K13" s="109">
        <f t="shared" si="0"/>
        <v>5030577.493069781</v>
      </c>
      <c r="L13" s="109">
        <f t="shared" si="0"/>
        <v>5023571.4131610496</v>
      </c>
      <c r="M13" s="109">
        <f t="shared" si="0"/>
        <v>5018369.0107633006</v>
      </c>
      <c r="N13" s="109">
        <f>SUM(N9:N11)</f>
        <v>5015013.3944866508</v>
      </c>
      <c r="O13" s="109">
        <f t="shared" si="0"/>
        <v>5013546.974654776</v>
      </c>
      <c r="P13" s="109">
        <f>SUM(P9:P11)</f>
        <v>6390179.982105189</v>
      </c>
      <c r="Q13" s="109">
        <f t="shared" si="0"/>
        <v>7827142.2128604073</v>
      </c>
      <c r="R13" s="109">
        <f t="shared" si="0"/>
        <v>11009855.921418056</v>
      </c>
      <c r="S13" s="109">
        <f t="shared" si="0"/>
        <v>14379543.760833945</v>
      </c>
      <c r="T13" s="109">
        <f t="shared" si="0"/>
        <v>18288767.52346405</v>
      </c>
      <c r="U13" s="109">
        <f t="shared" ref="U13:Y13" si="1">SUM(U9:U11)</f>
        <v>24777339.684801314</v>
      </c>
      <c r="V13" s="109">
        <f t="shared" si="1"/>
        <v>31796113.202377532</v>
      </c>
      <c r="W13" s="109">
        <f t="shared" si="1"/>
        <v>39380566.305390924</v>
      </c>
      <c r="X13" s="109">
        <f t="shared" si="1"/>
        <v>47568314.384886235</v>
      </c>
      <c r="Y13" s="109">
        <f t="shared" si="1"/>
        <v>56399210.039602272</v>
      </c>
    </row>
    <row r="14" spans="2:25" x14ac:dyDescent="0.25">
      <c r="B14" s="43"/>
      <c r="C14" s="2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x14ac:dyDescent="0.25">
      <c r="B15" s="83" t="s">
        <v>184</v>
      </c>
      <c r="C15" s="23"/>
      <c r="D15" s="30">
        <f>Assumptions!$E$328-Assumptions!E346</f>
        <v>4775632.5757575762</v>
      </c>
      <c r="E15" s="30">
        <f>Assumptions!$E$328-Assumptions!F346</f>
        <v>4721858.1682340857</v>
      </c>
      <c r="F15" s="30">
        <f>Assumptions!$E$328-Assumptions!G346</f>
        <v>4668669.7427496947</v>
      </c>
      <c r="G15" s="30">
        <f>Assumptions!$E$328-Assumptions!H346</f>
        <v>4616060.3482995462</v>
      </c>
      <c r="H15" s="30">
        <f>Assumptions!$E$328-Assumptions!I346</f>
        <v>4564023.1165558901</v>
      </c>
      <c r="I15" s="30">
        <f>Assumptions!$E$328-Assumptions!J346</f>
        <v>4512551.2608821392</v>
      </c>
      <c r="J15" s="30">
        <f>Assumptions!$E$328-Assumptions!K346</f>
        <v>4461638.0753587103</v>
      </c>
      <c r="K15" s="30">
        <f>Assumptions!$E$328-Assumptions!L346</f>
        <v>4411276.9338205121</v>
      </c>
      <c r="L15" s="30">
        <f>Assumptions!$E$328-Assumptions!M346</f>
        <v>4361461.28890594</v>
      </c>
      <c r="M15" s="30">
        <f>Assumptions!$E$328-Assumptions!N346</f>
        <v>4312184.6711172406</v>
      </c>
      <c r="N15" s="30">
        <f>Assumptions!$E$328-Assumptions!O346</f>
        <v>4263440.6878921026</v>
      </c>
      <c r="O15" s="30">
        <f>Assumptions!$E$328-Assumptions!P346</f>
        <v>4215223.022686352</v>
      </c>
      <c r="P15" s="30">
        <f>Assumptions!$E$328-Assumptions!Q346</f>
        <v>3936625.3355312673</v>
      </c>
      <c r="Q15" s="30">
        <f>Assumptions!$E$328-Assumptions!R346</f>
        <v>3675464.5147842732</v>
      </c>
      <c r="R15" s="30">
        <f>Assumptions!$E$328-Assumptions!S346</f>
        <v>3200720.423870482</v>
      </c>
      <c r="S15" s="30">
        <f>Assumptions!$E$328-Assumptions!T346</f>
        <v>2782323.9727395745</v>
      </c>
      <c r="T15" s="30">
        <f>Assumptions!$E$328-Assumptions!U346</f>
        <v>2412766.4888864201</v>
      </c>
      <c r="U15" s="30">
        <f>Assumptions!$E$328-Assumptions!V346</f>
        <v>2046972.4439257751</v>
      </c>
      <c r="V15" s="30">
        <f>Assumptions!$E$328-Assumptions!W346</f>
        <v>1684897.2720636493</v>
      </c>
      <c r="W15" s="30">
        <f>Assumptions!$E$328-Assumptions!X346</f>
        <v>1326496.936704115</v>
      </c>
      <c r="X15" s="30">
        <f>Assumptions!$E$328-Assumptions!Y346</f>
        <v>971727.92414855305</v>
      </c>
      <c r="Y15" s="30">
        <f>Assumptions!$E$328-Assumptions!Z346</f>
        <v>620547.23737010639</v>
      </c>
    </row>
    <row r="16" spans="2:25" hidden="1" x14ac:dyDescent="0.25">
      <c r="B16" s="83" t="s">
        <v>216</v>
      </c>
      <c r="C16" s="23"/>
      <c r="D16" s="30">
        <f>Assumptions!E328</f>
        <v>4830000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hidden="1" x14ac:dyDescent="0.25">
      <c r="B17" s="43" t="s">
        <v>185</v>
      </c>
      <c r="C17" s="23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hidden="1" x14ac:dyDescent="0.25">
      <c r="B18" s="43" t="s">
        <v>186</v>
      </c>
      <c r="C18" s="23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x14ac:dyDescent="0.25">
      <c r="B19" s="23"/>
      <c r="C19" s="23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x14ac:dyDescent="0.25">
      <c r="B20" s="23"/>
      <c r="C20" s="23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x14ac:dyDescent="0.25">
      <c r="B21" s="55" t="s">
        <v>187</v>
      </c>
      <c r="C21" s="52"/>
      <c r="D21" s="109">
        <f>D15</f>
        <v>4775632.5757575762</v>
      </c>
      <c r="E21" s="109">
        <f t="shared" ref="E21:T21" si="2">E15</f>
        <v>4721858.1682340857</v>
      </c>
      <c r="F21" s="109">
        <f t="shared" si="2"/>
        <v>4668669.7427496947</v>
      </c>
      <c r="G21" s="109">
        <f t="shared" si="2"/>
        <v>4616060.3482995462</v>
      </c>
      <c r="H21" s="109">
        <f t="shared" si="2"/>
        <v>4564023.1165558901</v>
      </c>
      <c r="I21" s="109">
        <f t="shared" si="2"/>
        <v>4512551.2608821392</v>
      </c>
      <c r="J21" s="109">
        <f t="shared" si="2"/>
        <v>4461638.0753587103</v>
      </c>
      <c r="K21" s="109">
        <f t="shared" si="2"/>
        <v>4411276.9338205121</v>
      </c>
      <c r="L21" s="109">
        <f t="shared" si="2"/>
        <v>4361461.28890594</v>
      </c>
      <c r="M21" s="109">
        <f t="shared" si="2"/>
        <v>4312184.6711172406</v>
      </c>
      <c r="N21" s="109">
        <f t="shared" si="2"/>
        <v>4263440.6878921026</v>
      </c>
      <c r="O21" s="109">
        <f t="shared" si="2"/>
        <v>4215223.022686352</v>
      </c>
      <c r="P21" s="109">
        <f t="shared" si="2"/>
        <v>3936625.3355312673</v>
      </c>
      <c r="Q21" s="109">
        <f t="shared" si="2"/>
        <v>3675464.5147842732</v>
      </c>
      <c r="R21" s="109">
        <f t="shared" si="2"/>
        <v>3200720.423870482</v>
      </c>
      <c r="S21" s="109">
        <f t="shared" si="2"/>
        <v>2782323.9727395745</v>
      </c>
      <c r="T21" s="109">
        <f t="shared" si="2"/>
        <v>2412766.4888864201</v>
      </c>
      <c r="U21" s="109">
        <f t="shared" ref="U21:Y21" si="3">U15</f>
        <v>2046972.4439257751</v>
      </c>
      <c r="V21" s="109">
        <f t="shared" si="3"/>
        <v>1684897.2720636493</v>
      </c>
      <c r="W21" s="109">
        <f t="shared" si="3"/>
        <v>1326496.936704115</v>
      </c>
      <c r="X21" s="109">
        <f t="shared" si="3"/>
        <v>971727.92414855305</v>
      </c>
      <c r="Y21" s="109">
        <f t="shared" si="3"/>
        <v>620547.23737010639</v>
      </c>
    </row>
    <row r="22" spans="2:25" x14ac:dyDescent="0.25">
      <c r="B22" s="23"/>
      <c r="C22" s="23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x14ac:dyDescent="0.25">
      <c r="B23" s="55" t="s">
        <v>188</v>
      </c>
      <c r="C23" s="55"/>
      <c r="D23" s="110">
        <f>D21+D13</f>
        <v>9902630.3882575762</v>
      </c>
      <c r="E23" s="110">
        <f t="shared" ref="E23:T23" si="4">E21+E13</f>
        <v>9830283.4150970727</v>
      </c>
      <c r="F23" s="110">
        <f t="shared" si="4"/>
        <v>9760057.1347760968</v>
      </c>
      <c r="G23" s="110">
        <f t="shared" si="4"/>
        <v>9691981.6762495991</v>
      </c>
      <c r="H23" s="110">
        <f t="shared" si="4"/>
        <v>9626087.8089890406</v>
      </c>
      <c r="I23" s="110">
        <f t="shared" si="4"/>
        <v>9562402.4472304191</v>
      </c>
      <c r="J23" s="110">
        <f t="shared" si="4"/>
        <v>9500982.063786909</v>
      </c>
      <c r="K23" s="110">
        <f t="shared" si="4"/>
        <v>9441854.4268902931</v>
      </c>
      <c r="L23" s="110">
        <f t="shared" si="4"/>
        <v>9385032.7020669896</v>
      </c>
      <c r="M23" s="110">
        <f t="shared" si="4"/>
        <v>9330553.6818805411</v>
      </c>
      <c r="N23" s="110">
        <f t="shared" si="4"/>
        <v>9278454.0823787525</v>
      </c>
      <c r="O23" s="110">
        <f t="shared" si="4"/>
        <v>9228769.9973411281</v>
      </c>
      <c r="P23" s="110">
        <f t="shared" si="4"/>
        <v>10326805.317636456</v>
      </c>
      <c r="Q23" s="110">
        <f t="shared" si="4"/>
        <v>11502606.72764468</v>
      </c>
      <c r="R23" s="110">
        <f t="shared" si="4"/>
        <v>14210576.345288537</v>
      </c>
      <c r="S23" s="110">
        <f t="shared" si="4"/>
        <v>17161867.733573519</v>
      </c>
      <c r="T23" s="110">
        <f t="shared" si="4"/>
        <v>20701534.01235047</v>
      </c>
      <c r="U23" s="110">
        <f t="shared" ref="U23:Y23" si="5">U21+U13</f>
        <v>26824312.12872709</v>
      </c>
      <c r="V23" s="110">
        <f t="shared" si="5"/>
        <v>33481010.474441182</v>
      </c>
      <c r="W23" s="110">
        <f t="shared" si="5"/>
        <v>40707063.242095038</v>
      </c>
      <c r="X23" s="110">
        <f t="shared" si="5"/>
        <v>48540042.309034787</v>
      </c>
      <c r="Y23" s="110">
        <f t="shared" si="5"/>
        <v>57019757.276972376</v>
      </c>
    </row>
    <row r="24" spans="2:25" x14ac:dyDescent="0.25">
      <c r="B24" s="23"/>
      <c r="C24" s="23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x14ac:dyDescent="0.25">
      <c r="B25" s="23"/>
      <c r="C25" s="2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x14ac:dyDescent="0.25">
      <c r="B26" s="43" t="s">
        <v>189</v>
      </c>
      <c r="C26" s="23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x14ac:dyDescent="0.25">
      <c r="B27" s="43" t="s">
        <v>190</v>
      </c>
      <c r="C27" s="23"/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</row>
    <row r="28" spans="2:25" x14ac:dyDescent="0.25">
      <c r="B28" s="43" t="s">
        <v>295</v>
      </c>
      <c r="C28" s="2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x14ac:dyDescent="0.25">
      <c r="B29" s="43"/>
      <c r="C29" s="23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x14ac:dyDescent="0.25">
      <c r="B30" s="55" t="s">
        <v>271</v>
      </c>
      <c r="C30" s="52"/>
      <c r="D30" s="109">
        <f>Assumptions!$C$471</f>
        <v>7000000</v>
      </c>
      <c r="E30" s="109">
        <f>Assumptions!$C$471</f>
        <v>7000000</v>
      </c>
      <c r="F30" s="109">
        <f>Assumptions!$C$471</f>
        <v>7000000</v>
      </c>
      <c r="G30" s="109">
        <f>Assumptions!$C$471</f>
        <v>7000000</v>
      </c>
      <c r="H30" s="109">
        <f>Assumptions!$C$471</f>
        <v>7000000</v>
      </c>
      <c r="I30" s="109">
        <f>Assumptions!$C$471</f>
        <v>7000000</v>
      </c>
      <c r="J30" s="109">
        <f>Assumptions!$C$471</f>
        <v>7000000</v>
      </c>
      <c r="K30" s="109">
        <f>Assumptions!$C$471</f>
        <v>7000000</v>
      </c>
      <c r="L30" s="109">
        <f>Assumptions!$C$471</f>
        <v>7000000</v>
      </c>
      <c r="M30" s="109">
        <f>Assumptions!$C$471</f>
        <v>7000000</v>
      </c>
      <c r="N30" s="109">
        <f>Assumptions!$C$471</f>
        <v>7000000</v>
      </c>
      <c r="O30" s="109">
        <f>Assumptions!$C$471</f>
        <v>7000000</v>
      </c>
      <c r="P30" s="109">
        <f>Assumptions!$C$471</f>
        <v>7000000</v>
      </c>
      <c r="Q30" s="109">
        <f>Assumptions!$C$471</f>
        <v>7000000</v>
      </c>
      <c r="R30" s="109">
        <f>Assumptions!$C$471</f>
        <v>7000000</v>
      </c>
      <c r="S30" s="109">
        <f>Assumptions!$C$471</f>
        <v>7000000</v>
      </c>
      <c r="T30" s="109">
        <f>Assumptions!$C$471</f>
        <v>7000000</v>
      </c>
      <c r="U30" s="109">
        <f>Assumptions!$C$471</f>
        <v>7000000</v>
      </c>
      <c r="V30" s="109">
        <f>Assumptions!$C$471</f>
        <v>7000000</v>
      </c>
      <c r="W30" s="109">
        <f>Assumptions!$C$471</f>
        <v>7000000</v>
      </c>
      <c r="X30" s="109">
        <f>Assumptions!$C$471</f>
        <v>7000000</v>
      </c>
      <c r="Y30" s="109">
        <f>Assumptions!$C$471</f>
        <v>7000000</v>
      </c>
    </row>
    <row r="31" spans="2:25" x14ac:dyDescent="0.25">
      <c r="B31" s="55" t="s">
        <v>280</v>
      </c>
      <c r="C31" s="52"/>
      <c r="D31" s="109">
        <f>D30+D27</f>
        <v>7000000</v>
      </c>
      <c r="E31" s="109">
        <f t="shared" ref="E31:T31" si="6">E30+E27</f>
        <v>7000000</v>
      </c>
      <c r="F31" s="109">
        <f t="shared" si="6"/>
        <v>7000000</v>
      </c>
      <c r="G31" s="109">
        <f t="shared" si="6"/>
        <v>7000000</v>
      </c>
      <c r="H31" s="109">
        <f t="shared" si="6"/>
        <v>7000000</v>
      </c>
      <c r="I31" s="109">
        <f t="shared" si="6"/>
        <v>7000000</v>
      </c>
      <c r="J31" s="109">
        <f t="shared" si="6"/>
        <v>7000000</v>
      </c>
      <c r="K31" s="109">
        <f t="shared" si="6"/>
        <v>7000000</v>
      </c>
      <c r="L31" s="109">
        <f t="shared" si="6"/>
        <v>7000000</v>
      </c>
      <c r="M31" s="109">
        <f t="shared" si="6"/>
        <v>7000000</v>
      </c>
      <c r="N31" s="109">
        <f t="shared" si="6"/>
        <v>7000000</v>
      </c>
      <c r="O31" s="109">
        <f t="shared" si="6"/>
        <v>7000000</v>
      </c>
      <c r="P31" s="109">
        <f t="shared" si="6"/>
        <v>7000000</v>
      </c>
      <c r="Q31" s="109">
        <f t="shared" si="6"/>
        <v>7000000</v>
      </c>
      <c r="R31" s="109">
        <f t="shared" si="6"/>
        <v>7000000</v>
      </c>
      <c r="S31" s="109">
        <f t="shared" si="6"/>
        <v>7000000</v>
      </c>
      <c r="T31" s="109">
        <f t="shared" si="6"/>
        <v>7000000</v>
      </c>
      <c r="U31" s="109">
        <f t="shared" ref="U31:Y31" si="7">U30+U27</f>
        <v>7000000</v>
      </c>
      <c r="V31" s="109">
        <f t="shared" si="7"/>
        <v>7000000</v>
      </c>
      <c r="W31" s="109">
        <f t="shared" si="7"/>
        <v>7000000</v>
      </c>
      <c r="X31" s="109">
        <f t="shared" si="7"/>
        <v>7000000</v>
      </c>
      <c r="Y31" s="109">
        <f t="shared" si="7"/>
        <v>7000000</v>
      </c>
    </row>
    <row r="32" spans="2:25" x14ac:dyDescent="0.25">
      <c r="B32" s="43"/>
      <c r="C32" s="23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x14ac:dyDescent="0.25">
      <c r="B33" s="43" t="s">
        <v>191</v>
      </c>
      <c r="C33" s="2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x14ac:dyDescent="0.25">
      <c r="B34" s="43" t="s">
        <v>192</v>
      </c>
      <c r="C34" s="23"/>
      <c r="D34" s="30">
        <f>Assumptions!$C$469</f>
        <v>3000000</v>
      </c>
      <c r="E34" s="30">
        <f>Assumptions!$C$469</f>
        <v>3000000</v>
      </c>
      <c r="F34" s="30">
        <f>Assumptions!$C$469</f>
        <v>3000000</v>
      </c>
      <c r="G34" s="30">
        <f>Assumptions!$C$469</f>
        <v>3000000</v>
      </c>
      <c r="H34" s="30">
        <f>Assumptions!$C$469</f>
        <v>3000000</v>
      </c>
      <c r="I34" s="30">
        <f>Assumptions!$C$469</f>
        <v>3000000</v>
      </c>
      <c r="J34" s="30">
        <f>Assumptions!$C$469</f>
        <v>3000000</v>
      </c>
      <c r="K34" s="30">
        <f>Assumptions!$C$469</f>
        <v>3000000</v>
      </c>
      <c r="L34" s="30">
        <f>Assumptions!$C$469</f>
        <v>3000000</v>
      </c>
      <c r="M34" s="30">
        <f>Assumptions!$C$469</f>
        <v>3000000</v>
      </c>
      <c r="N34" s="30">
        <f>Assumptions!$C$469</f>
        <v>3000000</v>
      </c>
      <c r="O34" s="30">
        <f>Assumptions!$C$469</f>
        <v>3000000</v>
      </c>
      <c r="P34" s="30">
        <f>Assumptions!$C$469</f>
        <v>3000000</v>
      </c>
      <c r="Q34" s="30">
        <f>Assumptions!$C$469</f>
        <v>3000000</v>
      </c>
      <c r="R34" s="30">
        <f>Assumptions!$C$469</f>
        <v>3000000</v>
      </c>
      <c r="S34" s="30">
        <f>Assumptions!$C$469</f>
        <v>3000000</v>
      </c>
      <c r="T34" s="30">
        <f>Assumptions!$C$469</f>
        <v>3000000</v>
      </c>
      <c r="U34" s="30">
        <f>Assumptions!$C$469</f>
        <v>3000000</v>
      </c>
      <c r="V34" s="30">
        <f>Assumptions!$C$469</f>
        <v>3000000</v>
      </c>
      <c r="W34" s="30">
        <f>Assumptions!$C$469</f>
        <v>3000000</v>
      </c>
      <c r="X34" s="30">
        <f>Assumptions!$C$469</f>
        <v>3000000</v>
      </c>
      <c r="Y34" s="30">
        <f>Assumptions!$C$469</f>
        <v>3000000</v>
      </c>
    </row>
    <row r="35" spans="2:25" x14ac:dyDescent="0.25">
      <c r="B35" s="43" t="s">
        <v>277</v>
      </c>
      <c r="C35" s="23"/>
      <c r="D35" s="30">
        <f>PNL!D38</f>
        <v>-97369.611742424226</v>
      </c>
      <c r="E35" s="30">
        <f>PNL!E38</f>
        <v>-169716.58490292789</v>
      </c>
      <c r="F35" s="30">
        <f>PNL!F38</f>
        <v>-239942.86522390277</v>
      </c>
      <c r="G35" s="30">
        <f>PNL!G38</f>
        <v>-308018.3237504015</v>
      </c>
      <c r="H35" s="30">
        <f>PNL!H38</f>
        <v>-373912.19101096119</v>
      </c>
      <c r="I35" s="30">
        <f>PNL!I38</f>
        <v>-437597.55276958097</v>
      </c>
      <c r="J35" s="30">
        <f>PNL!J38</f>
        <v>-499017.93621309131</v>
      </c>
      <c r="K35" s="30">
        <f>PNL!K38</f>
        <v>-558145.57310970663</v>
      </c>
      <c r="L35" s="30">
        <f>PNL!L38</f>
        <v>-614967.29793301004</v>
      </c>
      <c r="M35" s="30">
        <f>PNL!M38</f>
        <v>-669446.31811945862</v>
      </c>
      <c r="N35" s="30">
        <f>PNL!N38</f>
        <v>-721545.91762124724</v>
      </c>
      <c r="O35" s="30">
        <f>PNL!O38</f>
        <v>-771230.0026588724</v>
      </c>
      <c r="P35" s="30">
        <f>PNL!P38</f>
        <v>326805.31763645564</v>
      </c>
      <c r="Q35" s="30">
        <f>PNL!Q38</f>
        <v>1502606.7276446794</v>
      </c>
      <c r="R35" s="30">
        <f>PNL!R38</f>
        <v>4210576.3452885365</v>
      </c>
      <c r="S35" s="30">
        <f>PNL!S38</f>
        <v>7161867.7335735196</v>
      </c>
      <c r="T35" s="30">
        <f>PNL!T38</f>
        <v>10701534.012350474</v>
      </c>
      <c r="U35" s="30">
        <f>PNL!U38</f>
        <v>16824312.128727086</v>
      </c>
      <c r="V35" s="30">
        <f>PNL!V38</f>
        <v>23481010.474441178</v>
      </c>
      <c r="W35" s="30">
        <f>PNL!W38</f>
        <v>30707063.242095038</v>
      </c>
      <c r="X35" s="30">
        <f>PNL!X38</f>
        <v>38540042.309034795</v>
      </c>
      <c r="Y35" s="30">
        <f>PNL!Y38</f>
        <v>47019757.276972383</v>
      </c>
    </row>
    <row r="36" spans="2:25" x14ac:dyDescent="0.25">
      <c r="B36" s="23"/>
      <c r="C36" s="23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x14ac:dyDescent="0.25">
      <c r="B37" s="55" t="s">
        <v>193</v>
      </c>
      <c r="C37" s="52"/>
      <c r="D37" s="109">
        <f>D34+D35</f>
        <v>2902630.3882575757</v>
      </c>
      <c r="E37" s="109">
        <f>E35+E34</f>
        <v>2830283.4150970723</v>
      </c>
      <c r="F37" s="109">
        <f t="shared" ref="F37:T37" si="8">F35+F34</f>
        <v>2760057.1347760973</v>
      </c>
      <c r="G37" s="109">
        <f t="shared" si="8"/>
        <v>2691981.6762495986</v>
      </c>
      <c r="H37" s="109">
        <f t="shared" si="8"/>
        <v>2626087.8089890387</v>
      </c>
      <c r="I37" s="109">
        <f t="shared" si="8"/>
        <v>2562402.4472304191</v>
      </c>
      <c r="J37" s="109">
        <f t="shared" si="8"/>
        <v>2500982.0637869085</v>
      </c>
      <c r="K37" s="109">
        <f t="shared" si="8"/>
        <v>2441854.4268902931</v>
      </c>
      <c r="L37" s="109">
        <f t="shared" si="8"/>
        <v>2385032.7020669901</v>
      </c>
      <c r="M37" s="109">
        <f t="shared" si="8"/>
        <v>2330553.6818805411</v>
      </c>
      <c r="N37" s="109">
        <f t="shared" si="8"/>
        <v>2278454.0823787525</v>
      </c>
      <c r="O37" s="109">
        <f t="shared" si="8"/>
        <v>2228769.9973411276</v>
      </c>
      <c r="P37" s="109">
        <f>P35+P34</f>
        <v>3326805.3176364554</v>
      </c>
      <c r="Q37" s="109">
        <f t="shared" si="8"/>
        <v>4502606.7276446791</v>
      </c>
      <c r="R37" s="109">
        <f t="shared" si="8"/>
        <v>7210576.3452885365</v>
      </c>
      <c r="S37" s="109">
        <f t="shared" si="8"/>
        <v>10161867.733573519</v>
      </c>
      <c r="T37" s="109">
        <f t="shared" si="8"/>
        <v>13701534.012350474</v>
      </c>
      <c r="U37" s="109">
        <f t="shared" ref="U37:Y37" si="9">U35+U34</f>
        <v>19824312.128727086</v>
      </c>
      <c r="V37" s="109">
        <f t="shared" si="9"/>
        <v>26481010.474441178</v>
      </c>
      <c r="W37" s="109">
        <f t="shared" si="9"/>
        <v>33707063.242095038</v>
      </c>
      <c r="X37" s="109">
        <f t="shared" si="9"/>
        <v>41540042.309034795</v>
      </c>
      <c r="Y37" s="109">
        <f t="shared" si="9"/>
        <v>50019757.276972383</v>
      </c>
    </row>
    <row r="38" spans="2:25" x14ac:dyDescent="0.25">
      <c r="B38" s="23"/>
      <c r="C38" s="23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55" t="s">
        <v>194</v>
      </c>
      <c r="C39" s="52"/>
      <c r="D39" s="69">
        <f>D37+D31</f>
        <v>9902630.3882575762</v>
      </c>
      <c r="E39" s="69">
        <f t="shared" ref="E39:T39" si="10">E37+E31</f>
        <v>9830283.4150970727</v>
      </c>
      <c r="F39" s="69">
        <f t="shared" si="10"/>
        <v>9760057.1347760968</v>
      </c>
      <c r="G39" s="69">
        <f t="shared" si="10"/>
        <v>9691981.6762495991</v>
      </c>
      <c r="H39" s="69">
        <f t="shared" si="10"/>
        <v>9626087.8089890387</v>
      </c>
      <c r="I39" s="69">
        <f t="shared" si="10"/>
        <v>9562402.4472304191</v>
      </c>
      <c r="J39" s="69">
        <f t="shared" si="10"/>
        <v>9500982.063786909</v>
      </c>
      <c r="K39" s="69">
        <f t="shared" si="10"/>
        <v>9441854.4268902931</v>
      </c>
      <c r="L39" s="69">
        <f t="shared" si="10"/>
        <v>9385032.7020669896</v>
      </c>
      <c r="M39" s="69">
        <f t="shared" si="10"/>
        <v>9330553.6818805411</v>
      </c>
      <c r="N39" s="69">
        <f t="shared" si="10"/>
        <v>9278454.0823787525</v>
      </c>
      <c r="O39" s="69">
        <f t="shared" si="10"/>
        <v>9228769.9973411281</v>
      </c>
      <c r="P39" s="69">
        <f>P37+P31</f>
        <v>10326805.317636456</v>
      </c>
      <c r="Q39" s="69">
        <f t="shared" si="10"/>
        <v>11502606.727644678</v>
      </c>
      <c r="R39" s="69">
        <f t="shared" si="10"/>
        <v>14210576.345288537</v>
      </c>
      <c r="S39" s="69">
        <f t="shared" si="10"/>
        <v>17161867.733573519</v>
      </c>
      <c r="T39" s="69">
        <f t="shared" si="10"/>
        <v>20701534.012350474</v>
      </c>
      <c r="U39" s="69">
        <f t="shared" ref="U39:Y39" si="11">U37+U31</f>
        <v>26824312.128727086</v>
      </c>
      <c r="V39" s="69">
        <f t="shared" si="11"/>
        <v>33481010.474441178</v>
      </c>
      <c r="W39" s="69">
        <f t="shared" si="11"/>
        <v>40707063.242095038</v>
      </c>
      <c r="X39" s="69">
        <f t="shared" si="11"/>
        <v>48540042.309034795</v>
      </c>
      <c r="Y39" s="69">
        <f t="shared" si="11"/>
        <v>57019757.276972383</v>
      </c>
    </row>
    <row r="41" spans="2:25" hidden="1" x14ac:dyDescent="0.25">
      <c r="D41" s="8">
        <f>D23-D39</f>
        <v>0</v>
      </c>
      <c r="E41" s="8">
        <f t="shared" ref="E41:T41" si="12">E23-E39</f>
        <v>0</v>
      </c>
      <c r="F41" s="8">
        <f t="shared" si="12"/>
        <v>0</v>
      </c>
      <c r="G41" s="8">
        <f t="shared" si="12"/>
        <v>0</v>
      </c>
      <c r="H41" s="8">
        <f t="shared" si="12"/>
        <v>0</v>
      </c>
      <c r="I41" s="8">
        <f t="shared" si="12"/>
        <v>0</v>
      </c>
      <c r="J41" s="8">
        <f t="shared" si="12"/>
        <v>0</v>
      </c>
      <c r="K41" s="8">
        <f t="shared" si="12"/>
        <v>0</v>
      </c>
      <c r="L41" s="8">
        <f t="shared" si="12"/>
        <v>0</v>
      </c>
      <c r="M41" s="8">
        <f t="shared" si="12"/>
        <v>0</v>
      </c>
      <c r="N41" s="8">
        <f t="shared" si="12"/>
        <v>0</v>
      </c>
      <c r="O41" s="8">
        <f t="shared" si="12"/>
        <v>0</v>
      </c>
      <c r="P41" s="8">
        <f t="shared" si="12"/>
        <v>0</v>
      </c>
      <c r="Q41" s="8">
        <f t="shared" si="12"/>
        <v>0</v>
      </c>
      <c r="R41" s="8">
        <f t="shared" si="12"/>
        <v>0</v>
      </c>
      <c r="S41" s="8">
        <f t="shared" si="12"/>
        <v>0</v>
      </c>
      <c r="T41" s="8">
        <f t="shared" si="12"/>
        <v>0</v>
      </c>
    </row>
    <row r="42" spans="2:25" hidden="1" x14ac:dyDescent="0.25">
      <c r="B42" t="s">
        <v>195</v>
      </c>
      <c r="D42" s="8">
        <f>D23-D39</f>
        <v>0</v>
      </c>
      <c r="E42" s="8">
        <f t="shared" ref="E42:T42" si="13">E23-E39</f>
        <v>0</v>
      </c>
      <c r="F42" s="8">
        <f t="shared" si="13"/>
        <v>0</v>
      </c>
      <c r="G42" s="8">
        <f t="shared" si="13"/>
        <v>0</v>
      </c>
      <c r="H42" s="8">
        <f t="shared" si="13"/>
        <v>0</v>
      </c>
      <c r="I42" s="8">
        <f t="shared" si="13"/>
        <v>0</v>
      </c>
      <c r="J42" s="8">
        <f t="shared" si="13"/>
        <v>0</v>
      </c>
      <c r="K42" s="8">
        <f t="shared" si="13"/>
        <v>0</v>
      </c>
      <c r="L42" s="8">
        <f t="shared" si="13"/>
        <v>0</v>
      </c>
      <c r="M42" s="8">
        <f t="shared" si="13"/>
        <v>0</v>
      </c>
      <c r="N42" s="8">
        <f t="shared" si="13"/>
        <v>0</v>
      </c>
      <c r="O42" s="8">
        <f t="shared" si="13"/>
        <v>0</v>
      </c>
      <c r="P42" s="8">
        <f t="shared" si="13"/>
        <v>0</v>
      </c>
      <c r="Q42" s="8">
        <f t="shared" si="13"/>
        <v>0</v>
      </c>
      <c r="R42" s="8">
        <f t="shared" si="13"/>
        <v>0</v>
      </c>
      <c r="S42" s="8">
        <f t="shared" si="13"/>
        <v>0</v>
      </c>
      <c r="T42" s="8">
        <f t="shared" si="13"/>
        <v>0</v>
      </c>
    </row>
    <row r="43" spans="2:25" x14ac:dyDescent="0.25">
      <c r="D43" s="8"/>
      <c r="T43" s="8">
        <f>T23-T39</f>
        <v>0</v>
      </c>
      <c r="U43" s="8">
        <f t="shared" ref="U43:Y43" si="14">U23-U39</f>
        <v>0</v>
      </c>
      <c r="V43" s="8">
        <f t="shared" si="14"/>
        <v>0</v>
      </c>
      <c r="W43" s="8">
        <f t="shared" si="14"/>
        <v>0</v>
      </c>
      <c r="X43" s="8">
        <f t="shared" si="14"/>
        <v>0</v>
      </c>
      <c r="Y43" s="8">
        <f t="shared" si="14"/>
        <v>0</v>
      </c>
    </row>
    <row r="45" spans="2:25" x14ac:dyDescent="0.25">
      <c r="D45" s="8">
        <f>D23-D39</f>
        <v>0</v>
      </c>
      <c r="E45" s="8">
        <f t="shared" ref="E45:Y45" si="15">E23-E39</f>
        <v>0</v>
      </c>
      <c r="F45" s="8">
        <f t="shared" si="15"/>
        <v>0</v>
      </c>
      <c r="G45" s="8">
        <f t="shared" si="15"/>
        <v>0</v>
      </c>
      <c r="H45" s="8">
        <f t="shared" si="15"/>
        <v>0</v>
      </c>
      <c r="I45" s="8">
        <f t="shared" si="15"/>
        <v>0</v>
      </c>
      <c r="J45" s="8">
        <f t="shared" si="15"/>
        <v>0</v>
      </c>
      <c r="K45" s="8">
        <f t="shared" si="15"/>
        <v>0</v>
      </c>
      <c r="L45" s="8">
        <f t="shared" si="15"/>
        <v>0</v>
      </c>
      <c r="M45" s="8">
        <f t="shared" si="15"/>
        <v>0</v>
      </c>
      <c r="N45" s="8">
        <f t="shared" si="15"/>
        <v>0</v>
      </c>
      <c r="O45" s="8">
        <f t="shared" si="15"/>
        <v>0</v>
      </c>
      <c r="P45" s="8">
        <f t="shared" si="15"/>
        <v>0</v>
      </c>
      <c r="Q45" s="8">
        <f t="shared" si="15"/>
        <v>0</v>
      </c>
      <c r="R45" s="8">
        <f t="shared" si="15"/>
        <v>0</v>
      </c>
      <c r="S45" s="8">
        <f t="shared" si="15"/>
        <v>0</v>
      </c>
      <c r="T45" s="8">
        <f t="shared" si="15"/>
        <v>0</v>
      </c>
      <c r="U45" s="8">
        <f t="shared" si="15"/>
        <v>0</v>
      </c>
      <c r="V45" s="8">
        <f t="shared" si="15"/>
        <v>0</v>
      </c>
      <c r="W45" s="8">
        <f t="shared" si="15"/>
        <v>0</v>
      </c>
      <c r="X45" s="8">
        <f t="shared" si="15"/>
        <v>0</v>
      </c>
      <c r="Y45" s="8">
        <f t="shared" si="15"/>
        <v>0</v>
      </c>
    </row>
    <row r="55" spans="5:8" x14ac:dyDescent="0.25">
      <c r="E55" s="143"/>
    </row>
    <row r="59" spans="5:8" x14ac:dyDescent="0.25">
      <c r="G59" s="143"/>
      <c r="H59" s="144"/>
    </row>
    <row r="65" spans="9:9" x14ac:dyDescent="0.25">
      <c r="I65" s="145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9"/>
  <sheetViews>
    <sheetView showGridLines="0" zoomScale="93" zoomScaleNormal="93" workbookViewId="0">
      <pane xSplit="3" ySplit="6" topLeftCell="O7" activePane="bottomRight" state="frozenSplit"/>
      <selection pane="topRight" activeCell="H1" sqref="H1"/>
      <selection pane="bottomLeft" activeCell="A17" sqref="A17"/>
      <selection pane="bottomRight" activeCell="U1" sqref="U1"/>
    </sheetView>
  </sheetViews>
  <sheetFormatPr defaultColWidth="14.7109375" defaultRowHeight="15" x14ac:dyDescent="0.25"/>
  <cols>
    <col min="1" max="1" width="4.7109375" customWidth="1"/>
    <col min="2" max="2" width="40.42578125" customWidth="1"/>
    <col min="3" max="3" width="30.42578125" customWidth="1"/>
    <col min="4" max="6" width="12.28515625" bestFit="1" customWidth="1"/>
    <col min="7" max="15" width="11.140625" bestFit="1" customWidth="1"/>
    <col min="16" max="17" width="11.140625" customWidth="1"/>
    <col min="18" max="20" width="12.28515625" customWidth="1"/>
    <col min="21" max="25" width="12.140625" bestFit="1" customWidth="1"/>
  </cols>
  <sheetData>
    <row r="1" spans="2:25" ht="18.75" x14ac:dyDescent="0.3">
      <c r="B1" s="399" t="s">
        <v>152</v>
      </c>
      <c r="C1" s="400"/>
      <c r="D1" s="400"/>
      <c r="E1" s="401"/>
    </row>
    <row r="2" spans="2:25" ht="15.75" x14ac:dyDescent="0.25">
      <c r="B2" s="402" t="s">
        <v>196</v>
      </c>
      <c r="C2" s="403"/>
      <c r="D2" s="403"/>
      <c r="E2" s="404"/>
    </row>
    <row r="3" spans="2:25" ht="15.75" x14ac:dyDescent="0.25">
      <c r="B3" s="405"/>
      <c r="C3" s="406"/>
      <c r="D3" s="406"/>
      <c r="E3" s="407"/>
    </row>
    <row r="4" spans="2:25" ht="16.5" thickBot="1" x14ac:dyDescent="0.3">
      <c r="B4" s="408" t="s">
        <v>154</v>
      </c>
      <c r="C4" s="409"/>
      <c r="D4" s="409"/>
      <c r="E4" s="410"/>
    </row>
    <row r="5" spans="2:25" ht="15.75" thickBot="1" x14ac:dyDescent="0.3"/>
    <row r="6" spans="2:25" ht="51" customHeight="1" thickBot="1" x14ac:dyDescent="0.3">
      <c r="B6" s="17" t="s">
        <v>6</v>
      </c>
      <c r="C6" s="165" t="s">
        <v>155</v>
      </c>
      <c r="D6" s="166">
        <v>1</v>
      </c>
      <c r="E6" s="166">
        <v>2</v>
      </c>
      <c r="F6" s="166">
        <v>3</v>
      </c>
      <c r="G6" s="166">
        <v>4</v>
      </c>
      <c r="H6" s="166">
        <v>5</v>
      </c>
      <c r="I6" s="166">
        <v>6</v>
      </c>
      <c r="J6" s="167">
        <v>7</v>
      </c>
      <c r="K6" s="166">
        <v>8</v>
      </c>
      <c r="L6" s="166">
        <v>9</v>
      </c>
      <c r="M6" s="166">
        <v>10</v>
      </c>
      <c r="N6" s="166">
        <v>11</v>
      </c>
      <c r="O6" s="166">
        <v>12</v>
      </c>
      <c r="P6" s="167" t="s">
        <v>156</v>
      </c>
      <c r="Q6" s="167" t="s">
        <v>157</v>
      </c>
      <c r="R6" s="167" t="s">
        <v>158</v>
      </c>
      <c r="S6" s="167" t="s">
        <v>159</v>
      </c>
      <c r="T6" s="167" t="s">
        <v>248</v>
      </c>
      <c r="U6" s="168" t="s">
        <v>249</v>
      </c>
      <c r="V6" s="168" t="s">
        <v>296</v>
      </c>
      <c r="W6" s="168" t="s">
        <v>297</v>
      </c>
      <c r="X6" s="168" t="s">
        <v>298</v>
      </c>
      <c r="Y6" s="168" t="s">
        <v>299</v>
      </c>
    </row>
    <row r="7" spans="2:25" x14ac:dyDescent="0.25">
      <c r="B7" s="43" t="s">
        <v>197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5.75" x14ac:dyDescent="0.25">
      <c r="B8" s="61" t="s">
        <v>174</v>
      </c>
      <c r="C8" s="30"/>
      <c r="D8" s="30">
        <f>PNL!D30</f>
        <v>-97369.611742424226</v>
      </c>
      <c r="E8" s="30">
        <f>PNL!E30</f>
        <v>-72346.973160503665</v>
      </c>
      <c r="F8" s="30">
        <f>PNL!F30</f>
        <v>-70226.280320974882</v>
      </c>
      <c r="G8" s="30">
        <f>PNL!G30</f>
        <v>-68075.458526498696</v>
      </c>
      <c r="H8" s="30">
        <f>PNL!H30</f>
        <v>-65893.867260559666</v>
      </c>
      <c r="I8" s="30">
        <f>PNL!I30</f>
        <v>-63685.361758619787</v>
      </c>
      <c r="J8" s="30">
        <f>PNL!J30</f>
        <v>-61420.383443510342</v>
      </c>
      <c r="K8" s="30">
        <f>PNL!K30</f>
        <v>-59127.63689661536</v>
      </c>
      <c r="L8" s="30">
        <f>PNL!L30</f>
        <v>-56821.724823303426</v>
      </c>
      <c r="M8" s="30">
        <f>PNL!M30</f>
        <v>-54479.020186448564</v>
      </c>
      <c r="N8" s="30">
        <f>PNL!N30</f>
        <v>-52099.599501788565</v>
      </c>
      <c r="O8" s="30">
        <f>PNL!O30</f>
        <v>-49684.085037625184</v>
      </c>
      <c r="P8" s="30">
        <f>PNL!P30</f>
        <v>1098035.320295328</v>
      </c>
      <c r="Q8" s="30">
        <f>PNL!Q30</f>
        <v>1175801.4100082237</v>
      </c>
      <c r="R8" s="30">
        <f>PNL!R30</f>
        <v>2707969.6176438574</v>
      </c>
      <c r="S8" s="30">
        <f>PNL!S30</f>
        <v>2951291.3882849831</v>
      </c>
      <c r="T8" s="30">
        <f>PNL!T30</f>
        <v>3539666.278776953</v>
      </c>
      <c r="U8" s="30">
        <f>PNL!U30</f>
        <v>6122778.1163766142</v>
      </c>
      <c r="V8" s="30">
        <f>PNL!V30</f>
        <v>6656698.3457140941</v>
      </c>
      <c r="W8" s="30">
        <f>PNL!W30</f>
        <v>7226052.767653862</v>
      </c>
      <c r="X8" s="30">
        <f>PNL!X30</f>
        <v>7832979.0669397525</v>
      </c>
      <c r="Y8" s="30">
        <f>PNL!Y30</f>
        <v>8479714.9679375924</v>
      </c>
    </row>
    <row r="9" spans="2:25" ht="15.75" x14ac:dyDescent="0.25">
      <c r="B9" s="61" t="s">
        <v>198</v>
      </c>
      <c r="C9" s="30"/>
      <c r="D9" s="30">
        <f>Assumptions!E338</f>
        <v>54367.424242424255</v>
      </c>
      <c r="E9" s="30">
        <f>Assumptions!F338</f>
        <v>53774.407523489768</v>
      </c>
      <c r="F9" s="30">
        <f>Assumptions!G338</f>
        <v>53188.425484391439</v>
      </c>
      <c r="G9" s="30">
        <f>Assumptions!H338</f>
        <v>52609.394450148873</v>
      </c>
      <c r="H9" s="30">
        <f>Assumptions!I338</f>
        <v>52037.231743655895</v>
      </c>
      <c r="I9" s="30">
        <f>Assumptions!J338</f>
        <v>51471.855673750746</v>
      </c>
      <c r="J9" s="30">
        <f>Assumptions!K338</f>
        <v>50913.185523429085</v>
      </c>
      <c r="K9" s="30">
        <f>Assumptions!L338</f>
        <v>50361.141538198353</v>
      </c>
      <c r="L9" s="30">
        <f>Assumptions!M338</f>
        <v>49815.644914571676</v>
      </c>
      <c r="M9" s="30">
        <f>Assumptions!N338</f>
        <v>49276.617788699572</v>
      </c>
      <c r="N9" s="30">
        <f>Assumptions!O338</f>
        <v>48743.98322513797</v>
      </c>
      <c r="O9" s="30">
        <f>Assumptions!P338</f>
        <v>48217.665205750702</v>
      </c>
      <c r="P9" s="30">
        <f>Assumptions!Q338</f>
        <v>278597.68715508445</v>
      </c>
      <c r="Q9" s="30">
        <f>Assumptions!R338</f>
        <v>261160.82074699423</v>
      </c>
      <c r="R9" s="30">
        <f>Assumptions!S338</f>
        <v>474744.09091379127</v>
      </c>
      <c r="S9" s="30">
        <f>Assumptions!T338</f>
        <v>418396.45113090763</v>
      </c>
      <c r="T9" s="30">
        <f>Assumptions!U338</f>
        <v>369557.48385315423</v>
      </c>
      <c r="U9" s="30">
        <f>Assumptions!V338</f>
        <v>365794.04496064485</v>
      </c>
      <c r="V9" s="30">
        <f>Assumptions!W338</f>
        <v>362075.1718621258</v>
      </c>
      <c r="W9" s="30">
        <f>Assumptions!X338</f>
        <v>358400.33535953413</v>
      </c>
      <c r="X9" s="30">
        <f>Assumptions!Y338</f>
        <v>354769.01255556219</v>
      </c>
      <c r="Y9" s="30">
        <f>Assumptions!Z338</f>
        <v>351180.68677844689</v>
      </c>
    </row>
    <row r="10" spans="2:25" ht="15.75" x14ac:dyDescent="0.25">
      <c r="B10" s="61"/>
      <c r="C10" s="30"/>
      <c r="D10" s="30">
        <f>D8+D9</f>
        <v>-43002.187499999971</v>
      </c>
      <c r="E10" s="30">
        <f t="shared" ref="E10:T10" si="0">E8+E9</f>
        <v>-18572.565637013897</v>
      </c>
      <c r="F10" s="30">
        <f t="shared" si="0"/>
        <v>-17037.854836583443</v>
      </c>
      <c r="G10" s="30">
        <f t="shared" si="0"/>
        <v>-15466.064076349823</v>
      </c>
      <c r="H10" s="30">
        <f t="shared" si="0"/>
        <v>-13856.635516903771</v>
      </c>
      <c r="I10" s="30">
        <f t="shared" si="0"/>
        <v>-12213.506084869041</v>
      </c>
      <c r="J10" s="30">
        <f t="shared" si="0"/>
        <v>-10507.197920081257</v>
      </c>
      <c r="K10" s="30">
        <f t="shared" si="0"/>
        <v>-8766.4953584170071</v>
      </c>
      <c r="L10" s="30">
        <f t="shared" si="0"/>
        <v>-7006.07990873175</v>
      </c>
      <c r="M10" s="30">
        <f t="shared" si="0"/>
        <v>-5202.4023977489924</v>
      </c>
      <c r="N10" s="30">
        <f t="shared" si="0"/>
        <v>-3355.616276650595</v>
      </c>
      <c r="O10" s="30">
        <f t="shared" si="0"/>
        <v>-1466.419831874482</v>
      </c>
      <c r="P10" s="30">
        <f t="shared" si="0"/>
        <v>1376633.0074504125</v>
      </c>
      <c r="Q10" s="30">
        <f t="shared" si="0"/>
        <v>1436962.2307552178</v>
      </c>
      <c r="R10" s="30">
        <f t="shared" si="0"/>
        <v>3182713.7085576486</v>
      </c>
      <c r="S10" s="30">
        <f t="shared" si="0"/>
        <v>3369687.8394158906</v>
      </c>
      <c r="T10" s="30">
        <f t="shared" si="0"/>
        <v>3909223.7626301073</v>
      </c>
      <c r="U10" s="30">
        <f t="shared" ref="U10:Y10" si="1">U8+U9</f>
        <v>6488572.1613372592</v>
      </c>
      <c r="V10" s="30">
        <f t="shared" si="1"/>
        <v>7018773.5175762195</v>
      </c>
      <c r="W10" s="30">
        <f t="shared" si="1"/>
        <v>7584453.1030133963</v>
      </c>
      <c r="X10" s="30">
        <f t="shared" si="1"/>
        <v>8187748.0794953145</v>
      </c>
      <c r="Y10" s="30">
        <f t="shared" si="1"/>
        <v>8830895.6547160391</v>
      </c>
    </row>
    <row r="11" spans="2:25" ht="15.75" x14ac:dyDescent="0.25">
      <c r="B11" s="61" t="s">
        <v>276</v>
      </c>
      <c r="C11" s="30"/>
      <c r="D11" s="113" t="s">
        <v>30</v>
      </c>
      <c r="E11" s="113" t="s">
        <v>30</v>
      </c>
      <c r="F11" s="113" t="s">
        <v>30</v>
      </c>
      <c r="G11" s="113" t="s">
        <v>30</v>
      </c>
      <c r="H11" s="113" t="s">
        <v>30</v>
      </c>
      <c r="I11" s="113" t="s">
        <v>30</v>
      </c>
      <c r="J11" s="113" t="s">
        <v>30</v>
      </c>
      <c r="K11" s="113" t="s">
        <v>30</v>
      </c>
      <c r="L11" s="113" t="s">
        <v>30</v>
      </c>
      <c r="M11" s="113" t="s">
        <v>30</v>
      </c>
      <c r="N11" s="113" t="s">
        <v>30</v>
      </c>
      <c r="O11" s="113" t="s">
        <v>30</v>
      </c>
      <c r="P11" s="113" t="s">
        <v>30</v>
      </c>
      <c r="Q11" s="113" t="s">
        <v>30</v>
      </c>
      <c r="R11" s="113" t="s">
        <v>30</v>
      </c>
      <c r="S11" s="113" t="s">
        <v>30</v>
      </c>
      <c r="T11" s="113" t="s">
        <v>30</v>
      </c>
      <c r="U11" s="113" t="s">
        <v>30</v>
      </c>
      <c r="V11" s="113" t="s">
        <v>30</v>
      </c>
      <c r="W11" s="113" t="s">
        <v>30</v>
      </c>
      <c r="X11" s="113" t="s">
        <v>30</v>
      </c>
      <c r="Y11" s="113" t="s">
        <v>30</v>
      </c>
    </row>
    <row r="12" spans="2:25" ht="15.75" x14ac:dyDescent="0.25">
      <c r="B12" s="61" t="s">
        <v>275</v>
      </c>
      <c r="C12" s="30"/>
      <c r="D12" s="30">
        <f>-BS!D10</f>
        <v>-7820</v>
      </c>
      <c r="E12" s="30">
        <f>BS!D10-BS!E10</f>
        <v>-1490</v>
      </c>
      <c r="F12" s="30">
        <f>BS!E10-BS!F10</f>
        <v>-540</v>
      </c>
      <c r="G12" s="30">
        <f>BS!F10-BS!G10</f>
        <v>-730</v>
      </c>
      <c r="H12" s="30">
        <f>BS!G10-BS!H10</f>
        <v>-930</v>
      </c>
      <c r="I12" s="30">
        <f>BS!H10-BS!I10</f>
        <v>-730</v>
      </c>
      <c r="J12" s="30">
        <f>BS!I10-BS!J10</f>
        <v>-2840</v>
      </c>
      <c r="K12" s="30">
        <f>BS!J10-BS!K10</f>
        <v>-2560</v>
      </c>
      <c r="L12" s="30">
        <f>BS!K10-BS!L10</f>
        <v>-1060</v>
      </c>
      <c r="M12" s="30">
        <f>BS!L10-BS!M10</f>
        <v>-1360</v>
      </c>
      <c r="N12" s="30">
        <f>BS!M10-BS!N10</f>
        <v>-1580</v>
      </c>
      <c r="O12" s="30">
        <f>BS!N10-BS!O10</f>
        <v>-1670</v>
      </c>
      <c r="P12" s="30">
        <f>BS!O10-BS!P10</f>
        <v>-129250</v>
      </c>
      <c r="Q12" s="30">
        <f>BS!P10-BS!Q10</f>
        <v>-20720</v>
      </c>
      <c r="R12" s="30">
        <f>BS!Q10-BS!R10</f>
        <v>-607860</v>
      </c>
      <c r="S12" s="30">
        <f>BS!R10-BS!S10</f>
        <v>-149250</v>
      </c>
      <c r="T12" s="30">
        <f>BS!S10-BS!T10</f>
        <v>-160210</v>
      </c>
      <c r="U12" s="30">
        <f>BS!T10-BS!U10</f>
        <v>-176090</v>
      </c>
      <c r="V12" s="30">
        <f>BS!U10-BS!V10</f>
        <v>-193280</v>
      </c>
      <c r="W12" s="30">
        <f>BS!V10-BS!W10</f>
        <v>-211930</v>
      </c>
      <c r="X12" s="30">
        <f>BS!W10-BS!X10</f>
        <v>-232100</v>
      </c>
      <c r="Y12" s="30">
        <f>BS!X10-BS!Y10</f>
        <v>-253930</v>
      </c>
    </row>
    <row r="13" spans="2:25" ht="15.75" x14ac:dyDescent="0.25">
      <c r="B13" s="61" t="s">
        <v>199</v>
      </c>
      <c r="C13" s="30"/>
      <c r="D13" s="30">
        <f>-BS!D11</f>
        <v>-7303.0846774193569</v>
      </c>
      <c r="E13" s="30">
        <f>BS!D11-BS!E11</f>
        <v>-1530.1980746986983</v>
      </c>
      <c r="F13" s="30">
        <f>BS!E11-BS!F11</f>
        <v>549.67650219619827</v>
      </c>
      <c r="G13" s="30">
        <f>BS!F11-BS!G11</f>
        <v>-675.90255136562337</v>
      </c>
      <c r="H13" s="30">
        <f>BS!G11-BS!H11</f>
        <v>-172.7625604753739</v>
      </c>
      <c r="I13" s="30">
        <f>BS!H11-BS!I11</f>
        <v>-707.21024040995326</v>
      </c>
      <c r="J13" s="30">
        <f>BS!I11-BS!J11</f>
        <v>-889.94790497291797</v>
      </c>
      <c r="K13" s="30">
        <f>BS!J11-BS!K11</f>
        <v>-1500.3385117560847</v>
      </c>
      <c r="L13" s="30">
        <f>BS!K11-BS!L11</f>
        <v>-539.71504745649872</v>
      </c>
      <c r="M13" s="30">
        <f>BS!L11-BS!M11</f>
        <v>-230.64472554929489</v>
      </c>
      <c r="N13" s="30">
        <f>BS!M11-BS!N11</f>
        <v>-1188.1358529166828</v>
      </c>
      <c r="O13" s="30">
        <f>BS!N11-BS!O11</f>
        <v>-310.74697199596994</v>
      </c>
      <c r="P13" s="30">
        <f>BS!O11-BS!P11</f>
        <v>-16294.462305606421</v>
      </c>
      <c r="Q13" s="30">
        <f>BS!P11-BS!Q11</f>
        <v>-2018.2419345905801</v>
      </c>
      <c r="R13" s="30">
        <f>BS!Q11-BS!R11</f>
        <v>9081.6739882082256</v>
      </c>
      <c r="S13" s="30">
        <f>BS!R11-BS!S11</f>
        <v>-9819.6384781703673</v>
      </c>
      <c r="T13" s="30">
        <f>BS!S11-BS!T11</f>
        <v>-4581.0694267420113</v>
      </c>
      <c r="U13" s="30">
        <f>BS!T11-BS!U11</f>
        <v>-25447.035567624014</v>
      </c>
      <c r="V13" s="30">
        <f>BS!U11-BS!V11</f>
        <v>-4441.2921423913795</v>
      </c>
      <c r="W13" s="30">
        <f>BS!V11-BS!W11</f>
        <v>-5140.4369005769695</v>
      </c>
      <c r="X13" s="30">
        <f>BS!W11-BS!X11</f>
        <v>-5303.0337301345426</v>
      </c>
      <c r="Y13" s="30">
        <f>BS!X11-BS!Y11</f>
        <v>-5676.0235497863614</v>
      </c>
    </row>
    <row r="14" spans="2:25" ht="15.75" x14ac:dyDescent="0.25">
      <c r="B14" s="61" t="s">
        <v>274</v>
      </c>
      <c r="C14" s="30"/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</row>
    <row r="15" spans="2:25" ht="15.75" x14ac:dyDescent="0.25">
      <c r="B15" s="61" t="s">
        <v>200</v>
      </c>
      <c r="C15" s="30"/>
      <c r="D15" s="30">
        <f>BS!D27</f>
        <v>0</v>
      </c>
      <c r="E15" s="30">
        <f>BS!E27</f>
        <v>0</v>
      </c>
      <c r="F15" s="30">
        <f>BS!F27</f>
        <v>0</v>
      </c>
      <c r="G15" s="30">
        <f>BS!G27</f>
        <v>0</v>
      </c>
      <c r="H15" s="30">
        <f>BS!H27</f>
        <v>0</v>
      </c>
      <c r="I15" s="30">
        <f>BS!I27</f>
        <v>0</v>
      </c>
      <c r="J15" s="30">
        <f>BS!J27</f>
        <v>0</v>
      </c>
      <c r="K15" s="30">
        <f>BS!K27</f>
        <v>0</v>
      </c>
      <c r="L15" s="30">
        <f>BS!L27</f>
        <v>0</v>
      </c>
      <c r="M15" s="30">
        <f>BS!M27</f>
        <v>0</v>
      </c>
      <c r="N15" s="30">
        <f>BS!N27</f>
        <v>0</v>
      </c>
      <c r="O15" s="30">
        <f>BS!O27</f>
        <v>0</v>
      </c>
      <c r="P15" s="30">
        <f>BS!Q27</f>
        <v>0</v>
      </c>
      <c r="Q15" s="30">
        <f>BS!R27</f>
        <v>0</v>
      </c>
      <c r="R15" s="30">
        <f>BS!T27</f>
        <v>0</v>
      </c>
      <c r="S15" s="30">
        <f>BS!U27</f>
        <v>0</v>
      </c>
      <c r="T15" s="30">
        <f>BS!V27</f>
        <v>0</v>
      </c>
      <c r="U15" s="30">
        <f>BS!W27</f>
        <v>0</v>
      </c>
      <c r="V15" s="30">
        <f>BS!X27</f>
        <v>0</v>
      </c>
      <c r="W15" s="30">
        <f>BS!Y27</f>
        <v>0</v>
      </c>
      <c r="X15" s="30">
        <f>BS!Z27</f>
        <v>0</v>
      </c>
      <c r="Y15" s="30">
        <f>BS!AA27</f>
        <v>0</v>
      </c>
    </row>
    <row r="16" spans="2:25" ht="15.75" x14ac:dyDescent="0.25">
      <c r="B16" s="61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ht="15.75" x14ac:dyDescent="0.25">
      <c r="B17" s="72" t="s">
        <v>201</v>
      </c>
      <c r="C17" s="109"/>
      <c r="D17" s="109">
        <f>D8+D9+D12+D13</f>
        <v>-58125.272177419327</v>
      </c>
      <c r="E17" s="109">
        <f>E8+E9+E12+E13</f>
        <v>-21592.763711712596</v>
      </c>
      <c r="F17" s="109">
        <f t="shared" ref="F17:T17" si="2">F8+F9+F12+F13</f>
        <v>-17028.178334387245</v>
      </c>
      <c r="G17" s="109">
        <f t="shared" si="2"/>
        <v>-16871.966627715447</v>
      </c>
      <c r="H17" s="109">
        <f t="shared" si="2"/>
        <v>-14959.398077379145</v>
      </c>
      <c r="I17" s="109">
        <f t="shared" si="2"/>
        <v>-13650.716325278994</v>
      </c>
      <c r="J17" s="109">
        <f t="shared" si="2"/>
        <v>-14237.145825054175</v>
      </c>
      <c r="K17" s="109">
        <f t="shared" si="2"/>
        <v>-12826.833870173092</v>
      </c>
      <c r="L17" s="109">
        <f t="shared" si="2"/>
        <v>-8605.7949561882488</v>
      </c>
      <c r="M17" s="109">
        <f t="shared" si="2"/>
        <v>-6793.0471232982873</v>
      </c>
      <c r="N17" s="109">
        <f t="shared" si="2"/>
        <v>-6123.7521295672777</v>
      </c>
      <c r="O17" s="109">
        <f t="shared" si="2"/>
        <v>-3447.166803870452</v>
      </c>
      <c r="P17" s="109">
        <f t="shared" si="2"/>
        <v>1231088.5451448062</v>
      </c>
      <c r="Q17" s="109">
        <f t="shared" si="2"/>
        <v>1414223.9888206273</v>
      </c>
      <c r="R17" s="109">
        <f t="shared" si="2"/>
        <v>2583935.3825458568</v>
      </c>
      <c r="S17" s="109">
        <f t="shared" si="2"/>
        <v>3210618.2009377205</v>
      </c>
      <c r="T17" s="109">
        <f t="shared" si="2"/>
        <v>3744432.6932033654</v>
      </c>
      <c r="U17" s="109">
        <f>U8+U9+U12+U13</f>
        <v>6287035.1257696357</v>
      </c>
      <c r="V17" s="109">
        <f t="shared" ref="V17:Y17" si="3">V8+V9+V12+V13</f>
        <v>6821052.2254338283</v>
      </c>
      <c r="W17" s="109">
        <f t="shared" si="3"/>
        <v>7367382.6661128197</v>
      </c>
      <c r="X17" s="109">
        <f t="shared" si="3"/>
        <v>7950345.0457651801</v>
      </c>
      <c r="Y17" s="109">
        <f t="shared" si="3"/>
        <v>8571289.6311662532</v>
      </c>
    </row>
    <row r="18" spans="2:25" x14ac:dyDescent="0.25">
      <c r="B18" s="43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x14ac:dyDescent="0.25">
      <c r="B19" s="43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x14ac:dyDescent="0.25">
      <c r="B20" s="43" t="s">
        <v>202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x14ac:dyDescent="0.25">
      <c r="B21" s="43" t="s">
        <v>203</v>
      </c>
      <c r="C21" s="30"/>
      <c r="D21" s="30">
        <f>BS!D21+CFS!D9</f>
        <v>4830000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</row>
    <row r="22" spans="2:25" hidden="1" x14ac:dyDescent="0.25">
      <c r="B22" s="43" t="s">
        <v>114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hidden="1" x14ac:dyDescent="0.25">
      <c r="B23" s="43" t="s">
        <v>118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hidden="1" x14ac:dyDescent="0.25">
      <c r="B24" s="43" t="s">
        <v>120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hidden="1" x14ac:dyDescent="0.25">
      <c r="B25" s="43" t="s">
        <v>122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hidden="1" x14ac:dyDescent="0.25">
      <c r="B26" s="43" t="s">
        <v>124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hidden="1" x14ac:dyDescent="0.25">
      <c r="B27" s="43" t="s">
        <v>126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hidden="1" x14ac:dyDescent="0.25">
      <c r="B28" s="43" t="s">
        <v>127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hidden="1" x14ac:dyDescent="0.25">
      <c r="B29" s="43" t="s">
        <v>128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hidden="1" x14ac:dyDescent="0.25">
      <c r="B30" s="43" t="s">
        <v>129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hidden="1" x14ac:dyDescent="0.25">
      <c r="B31" s="43" t="s">
        <v>130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x14ac:dyDescent="0.25">
      <c r="B32" s="43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x14ac:dyDescent="0.25">
      <c r="B33" s="43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x14ac:dyDescent="0.25">
      <c r="B34" s="43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x14ac:dyDescent="0.25">
      <c r="B35" s="55" t="s">
        <v>204</v>
      </c>
      <c r="C35" s="109"/>
      <c r="D35" s="109">
        <f>-D21</f>
        <v>-4830000</v>
      </c>
      <c r="E35" s="109">
        <f t="shared" ref="E35:T35" si="4">E21</f>
        <v>0</v>
      </c>
      <c r="F35" s="109">
        <f t="shared" si="4"/>
        <v>0</v>
      </c>
      <c r="G35" s="109">
        <f t="shared" si="4"/>
        <v>0</v>
      </c>
      <c r="H35" s="109">
        <f t="shared" si="4"/>
        <v>0</v>
      </c>
      <c r="I35" s="109">
        <f t="shared" si="4"/>
        <v>0</v>
      </c>
      <c r="J35" s="109">
        <f t="shared" si="4"/>
        <v>0</v>
      </c>
      <c r="K35" s="109">
        <f t="shared" si="4"/>
        <v>0</v>
      </c>
      <c r="L35" s="109">
        <f t="shared" si="4"/>
        <v>0</v>
      </c>
      <c r="M35" s="109">
        <f t="shared" si="4"/>
        <v>0</v>
      </c>
      <c r="N35" s="109">
        <f t="shared" si="4"/>
        <v>0</v>
      </c>
      <c r="O35" s="109">
        <f t="shared" si="4"/>
        <v>0</v>
      </c>
      <c r="P35" s="109">
        <f t="shared" si="4"/>
        <v>0</v>
      </c>
      <c r="Q35" s="109">
        <f t="shared" si="4"/>
        <v>0</v>
      </c>
      <c r="R35" s="109">
        <f t="shared" si="4"/>
        <v>0</v>
      </c>
      <c r="S35" s="109">
        <f t="shared" si="4"/>
        <v>0</v>
      </c>
      <c r="T35" s="109">
        <f t="shared" si="4"/>
        <v>0</v>
      </c>
      <c r="U35" s="109">
        <f t="shared" ref="U35:Y35" si="5">U21</f>
        <v>0</v>
      </c>
      <c r="V35" s="109">
        <f t="shared" si="5"/>
        <v>0</v>
      </c>
      <c r="W35" s="109">
        <f t="shared" si="5"/>
        <v>0</v>
      </c>
      <c r="X35" s="109">
        <f t="shared" si="5"/>
        <v>0</v>
      </c>
      <c r="Y35" s="109">
        <f t="shared" si="5"/>
        <v>0</v>
      </c>
    </row>
    <row r="36" spans="2:25" x14ac:dyDescent="0.25">
      <c r="B36" s="43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x14ac:dyDescent="0.25">
      <c r="B37" s="43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x14ac:dyDescent="0.25">
      <c r="B38" s="43" t="s">
        <v>205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43" t="s">
        <v>271</v>
      </c>
      <c r="C39" s="30"/>
      <c r="D39" s="30">
        <v>7000000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</row>
    <row r="40" spans="2:25" x14ac:dyDescent="0.25">
      <c r="B40" s="43" t="s">
        <v>272</v>
      </c>
      <c r="C40" s="30"/>
      <c r="D40" s="30">
        <f>BS!$D$34</f>
        <v>3000000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</row>
    <row r="41" spans="2:25" x14ac:dyDescent="0.25">
      <c r="B41" s="43" t="s">
        <v>273</v>
      </c>
      <c r="C41" s="30"/>
      <c r="D41" s="30">
        <f>PNL!D32</f>
        <v>0</v>
      </c>
      <c r="E41" s="30">
        <f>PNL!E32</f>
        <v>0</v>
      </c>
      <c r="F41" s="30">
        <f>PNL!F32</f>
        <v>0</v>
      </c>
      <c r="G41" s="30">
        <f>PNL!G32</f>
        <v>0</v>
      </c>
      <c r="H41" s="30">
        <f>PNL!H32</f>
        <v>0</v>
      </c>
      <c r="I41" s="30">
        <f>PNL!I32</f>
        <v>0</v>
      </c>
      <c r="J41" s="30">
        <f>PNL!J32</f>
        <v>0</v>
      </c>
      <c r="K41" s="30">
        <f>PNL!K32</f>
        <v>0</v>
      </c>
      <c r="L41" s="30">
        <f>PNL!L32</f>
        <v>0</v>
      </c>
      <c r="M41" s="30">
        <f>PNL!M32</f>
        <v>0</v>
      </c>
      <c r="N41" s="30">
        <f>PNL!N32</f>
        <v>0</v>
      </c>
      <c r="O41" s="30">
        <f>PNL!O32</f>
        <v>0</v>
      </c>
      <c r="P41" s="30">
        <f>PNL!P32</f>
        <v>0</v>
      </c>
      <c r="Q41" s="30">
        <f>PNL!Q32</f>
        <v>0</v>
      </c>
      <c r="R41" s="30">
        <f>PNL!R32</f>
        <v>0</v>
      </c>
      <c r="S41" s="30">
        <f>PNL!S32</f>
        <v>0</v>
      </c>
      <c r="T41" s="30">
        <f>PNL!T32</f>
        <v>0</v>
      </c>
      <c r="U41" s="30">
        <f>PNL!U32</f>
        <v>0</v>
      </c>
      <c r="V41" s="30">
        <f>PNL!V32</f>
        <v>0</v>
      </c>
      <c r="W41" s="30">
        <f>PNL!W32</f>
        <v>0</v>
      </c>
      <c r="X41" s="30">
        <f>PNL!X32</f>
        <v>0</v>
      </c>
      <c r="Y41" s="30">
        <f>PNL!Y32</f>
        <v>0</v>
      </c>
    </row>
    <row r="42" spans="2:25" x14ac:dyDescent="0.25">
      <c r="B42" s="43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2:25" x14ac:dyDescent="0.25">
      <c r="B43" s="55" t="s">
        <v>206</v>
      </c>
      <c r="C43" s="109"/>
      <c r="D43" s="109">
        <f>D39+D40</f>
        <v>10000000</v>
      </c>
      <c r="E43" s="109">
        <f t="shared" ref="E43:T43" si="6">E39+E40</f>
        <v>0</v>
      </c>
      <c r="F43" s="109">
        <f t="shared" si="6"/>
        <v>0</v>
      </c>
      <c r="G43" s="109">
        <f t="shared" si="6"/>
        <v>0</v>
      </c>
      <c r="H43" s="109">
        <f t="shared" si="6"/>
        <v>0</v>
      </c>
      <c r="I43" s="109">
        <f t="shared" si="6"/>
        <v>0</v>
      </c>
      <c r="J43" s="109">
        <f t="shared" si="6"/>
        <v>0</v>
      </c>
      <c r="K43" s="109">
        <f t="shared" si="6"/>
        <v>0</v>
      </c>
      <c r="L43" s="109">
        <f t="shared" si="6"/>
        <v>0</v>
      </c>
      <c r="M43" s="109">
        <f t="shared" si="6"/>
        <v>0</v>
      </c>
      <c r="N43" s="109">
        <f t="shared" si="6"/>
        <v>0</v>
      </c>
      <c r="O43" s="109">
        <f t="shared" si="6"/>
        <v>0</v>
      </c>
      <c r="P43" s="109">
        <f t="shared" si="6"/>
        <v>0</v>
      </c>
      <c r="Q43" s="109">
        <f t="shared" si="6"/>
        <v>0</v>
      </c>
      <c r="R43" s="109">
        <f t="shared" si="6"/>
        <v>0</v>
      </c>
      <c r="S43" s="109">
        <f t="shared" si="6"/>
        <v>0</v>
      </c>
      <c r="T43" s="109">
        <f t="shared" si="6"/>
        <v>0</v>
      </c>
      <c r="U43" s="109">
        <f t="shared" ref="U43:Y43" si="7">U39+U40</f>
        <v>0</v>
      </c>
      <c r="V43" s="109">
        <f t="shared" si="7"/>
        <v>0</v>
      </c>
      <c r="W43" s="109">
        <f t="shared" si="7"/>
        <v>0</v>
      </c>
      <c r="X43" s="109">
        <f t="shared" si="7"/>
        <v>0</v>
      </c>
      <c r="Y43" s="109">
        <f t="shared" si="7"/>
        <v>0</v>
      </c>
    </row>
    <row r="44" spans="2:25" x14ac:dyDescent="0.25">
      <c r="B44" s="43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2:25" x14ac:dyDescent="0.25">
      <c r="B45" s="55" t="s">
        <v>207</v>
      </c>
      <c r="C45" s="109"/>
      <c r="D45" s="109">
        <f>D43+D35+D17</f>
        <v>5111874.7278225804</v>
      </c>
      <c r="E45" s="109">
        <f t="shared" ref="E45:T45" si="8">E43+E35+E17</f>
        <v>-21592.763711712596</v>
      </c>
      <c r="F45" s="109">
        <f t="shared" si="8"/>
        <v>-17028.178334387245</v>
      </c>
      <c r="G45" s="109">
        <f t="shared" si="8"/>
        <v>-16871.966627715447</v>
      </c>
      <c r="H45" s="109">
        <f t="shared" si="8"/>
        <v>-14959.398077379145</v>
      </c>
      <c r="I45" s="109">
        <f t="shared" si="8"/>
        <v>-13650.716325278994</v>
      </c>
      <c r="J45" s="109">
        <f t="shared" si="8"/>
        <v>-14237.145825054175</v>
      </c>
      <c r="K45" s="109">
        <f t="shared" si="8"/>
        <v>-12826.833870173092</v>
      </c>
      <c r="L45" s="109">
        <f t="shared" si="8"/>
        <v>-8605.7949561882488</v>
      </c>
      <c r="M45" s="109">
        <f t="shared" si="8"/>
        <v>-6793.0471232982873</v>
      </c>
      <c r="N45" s="109">
        <f t="shared" si="8"/>
        <v>-6123.7521295672777</v>
      </c>
      <c r="O45" s="109">
        <f t="shared" si="8"/>
        <v>-3447.166803870452</v>
      </c>
      <c r="P45" s="109">
        <f t="shared" si="8"/>
        <v>1231088.5451448062</v>
      </c>
      <c r="Q45" s="109">
        <f t="shared" si="8"/>
        <v>1414223.9888206273</v>
      </c>
      <c r="R45" s="109">
        <f t="shared" si="8"/>
        <v>2583935.3825458568</v>
      </c>
      <c r="S45" s="109">
        <f t="shared" si="8"/>
        <v>3210618.2009377205</v>
      </c>
      <c r="T45" s="109">
        <f t="shared" si="8"/>
        <v>3744432.6932033654</v>
      </c>
      <c r="U45" s="109">
        <f t="shared" ref="U45:Y45" si="9">U43+U35+U17</f>
        <v>6287035.1257696357</v>
      </c>
      <c r="V45" s="109">
        <f t="shared" si="9"/>
        <v>6821052.2254338283</v>
      </c>
      <c r="W45" s="109">
        <f t="shared" si="9"/>
        <v>7367382.6661128197</v>
      </c>
      <c r="X45" s="109">
        <f t="shared" si="9"/>
        <v>7950345.0457651801</v>
      </c>
      <c r="Y45" s="109">
        <f t="shared" si="9"/>
        <v>8571289.6311662532</v>
      </c>
    </row>
    <row r="46" spans="2:25" x14ac:dyDescent="0.25">
      <c r="B46" s="55" t="s">
        <v>208</v>
      </c>
      <c r="C46" s="109"/>
      <c r="D46" s="109">
        <v>0</v>
      </c>
      <c r="E46" s="109">
        <f>D47</f>
        <v>5111874.7278225804</v>
      </c>
      <c r="F46" s="109">
        <f t="shared" ref="F46:S46" si="10">E47</f>
        <v>5090281.9641108681</v>
      </c>
      <c r="G46" s="109">
        <f t="shared" si="10"/>
        <v>5073253.785776481</v>
      </c>
      <c r="H46" s="109">
        <f t="shared" si="10"/>
        <v>5056381.8191487659</v>
      </c>
      <c r="I46" s="109">
        <f t="shared" si="10"/>
        <v>5041422.4210713869</v>
      </c>
      <c r="J46" s="109">
        <f t="shared" si="10"/>
        <v>5027771.7047461076</v>
      </c>
      <c r="K46" s="109">
        <f t="shared" si="10"/>
        <v>5013534.5589210531</v>
      </c>
      <c r="L46" s="109">
        <f t="shared" si="10"/>
        <v>5000707.7250508796</v>
      </c>
      <c r="M46" s="109">
        <f t="shared" si="10"/>
        <v>4992101.930094691</v>
      </c>
      <c r="N46" s="109">
        <f t="shared" si="10"/>
        <v>4985308.8829713929</v>
      </c>
      <c r="O46" s="109">
        <f t="shared" si="10"/>
        <v>4979185.1308418261</v>
      </c>
      <c r="P46" s="109">
        <f>O47</f>
        <v>4975737.9640379557</v>
      </c>
      <c r="Q46" s="109">
        <f>P47</f>
        <v>6206826.5091827624</v>
      </c>
      <c r="R46" s="109">
        <f>Q47</f>
        <v>7621050.4980033897</v>
      </c>
      <c r="S46" s="109">
        <f t="shared" si="10"/>
        <v>10204985.880549246</v>
      </c>
      <c r="T46" s="109">
        <f t="shared" ref="T46" si="11">S47</f>
        <v>13415604.081486966</v>
      </c>
      <c r="U46" s="109">
        <f t="shared" ref="U46" si="12">T47</f>
        <v>17160036.77469033</v>
      </c>
      <c r="V46" s="109">
        <f t="shared" ref="V46" si="13">U47</f>
        <v>23447071.900459968</v>
      </c>
      <c r="W46" s="109">
        <f t="shared" ref="W46" si="14">V47</f>
        <v>30268124.125893794</v>
      </c>
      <c r="X46" s="109">
        <f t="shared" ref="X46" si="15">W47</f>
        <v>37635506.792006612</v>
      </c>
      <c r="Y46" s="109">
        <f t="shared" ref="Y46" si="16">X47</f>
        <v>45585851.837771788</v>
      </c>
    </row>
    <row r="47" spans="2:25" x14ac:dyDescent="0.25">
      <c r="B47" s="55" t="s">
        <v>209</v>
      </c>
      <c r="C47" s="52"/>
      <c r="D47" s="82">
        <f>D45+D46</f>
        <v>5111874.7278225804</v>
      </c>
      <c r="E47" s="82">
        <f>E45+E46</f>
        <v>5090281.9641108681</v>
      </c>
      <c r="F47" s="82">
        <f t="shared" ref="F47:T47" si="17">F45+F46</f>
        <v>5073253.785776481</v>
      </c>
      <c r="G47" s="82">
        <f t="shared" si="17"/>
        <v>5056381.8191487659</v>
      </c>
      <c r="H47" s="82">
        <f t="shared" si="17"/>
        <v>5041422.4210713869</v>
      </c>
      <c r="I47" s="82">
        <f t="shared" si="17"/>
        <v>5027771.7047461076</v>
      </c>
      <c r="J47" s="82">
        <f t="shared" si="17"/>
        <v>5013534.5589210531</v>
      </c>
      <c r="K47" s="82">
        <f t="shared" si="17"/>
        <v>5000707.7250508796</v>
      </c>
      <c r="L47" s="82">
        <f t="shared" si="17"/>
        <v>4992101.930094691</v>
      </c>
      <c r="M47" s="82">
        <f t="shared" si="17"/>
        <v>4985308.8829713929</v>
      </c>
      <c r="N47" s="82">
        <f t="shared" si="17"/>
        <v>4979185.1308418261</v>
      </c>
      <c r="O47" s="82">
        <f t="shared" si="17"/>
        <v>4975737.9640379557</v>
      </c>
      <c r="P47" s="82">
        <f>P45+P46</f>
        <v>6206826.5091827624</v>
      </c>
      <c r="Q47" s="82">
        <f>Q45+Q46</f>
        <v>7621050.4980033897</v>
      </c>
      <c r="R47" s="82">
        <f t="shared" si="17"/>
        <v>10204985.880549246</v>
      </c>
      <c r="S47" s="82">
        <f t="shared" si="17"/>
        <v>13415604.081486966</v>
      </c>
      <c r="T47" s="82">
        <f t="shared" si="17"/>
        <v>17160036.77469033</v>
      </c>
      <c r="U47" s="82">
        <f t="shared" ref="U47:Y47" si="18">U45+U46</f>
        <v>23447071.900459968</v>
      </c>
      <c r="V47" s="82">
        <f t="shared" si="18"/>
        <v>30268124.125893794</v>
      </c>
      <c r="W47" s="82">
        <f t="shared" si="18"/>
        <v>37635506.792006612</v>
      </c>
      <c r="X47" s="82">
        <f t="shared" si="18"/>
        <v>45585851.837771788</v>
      </c>
      <c r="Y47" s="82">
        <f t="shared" si="18"/>
        <v>54157141.468938038</v>
      </c>
    </row>
    <row r="49" spans="4:25" x14ac:dyDescent="0.25">
      <c r="D49">
        <f>BS!D45</f>
        <v>0</v>
      </c>
      <c r="E49">
        <f>BS!E45</f>
        <v>0</v>
      </c>
      <c r="F49">
        <f>BS!F45</f>
        <v>0</v>
      </c>
      <c r="G49">
        <f>BS!G45</f>
        <v>0</v>
      </c>
      <c r="H49">
        <f>BS!H45</f>
        <v>0</v>
      </c>
      <c r="I49">
        <f>BS!I45</f>
        <v>0</v>
      </c>
      <c r="J49">
        <f>BS!J45</f>
        <v>0</v>
      </c>
      <c r="K49">
        <f>BS!K45</f>
        <v>0</v>
      </c>
      <c r="L49">
        <f>BS!L45</f>
        <v>0</v>
      </c>
      <c r="M49">
        <f>BS!M45</f>
        <v>0</v>
      </c>
      <c r="N49">
        <f>BS!N45</f>
        <v>0</v>
      </c>
      <c r="O49">
        <f>BS!O45</f>
        <v>0</v>
      </c>
      <c r="P49">
        <f>BS!Q45</f>
        <v>0</v>
      </c>
      <c r="Q49">
        <f>BS!R45</f>
        <v>0</v>
      </c>
      <c r="R49">
        <f>BS!T45</f>
        <v>0</v>
      </c>
      <c r="S49">
        <f>BS!U45</f>
        <v>0</v>
      </c>
      <c r="T49">
        <f>BS!V45</f>
        <v>0</v>
      </c>
      <c r="U49">
        <f>BS!W45</f>
        <v>0</v>
      </c>
      <c r="V49">
        <f>BS!X45</f>
        <v>0</v>
      </c>
      <c r="W49">
        <f>BS!Y45</f>
        <v>0</v>
      </c>
      <c r="X49">
        <f>BS!Z45</f>
        <v>0</v>
      </c>
      <c r="Y49">
        <f>BS!AA45</f>
        <v>0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topLeftCell="A3" workbookViewId="0">
      <selection activeCell="F10" sqref="F10"/>
    </sheetView>
  </sheetViews>
  <sheetFormatPr defaultRowHeight="15" x14ac:dyDescent="0.25"/>
  <cols>
    <col min="1" max="1" width="4.7109375" customWidth="1"/>
    <col min="2" max="3" width="28.5703125" customWidth="1"/>
    <col min="6" max="6" width="13.42578125" bestFit="1" customWidth="1"/>
    <col min="7" max="7" width="13.28515625" bestFit="1" customWidth="1"/>
    <col min="8" max="10" width="11.7109375" bestFit="1" customWidth="1"/>
    <col min="11" max="12" width="11.5703125" bestFit="1" customWidth="1"/>
    <col min="13" max="13" width="23.140625" bestFit="1" customWidth="1"/>
    <col min="14" max="14" width="25.28515625" customWidth="1"/>
    <col min="15" max="15" width="15.140625" customWidth="1"/>
  </cols>
  <sheetData>
    <row r="1" spans="2:15" ht="18.75" x14ac:dyDescent="0.3">
      <c r="B1" s="399" t="s">
        <v>152</v>
      </c>
      <c r="C1" s="400"/>
      <c r="D1" s="400"/>
      <c r="E1" s="401"/>
      <c r="F1" s="24"/>
      <c r="G1" s="24"/>
      <c r="H1" s="24"/>
      <c r="I1" s="24"/>
      <c r="J1" s="24"/>
      <c r="K1" s="24"/>
    </row>
    <row r="2" spans="2:15" ht="15.75" x14ac:dyDescent="0.25">
      <c r="B2" s="402" t="s">
        <v>281</v>
      </c>
      <c r="C2" s="403"/>
      <c r="D2" s="403"/>
      <c r="E2" s="40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5.75" x14ac:dyDescent="0.25">
      <c r="B3" s="405"/>
      <c r="C3" s="406"/>
      <c r="D3" s="406"/>
      <c r="E3" s="407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15" ht="16.5" thickBot="1" x14ac:dyDescent="0.3">
      <c r="B4" s="408" t="s">
        <v>154</v>
      </c>
      <c r="C4" s="409"/>
      <c r="D4" s="409"/>
      <c r="E4" s="410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5" x14ac:dyDescent="0.25">
      <c r="B5" s="23"/>
      <c r="C5" s="23"/>
      <c r="D5" s="23"/>
      <c r="E5" s="23"/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23">
        <v>6</v>
      </c>
      <c r="L5" s="23">
        <v>7</v>
      </c>
      <c r="M5" s="23">
        <v>8</v>
      </c>
      <c r="N5" s="23">
        <v>9</v>
      </c>
      <c r="O5" s="23">
        <v>10</v>
      </c>
    </row>
    <row r="6" spans="2:15" x14ac:dyDescent="0.25">
      <c r="B6" s="411" t="s">
        <v>282</v>
      </c>
      <c r="C6" s="411"/>
      <c r="D6" s="411"/>
      <c r="E6" s="411"/>
      <c r="F6" s="412">
        <f>SUM(CFS!D8:O35)</f>
        <v>-544977.09726931248</v>
      </c>
      <c r="G6" s="412">
        <f>SUM(CFS!P8:Q35)</f>
        <v>8104220.3061364964</v>
      </c>
      <c r="H6" s="412">
        <f>SUM(CFS!R8:R35)</f>
        <v>8350584.4736493621</v>
      </c>
      <c r="I6" s="412">
        <f>SUM(CFS!S8:S35)</f>
        <v>9790924.2412913311</v>
      </c>
      <c r="J6" s="412">
        <f>SUM(CFS!T8:T35)</f>
        <v>11398089.149036838</v>
      </c>
      <c r="K6" s="412">
        <f>SUM(CFS!U8:U35)</f>
        <v>19062642.412876531</v>
      </c>
      <c r="L6" s="412">
        <f>SUM(CFS!V8:V35)</f>
        <v>20660877.968443878</v>
      </c>
      <c r="M6" s="412">
        <f>SUM(CFS!W8:W35)</f>
        <v>22319218.435239036</v>
      </c>
      <c r="N6" s="412">
        <f>SUM(CFS!X8:X35)</f>
        <v>24088438.171025675</v>
      </c>
      <c r="O6" s="412">
        <f>N6*(1+D20)</f>
        <v>25292860.079576958</v>
      </c>
    </row>
    <row r="7" spans="2:15" x14ac:dyDescent="0.25">
      <c r="B7" s="411" t="s">
        <v>283</v>
      </c>
      <c r="C7" s="411"/>
      <c r="D7" s="411"/>
      <c r="E7" s="411"/>
      <c r="F7" s="412">
        <f>F6/(1+$D$19)^F5</f>
        <v>-320574.76309959556</v>
      </c>
      <c r="G7" s="412">
        <f>G6/(1+$D$19)^G5</f>
        <v>2804228.479632006</v>
      </c>
      <c r="H7" s="412">
        <f>H6/(1+$D$19)^H5</f>
        <v>1699691.5273049793</v>
      </c>
      <c r="I7" s="412">
        <f>I6/(1+$D$19)^I5</f>
        <v>1172270.9547648295</v>
      </c>
      <c r="J7" s="412">
        <f>J6/(1+$D$19)^J5</f>
        <v>802763.17608300271</v>
      </c>
      <c r="K7" s="412">
        <f t="shared" ref="K7:N7" si="0">K6/(1+$D$19)^K5</f>
        <v>789749.88793927582</v>
      </c>
      <c r="L7" s="412">
        <f t="shared" si="0"/>
        <v>503507.939366073</v>
      </c>
      <c r="M7" s="412">
        <f t="shared" si="0"/>
        <v>319954.04977899435</v>
      </c>
      <c r="N7" s="412">
        <f t="shared" si="0"/>
        <v>203127.32534370886</v>
      </c>
      <c r="O7" s="411"/>
    </row>
    <row r="8" spans="2:15" x14ac:dyDescent="0.25">
      <c r="B8" s="411" t="s">
        <v>284</v>
      </c>
      <c r="C8" s="411"/>
      <c r="D8" s="411"/>
      <c r="E8" s="411"/>
      <c r="F8" s="412"/>
      <c r="G8" s="412"/>
      <c r="H8" s="412"/>
      <c r="I8" s="412"/>
      <c r="J8" s="412"/>
      <c r="K8" s="412"/>
      <c r="L8" s="411"/>
      <c r="M8" s="411"/>
      <c r="N8" s="411"/>
      <c r="O8" s="412">
        <f>O6/(D19-D20)</f>
        <v>38912092.430118404</v>
      </c>
    </row>
    <row r="9" spans="2:15" x14ac:dyDescent="0.25">
      <c r="B9" s="411" t="s">
        <v>285</v>
      </c>
      <c r="C9" s="411"/>
      <c r="D9" s="411"/>
      <c r="E9" s="411"/>
      <c r="F9" s="412">
        <f>SUM(F7:N7)</f>
        <v>7974718.5771132745</v>
      </c>
      <c r="G9" s="412"/>
      <c r="H9" s="412"/>
      <c r="I9" s="412"/>
      <c r="J9" s="412"/>
      <c r="K9" s="412"/>
      <c r="L9" s="411"/>
      <c r="M9" s="411"/>
      <c r="N9" s="411"/>
      <c r="O9" s="411"/>
    </row>
    <row r="19" spans="2:4" x14ac:dyDescent="0.25">
      <c r="B19" s="54" t="s">
        <v>286</v>
      </c>
      <c r="C19" s="54" t="s">
        <v>289</v>
      </c>
      <c r="D19" s="154">
        <v>0.7</v>
      </c>
    </row>
    <row r="20" spans="2:4" x14ac:dyDescent="0.25">
      <c r="B20" s="54" t="s">
        <v>287</v>
      </c>
      <c r="C20" s="54" t="s">
        <v>288</v>
      </c>
      <c r="D20" s="154">
        <v>0.05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showGridLines="0" tabSelected="1" workbookViewId="0">
      <selection activeCell="M7" sqref="M7"/>
    </sheetView>
  </sheetViews>
  <sheetFormatPr defaultRowHeight="15" x14ac:dyDescent="0.25"/>
  <cols>
    <col min="1" max="1" width="4.7109375" customWidth="1"/>
    <col min="3" max="3" width="13.28515625" bestFit="1" customWidth="1"/>
  </cols>
  <sheetData>
    <row r="3" spans="2:3" x14ac:dyDescent="0.25">
      <c r="B3" s="192"/>
      <c r="C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2316C9A15454DB203108B5D9E1F42" ma:contentTypeVersion="10" ma:contentTypeDescription="Create a new document." ma:contentTypeScope="" ma:versionID="81393a33727fb176612b35435a7f03c7">
  <xsd:schema xmlns:xsd="http://www.w3.org/2001/XMLSchema" xmlns:xs="http://www.w3.org/2001/XMLSchema" xmlns:p="http://schemas.microsoft.com/office/2006/metadata/properties" xmlns:ns3="5a17aeac-974d-4391-b9b8-6fd503074ab0" targetNamespace="http://schemas.microsoft.com/office/2006/metadata/properties" ma:root="true" ma:fieldsID="cdb331a50d24c1213cd123d72add7dd0" ns3:_="">
    <xsd:import namespace="5a17aeac-974d-4391-b9b8-6fd503074a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7aeac-974d-4391-b9b8-6fd503074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17aeac-974d-4391-b9b8-6fd503074ab0" xsi:nil="true"/>
  </documentManagement>
</p:properties>
</file>

<file path=customXml/itemProps1.xml><?xml version="1.0" encoding="utf-8"?>
<ds:datastoreItem xmlns:ds="http://schemas.openxmlformats.org/officeDocument/2006/customXml" ds:itemID="{A7418D49-AD58-42EB-99DD-0BE6BDBA3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7aeac-974d-4391-b9b8-6fd503074a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15832-CCC1-4E11-BA4B-6A29340C48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A4A3CD-1304-4CAE-95CF-1C7EA0E08FAF}">
  <ds:schemaRefs>
    <ds:schemaRef ds:uri="http://schemas.microsoft.com/office/2006/metadata/properties"/>
    <ds:schemaRef ds:uri="5a17aeac-974d-4391-b9b8-6fd503074ab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Control Sheet</vt:lpstr>
      <vt:lpstr>Assumptions</vt:lpstr>
      <vt:lpstr>PNL</vt:lpstr>
      <vt:lpstr>BS</vt:lpstr>
      <vt:lpstr>CFS</vt:lpstr>
      <vt:lpstr>VALUATION</vt:lpstr>
      <vt:lpstr>Private Equity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2024-12-10T01:39:29Z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0x0101005192316C9A15454DB203108B5D9E1F42</vt:lpwstr>
  </property>
</Properties>
</file>