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CETECOM\Desktop\"/>
    </mc:Choice>
  </mc:AlternateContent>
  <xr:revisionPtr revIDLastSave="0" documentId="8_{7970C027-690E-4C13-A5E6-2C29CF090DDB}" xr6:coauthVersionLast="47" xr6:coauthVersionMax="47" xr10:uidLastSave="{00000000-0000-0000-0000-000000000000}"/>
  <bookViews>
    <workbookView xWindow="-120" yWindow="-120" windowWidth="2904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<sst xmlns="http://schemas.openxmlformats.org/spreadsheetml/2006/main" count="156" uniqueCount="97">
  <si>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</si>
  <si>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</si>
  <si>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</si>
  <si>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</si>
  <si>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</si>
  <si>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</si>
  <si>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</si>
  <si>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</si>
  <si>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</si>
  <si>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</si>
  <si>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</si>
  <si>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</si>
  <si>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</si>
  <si>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</si>
  <si>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</si>
  <si>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</si>
  <si>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</si>
  <si>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</si>
  <si>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</si>
  <si>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</si>
  <si>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</si>
  <si>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</si>
  <si>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</si>
  <si>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</si>
  <si>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</si>
  <si>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</si>
  <si>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</si>
  <si>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</si>
  <si>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</si>
  <si>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</si>
  <si>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</si>
  <si>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</si>
  <si>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</si>
  <si>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</si>
  <si>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</si>
  <si>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</si>
  <si>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</si>
  <si>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</si>
  <si>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</si>
  <si>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</si>
  <si>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</si>
  <si>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</si>
  <si>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</si>
  <si>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</si>
  <si>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</si>
  <si>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</si>
  <si>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</si>
  <si>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</si>
  <si>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</si>
  <si>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</si>
  <si>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</si>
  <si>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</si>
  <si>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</si>
  <si>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</si>
  <si>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</si>
  <si>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</si>
  <si>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</si>
  <si>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</si>
  <si>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</si>
  <si>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</si>
  <si>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</si>
  <si>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</si>
  <si>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</si>
  <si>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</si>
  <si>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</si>
  <si>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</si>
  <si>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</si>
  <si>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</si>
  <si>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</si>
  <si>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</si>
  <si>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</si>
  <si>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</si>
  <si>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</si>
  <si>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</si>
  <si>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</si>
  <si>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</si>
  <si>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</si>
  <si>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</si>
  <si>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</si>
  <si>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</si>
  <si>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</si>
  <si>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</si>
  <si>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</si>
  <si>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</si>
  <si>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</si>
  <si>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</si>
  <si>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</si>
  <si>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</si>
  <si>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</si>
  <si>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</si>
  <si>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</si>
  <si>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</si>
  <si>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</si>
  <si>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</si>
  <si>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</si>
  <si>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OCAS OLGUIN LEOPOLDO MISAEL</t>
  </si>
  <si>
    <t>SANTIVAÑEZ HUERTA CARLOS ALBERTO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</si>
</sst>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applyAlignment="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4" xfId="0" applyFont="1" applyFill="1" applyBorder="1" applyAlignment="1">
      <alignment horizontal="center" vertical="center"/>
    </xf>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0" fontId="2" fillId="0" borderId="13"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applyAlignment="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8" sqref="B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t="s">
        <v>95</v>
      </c>
      <c r="C4" s="6">
        <f>EVALUACION1!$C$24</f>
        <v>6.4</v>
      </c>
      <c r="D4" s="6">
        <f>$C$35</f>
        <v>7</v>
      </c>
      <c r="E4" s="43">
        <f>C4*C$2+D4*D$2</f>
        <v>6.5500000000000007</v>
      </c>
      <c r="G4" s="1"/>
    </row>
    <row r="5" spans="1:11" x14ac:dyDescent="0.25">
      <c r="A5" s="5">
        <v>2</v>
      </c>
      <c r="B5" s="32" t="s">
        <v>96</v>
      </c>
      <c r="C5" s="6">
        <f>EVALUACION1!$C$24</f>
        <v>6.4</v>
      </c>
      <c r="D5" s="6">
        <f>C47</f>
        <v>7</v>
      </c>
      <c r="E5" s="43">
        <f t="shared" ref="E5:E6" si="0">C5*C$2+D5*D$2</f>
        <v>6.5500000000000007</v>
      </c>
      <c r="G5" s="1"/>
    </row>
    <row r="6" spans="1:11" x14ac:dyDescent="0.25">
      <c r="A6" s="5">
        <v>3</v>
      </c>
      <c r="B6" s="32"/>
      <c r="C6" s="6">
        <f>EVALUACION1!$C$24</f>
        <v>6.4</v>
      </c>
      <c r="D6" s="6">
        <f>C58</f>
        <v>7</v>
      </c>
      <c r="E6" s="43">
        <f t="shared" si="0"/>
        <v>6.5500000000000007</v>
      </c>
      <c r="G6" s="1"/>
    </row>
    <row r="11" spans="1:11" ht="18.75" outlineLevel="1" x14ac:dyDescent="0.25">
      <c r="A11" s="64" t="s">
        <v>3</v>
      </c>
      <c r="B11" s="14"/>
      <c r="C11" s="51" t="s">
        <v>4</v>
      </c>
      <c r="D11" s="58" t="s">
        <v>5</v>
      </c>
      <c r="E11" s="62"/>
      <c r="F11" s="62"/>
      <c r="G11" s="62"/>
      <c r="H11" s="62"/>
      <c r="I11" s="62"/>
      <c r="J11" s="62"/>
      <c r="K11" s="59"/>
    </row>
    <row r="12" spans="1:11" outlineLevel="1" x14ac:dyDescent="0.25">
      <c r="A12" s="61"/>
      <c r="B12" s="24" t="s">
        <v>6</v>
      </c>
      <c r="C12" s="50"/>
      <c r="D12" s="58" t="s">
        <v>7</v>
      </c>
      <c r="E12" s="59"/>
      <c r="F12" s="58" t="s">
        <v>8</v>
      </c>
      <c r="G12" s="59"/>
      <c r="H12" s="58" t="s">
        <v>9</v>
      </c>
      <c r="I12" s="59"/>
      <c r="J12" s="58" t="s">
        <v>10</v>
      </c>
      <c r="K12" s="59"/>
    </row>
    <row r="13" spans="1:11" ht="24" outlineLevel="1" x14ac:dyDescent="0.2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2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24" outlineLevel="1" x14ac:dyDescent="0.2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24" outlineLevel="1" x14ac:dyDescent="0.25">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2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8</v>
      </c>
      <c r="D18" s="16" t="str">
        <f t="shared" si="12"/>
        <v/>
      </c>
      <c r="E18" s="16" t="str">
        <f t="shared" ref="E18" si="20">IF(D18="X",100*0.1,"")</f>
        <v/>
      </c>
      <c r="F18" s="16" t="str">
        <f t="shared" si="14"/>
        <v>X</v>
      </c>
      <c r="G18" s="16">
        <f t="shared" ref="G18" si="21">IF(F18="X",60*0.1,"")</f>
        <v>6</v>
      </c>
      <c r="H18" s="16" t="str">
        <f t="shared" si="16"/>
        <v/>
      </c>
      <c r="I18" s="16" t="str">
        <f t="shared" ref="I18" si="22">IF(H18="X",30*0.1,"")</f>
        <v/>
      </c>
      <c r="J18" s="16" t="str">
        <f t="shared" si="18"/>
        <v/>
      </c>
      <c r="K18" s="16" t="str">
        <f t="shared" si="19"/>
        <v/>
      </c>
    </row>
    <row r="19" spans="1:11" ht="24" outlineLevel="1" x14ac:dyDescent="0.25">
      <c r="A19" s="65"/>
      <c r="B19" s="35" t="str">
        <f>RUBRICA!A12</f>
        <v>8. Determina evidencias, justificando cómo estas dan cuenta del logro de las actividades del Proyecto APT.</v>
      </c>
      <c r="C19" s="33" t="s">
        <v>8</v>
      </c>
      <c r="D19" s="16" t="str">
        <f t="shared" si="12"/>
        <v/>
      </c>
      <c r="E19" s="16" t="str">
        <f>IF(D19="X",100*0.05,"")</f>
        <v/>
      </c>
      <c r="F19" s="16" t="str">
        <f t="shared" si="14"/>
        <v>X</v>
      </c>
      <c r="G19" s="16">
        <f t="shared" ref="G19" si="23">IF(F19="X",60*0.05,"")</f>
        <v>3</v>
      </c>
      <c r="H19" s="16" t="str">
        <f t="shared" si="16"/>
        <v/>
      </c>
      <c r="I19" s="16" t="str">
        <f t="shared" ref="I19" si="24">IF(H19="X",30*0.05,"")</f>
        <v/>
      </c>
      <c r="J19" s="16" t="str">
        <f t="shared" si="18"/>
        <v/>
      </c>
      <c r="K19" s="16" t="str">
        <f t="shared" si="19"/>
        <v/>
      </c>
    </row>
    <row r="20" spans="1:11" ht="24" outlineLevel="1" x14ac:dyDescent="0.2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25">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2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3">
      <c r="A23" s="61"/>
      <c r="B23" s="34" t="s">
        <v>11</v>
      </c>
      <c r="C23" s="37">
        <f>E23+G23+I23+K23</f>
        <v>64</v>
      </c>
      <c r="D23" s="19"/>
      <c r="E23" s="19">
        <f>SUM(E13:E22)</f>
        <v>55</v>
      </c>
      <c r="F23" s="19"/>
      <c r="G23" s="19">
        <f>SUM(G13:G22)</f>
        <v>9</v>
      </c>
      <c r="H23" s="19"/>
      <c r="I23" s="19">
        <f>SUM(I13:I22)</f>
        <v>0</v>
      </c>
      <c r="J23" s="19"/>
      <c r="K23" s="19">
        <f>SUM(K13:K22)</f>
        <v>0</v>
      </c>
    </row>
    <row r="24" spans="1:11" ht="15.75" customHeight="1" outlineLevel="1" x14ac:dyDescent="0.3">
      <c r="A24" s="50"/>
      <c r="B24" s="36" t="s">
        <v>12</v>
      </c>
      <c r="C24" s="20">
        <f>VLOOKUP(C23,ESCALA_IEP!A2:B142,2,FALSE)</f>
        <v>6.4</v>
      </c>
    </row>
    <row r="25" spans="1:11" ht="15.75" customHeight="1" x14ac:dyDescent="0.25"/>
    <row r="26" spans="1:11" ht="15.75" customHeight="1" x14ac:dyDescent="0.25"/>
    <row r="27" spans="1:11" ht="15.75" customHeight="1" x14ac:dyDescent="0.25">
      <c r="A27" s="60" t="s">
        <v>13</v>
      </c>
      <c r="B27" s="49" t="s">
        <v>14</v>
      </c>
      <c r="C27" s="52" t="str">
        <f>$B$4</f>
        <v>OCAS OLGUIN LEOPOLDO MISAEL</v>
      </c>
      <c r="D27" s="53"/>
      <c r="E27" s="53"/>
      <c r="F27" s="53"/>
      <c r="G27" s="53"/>
      <c r="H27" s="53"/>
      <c r="I27" s="53"/>
      <c r="J27" s="53"/>
      <c r="K27" s="54"/>
    </row>
    <row r="28" spans="1:11" ht="15.75" customHeight="1" x14ac:dyDescent="0.25">
      <c r="A28" s="61"/>
      <c r="B28" s="50"/>
      <c r="C28" s="55"/>
      <c r="D28" s="56"/>
      <c r="E28" s="56"/>
      <c r="F28" s="56"/>
      <c r="G28" s="56"/>
      <c r="H28" s="56"/>
      <c r="I28" s="56"/>
      <c r="J28" s="56"/>
      <c r="K28" s="57"/>
    </row>
    <row r="29" spans="1:11" ht="15.75" customHeight="1" x14ac:dyDescent="0.25">
      <c r="A29" s="61"/>
      <c r="B29" s="14" t="s">
        <v>15</v>
      </c>
      <c r="C29" s="51" t="s">
        <v>4</v>
      </c>
      <c r="D29" s="58" t="s">
        <v>5</v>
      </c>
      <c r="E29" s="62"/>
      <c r="F29" s="62"/>
      <c r="G29" s="62"/>
      <c r="H29" s="62"/>
      <c r="I29" s="62"/>
      <c r="J29" s="62"/>
      <c r="K29" s="59"/>
    </row>
    <row r="30" spans="1:11" ht="15.75" customHeight="1" x14ac:dyDescent="0.25">
      <c r="A30" s="61"/>
      <c r="B30" s="15" t="s">
        <v>6</v>
      </c>
      <c r="C30" s="50"/>
      <c r="D30" s="58" t="s">
        <v>7</v>
      </c>
      <c r="E30" s="59"/>
      <c r="F30" s="58" t="s">
        <v>8</v>
      </c>
      <c r="G30" s="59"/>
      <c r="H30" s="58" t="s">
        <v>16</v>
      </c>
      <c r="I30" s="59"/>
      <c r="J30" s="58" t="s">
        <v>10</v>
      </c>
      <c r="K30" s="59"/>
    </row>
    <row r="31" spans="1:11" ht="24.6" customHeight="1" x14ac:dyDescent="0.25">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25">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x14ac:dyDescent="0.2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
      <c r="A35" s="50"/>
      <c r="B35" s="17" t="s">
        <v>12</v>
      </c>
      <c r="C35" s="20">
        <f>VLOOKUP(C34,ESCALA_TRAB_EQUIP!A2:B62,2,FALSE)</f>
        <v>7</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0" t="s">
        <v>13</v>
      </c>
      <c r="B39" s="49" t="s">
        <v>14</v>
      </c>
      <c r="C39" s="52" t="str">
        <f>B5</f>
        <v>SANTIVAÑEZ HUERTA CARLOS ALBERTO</v>
      </c>
      <c r="D39" s="53"/>
      <c r="E39" s="53"/>
      <c r="F39" s="53"/>
      <c r="G39" s="53"/>
      <c r="H39" s="53"/>
      <c r="I39" s="53"/>
      <c r="J39" s="53"/>
      <c r="K39" s="54"/>
    </row>
    <row r="40" spans="1:11" ht="15.75" customHeight="1" x14ac:dyDescent="0.25">
      <c r="A40" s="61"/>
      <c r="B40" s="50"/>
      <c r="C40" s="55"/>
      <c r="D40" s="56"/>
      <c r="E40" s="56"/>
      <c r="F40" s="56"/>
      <c r="G40" s="56"/>
      <c r="H40" s="56"/>
      <c r="I40" s="56"/>
      <c r="J40" s="56"/>
      <c r="K40" s="57"/>
    </row>
    <row r="41" spans="1:11" ht="15.75" customHeight="1" x14ac:dyDescent="0.25">
      <c r="A41" s="61"/>
      <c r="B41" s="14" t="s">
        <v>15</v>
      </c>
      <c r="C41" s="51" t="s">
        <v>4</v>
      </c>
      <c r="D41" s="58" t="s">
        <v>5</v>
      </c>
      <c r="E41" s="62"/>
      <c r="F41" s="62"/>
      <c r="G41" s="62"/>
      <c r="H41" s="62"/>
      <c r="I41" s="62"/>
      <c r="J41" s="62"/>
      <c r="K41" s="59"/>
    </row>
    <row r="42" spans="1:11" ht="15.75" customHeight="1" x14ac:dyDescent="0.25">
      <c r="A42" s="61"/>
      <c r="B42" s="15" t="s">
        <v>6</v>
      </c>
      <c r="C42" s="50"/>
      <c r="D42" s="58" t="s">
        <v>7</v>
      </c>
      <c r="E42" s="59"/>
      <c r="F42" s="58" t="s">
        <v>8</v>
      </c>
      <c r="G42" s="59"/>
      <c r="H42" s="58" t="s">
        <v>16</v>
      </c>
      <c r="I42" s="59"/>
      <c r="J42" s="58" t="s">
        <v>10</v>
      </c>
      <c r="K42" s="59"/>
    </row>
    <row r="43" spans="1:11" ht="25.9" customHeight="1" x14ac:dyDescent="0.25">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25">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2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3">
      <c r="A47" s="50"/>
      <c r="B47" s="17" t="s">
        <v>12</v>
      </c>
      <c r="C47" s="20">
        <f>VLOOKUP(C46,ESCALA_TRAB_EQUIP!A2:B62,2,FALSE)</f>
        <v>7</v>
      </c>
    </row>
    <row r="48" spans="1:11" ht="15.75" customHeight="1" x14ac:dyDescent="0.3">
      <c r="B48" s="22"/>
      <c r="C48" s="23"/>
    </row>
    <row r="49" spans="1:11" ht="15.75" customHeight="1" x14ac:dyDescent="0.3">
      <c r="B49" s="22"/>
      <c r="C49" s="23"/>
    </row>
    <row r="50" spans="1:11" ht="15.75" customHeight="1" x14ac:dyDescent="0.25">
      <c r="A50" s="60" t="s">
        <v>13</v>
      </c>
      <c r="B50" s="49" t="s">
        <v>14</v>
      </c>
      <c r="C50" s="52">
        <f>B6</f>
        <v>0</v>
      </c>
      <c r="D50" s="53"/>
      <c r="E50" s="53"/>
      <c r="F50" s="53"/>
      <c r="G50" s="53"/>
      <c r="H50" s="53"/>
      <c r="I50" s="53"/>
      <c r="J50" s="53"/>
      <c r="K50" s="54"/>
    </row>
    <row r="51" spans="1:11" ht="15.75" customHeight="1" x14ac:dyDescent="0.25">
      <c r="A51" s="61"/>
      <c r="B51" s="50"/>
      <c r="C51" s="55"/>
      <c r="D51" s="56"/>
      <c r="E51" s="56"/>
      <c r="F51" s="56"/>
      <c r="G51" s="56"/>
      <c r="H51" s="56"/>
      <c r="I51" s="56"/>
      <c r="J51" s="56"/>
      <c r="K51" s="57"/>
    </row>
    <row r="52" spans="1:11" ht="15.75" customHeight="1" x14ac:dyDescent="0.25">
      <c r="A52" s="61"/>
      <c r="B52" s="14" t="s">
        <v>15</v>
      </c>
      <c r="C52" s="51" t="s">
        <v>4</v>
      </c>
      <c r="D52" s="58" t="s">
        <v>5</v>
      </c>
      <c r="E52" s="62"/>
      <c r="F52" s="62"/>
      <c r="G52" s="62"/>
      <c r="H52" s="62"/>
      <c r="I52" s="62"/>
      <c r="J52" s="62"/>
      <c r="K52" s="59"/>
    </row>
    <row r="53" spans="1:11" ht="15.75" customHeight="1" x14ac:dyDescent="0.25">
      <c r="A53" s="61"/>
      <c r="B53" s="15" t="s">
        <v>6</v>
      </c>
      <c r="C53" s="50"/>
      <c r="D53" s="58" t="s">
        <v>7</v>
      </c>
      <c r="E53" s="59"/>
      <c r="F53" s="58" t="s">
        <v>8</v>
      </c>
      <c r="G53" s="59"/>
      <c r="H53" s="58" t="s">
        <v>16</v>
      </c>
      <c r="I53" s="59"/>
      <c r="J53" s="58" t="s">
        <v>10</v>
      </c>
      <c r="K53" s="59"/>
    </row>
    <row r="54" spans="1:11" ht="25.9" customHeight="1" x14ac:dyDescent="0.25">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25">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2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3">
      <c r="A58" s="50"/>
      <c r="B58" s="17" t="s">
        <v>12</v>
      </c>
      <c r="C58" s="20">
        <f>VLOOKUP(C57,ESCALA_TRAB_EQUIP!A2:B62,2,FALSE)</f>
        <v>7</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K7" sqref="K7"/>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63.7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CETECOM</cp:lastModifiedBy>
  <cp:revision/>
  <dcterms:created xsi:type="dcterms:W3CDTF">2023-08-07T04:08:01Z</dcterms:created>
  <dcterms:modified xsi:type="dcterms:W3CDTF">2025-09-23T18:22:00Z</dcterms:modified>
  <cp:category/>
  <cp:contentStatus/>
</cp:coreProperties>
</file>