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enLee\Desktop\"/>
    </mc:Choice>
  </mc:AlternateContent>
  <bookViews>
    <workbookView xWindow="0" yWindow="0" windowWidth="23040" windowHeight="9144"/>
  </bookViews>
  <sheets>
    <sheet name="概述" sheetId="1" r:id="rId1"/>
    <sheet name="详情" sheetId="2" r:id="rId2"/>
  </sheets>
  <definedNames>
    <definedName name="_xlnm._FilterDatabase" localSheetId="0" hidden="1">概述!$A$1:$W$150</definedName>
  </definedNames>
  <calcPr calcId="162913"/>
</workbook>
</file>

<file path=xl/calcChain.xml><?xml version="1.0" encoding="utf-8"?>
<calcChain xmlns="http://schemas.openxmlformats.org/spreadsheetml/2006/main">
  <c r="M150" i="2" l="1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AI113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AI107" i="2"/>
  <c r="M107" i="2"/>
  <c r="L107" i="2"/>
  <c r="M106" i="2"/>
  <c r="L106" i="2"/>
  <c r="M105" i="2"/>
  <c r="L105" i="2"/>
  <c r="AI104" i="2"/>
  <c r="M104" i="2"/>
  <c r="L104" i="2"/>
  <c r="M103" i="2"/>
  <c r="L103" i="2"/>
  <c r="M102" i="2"/>
  <c r="L102" i="2"/>
  <c r="AI101" i="2"/>
  <c r="M101" i="2"/>
  <c r="L101" i="2"/>
  <c r="M100" i="2"/>
  <c r="L100" i="2"/>
  <c r="M99" i="2"/>
  <c r="L99" i="2"/>
  <c r="AI98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AI80" i="2"/>
  <c r="M80" i="2"/>
  <c r="L80" i="2"/>
  <c r="M79" i="2"/>
  <c r="L79" i="2"/>
  <c r="AI78" i="2"/>
  <c r="M78" i="2"/>
  <c r="L78" i="2"/>
  <c r="M77" i="2"/>
  <c r="L77" i="2"/>
  <c r="M76" i="2"/>
  <c r="L76" i="2"/>
  <c r="M75" i="2"/>
  <c r="L75" i="2"/>
  <c r="M74" i="2"/>
  <c r="L74" i="2"/>
  <c r="AI73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D24" i="1"/>
  <c r="D150" i="1"/>
  <c r="D78" i="1"/>
  <c r="D149" i="1"/>
  <c r="D115" i="1"/>
  <c r="D114" i="1"/>
  <c r="D23" i="1"/>
  <c r="D148" i="1"/>
  <c r="D95" i="1"/>
  <c r="D77" i="1"/>
  <c r="D94" i="1"/>
  <c r="D44" i="1"/>
  <c r="D93" i="1"/>
  <c r="D147" i="1"/>
  <c r="D76" i="1"/>
  <c r="D75" i="1"/>
  <c r="D22" i="1"/>
  <c r="D21" i="1"/>
  <c r="D146" i="1"/>
  <c r="D123" i="1"/>
  <c r="D145" i="1"/>
  <c r="D20" i="1"/>
  <c r="D113" i="1"/>
  <c r="D144" i="1"/>
  <c r="D19" i="1"/>
  <c r="D92" i="1"/>
  <c r="D18" i="1"/>
  <c r="D143" i="1"/>
  <c r="D43" i="1"/>
  <c r="D74" i="1"/>
  <c r="D112" i="1"/>
  <c r="D111" i="1"/>
  <c r="D73" i="1"/>
  <c r="D91" i="1"/>
  <c r="D122" i="1"/>
  <c r="D42" i="1"/>
  <c r="D142" i="1"/>
  <c r="D110" i="1"/>
  <c r="D41" i="1"/>
  <c r="D109" i="1"/>
  <c r="D108" i="1"/>
  <c r="D72" i="1"/>
  <c r="D17" i="1"/>
  <c r="D16" i="1"/>
  <c r="D15" i="1"/>
  <c r="D14" i="1"/>
  <c r="D40" i="1"/>
  <c r="D39" i="1"/>
  <c r="D107" i="1"/>
  <c r="D106" i="1"/>
  <c r="D13" i="1"/>
  <c r="D90" i="1"/>
  <c r="D89" i="1"/>
  <c r="D12" i="1"/>
  <c r="D121" i="1"/>
  <c r="D141" i="1"/>
  <c r="D120" i="1"/>
  <c r="D140" i="1"/>
  <c r="D11" i="1"/>
  <c r="D105" i="1"/>
  <c r="D104" i="1"/>
  <c r="D71" i="1"/>
  <c r="D103" i="1"/>
  <c r="D139" i="1"/>
  <c r="D70" i="1"/>
  <c r="D119" i="1"/>
  <c r="D10" i="1"/>
  <c r="D9" i="1"/>
  <c r="D69" i="1"/>
  <c r="D88" i="1"/>
  <c r="D102" i="1"/>
  <c r="D8" i="1"/>
  <c r="D101" i="1"/>
  <c r="D138" i="1"/>
  <c r="D38" i="1"/>
  <c r="D137" i="1"/>
  <c r="D136" i="1"/>
  <c r="D7" i="1"/>
  <c r="D87" i="1"/>
  <c r="D135" i="1"/>
  <c r="D68" i="1"/>
  <c r="D100" i="1"/>
  <c r="D99" i="1"/>
  <c r="D134" i="1"/>
  <c r="D133" i="1"/>
  <c r="D86" i="1"/>
  <c r="D67" i="1"/>
  <c r="D85" i="1"/>
  <c r="D66" i="1"/>
  <c r="D6" i="1"/>
  <c r="D5" i="1"/>
  <c r="D118" i="1"/>
  <c r="D84" i="1"/>
  <c r="D65" i="1"/>
  <c r="D117" i="1"/>
  <c r="D64" i="1"/>
  <c r="D37" i="1"/>
  <c r="D63" i="1"/>
  <c r="D62" i="1"/>
  <c r="D61" i="1"/>
  <c r="D36" i="1"/>
  <c r="D60" i="1"/>
  <c r="D59" i="1"/>
  <c r="D83" i="1"/>
  <c r="D98" i="1"/>
  <c r="D58" i="1"/>
  <c r="D35" i="1"/>
  <c r="D82" i="1"/>
  <c r="D132" i="1"/>
  <c r="D131" i="1"/>
  <c r="D57" i="1"/>
  <c r="D34" i="1"/>
  <c r="D33" i="1"/>
  <c r="D81" i="1"/>
  <c r="D130" i="1"/>
  <c r="D56" i="1"/>
  <c r="D55" i="1"/>
  <c r="D32" i="1"/>
  <c r="D54" i="1"/>
  <c r="D4" i="1"/>
  <c r="D97" i="1"/>
  <c r="D31" i="1"/>
  <c r="D53" i="1"/>
  <c r="D30" i="1"/>
  <c r="D52" i="1"/>
  <c r="D129" i="1"/>
  <c r="D51" i="1"/>
  <c r="D29" i="1"/>
  <c r="D50" i="1"/>
  <c r="D49" i="1"/>
  <c r="D28" i="1"/>
  <c r="D27" i="1"/>
  <c r="D116" i="1"/>
  <c r="D128" i="1"/>
  <c r="D3" i="1"/>
  <c r="D26" i="1"/>
  <c r="D127" i="1"/>
  <c r="D48" i="1"/>
  <c r="D47" i="1"/>
  <c r="D46" i="1"/>
  <c r="D45" i="1"/>
  <c r="D25" i="1"/>
  <c r="D2" i="1"/>
  <c r="D126" i="1"/>
  <c r="D96" i="1"/>
  <c r="D125" i="1"/>
  <c r="D124" i="1"/>
  <c r="D80" i="1"/>
  <c r="D79" i="1"/>
</calcChain>
</file>

<file path=xl/sharedStrings.xml><?xml version="1.0" encoding="utf-8"?>
<sst xmlns="http://schemas.openxmlformats.org/spreadsheetml/2006/main" count="2677" uniqueCount="1234">
  <si>
    <t>考号</t>
  </si>
  <si>
    <t>姓名</t>
  </si>
  <si>
    <t>邮箱</t>
  </si>
  <si>
    <t>职位</t>
  </si>
  <si>
    <t>学校</t>
  </si>
  <si>
    <t>总成绩(试卷总分100)</t>
  </si>
  <si>
    <t>单选得分</t>
  </si>
  <si>
    <t>编程得分</t>
  </si>
  <si>
    <t>排名</t>
  </si>
  <si>
    <t>交卷时间</t>
  </si>
  <si>
    <t>在线成绩报告</t>
  </si>
  <si>
    <t>成绩报告PDF</t>
  </si>
  <si>
    <t>2020</t>
  </si>
  <si>
    <t>黄浩泽</t>
  </si>
  <si>
    <t>846069147@qq.com</t>
  </si>
  <si>
    <t>46</t>
  </si>
  <si>
    <t>陕西科技大学</t>
  </si>
  <si>
    <t/>
  </si>
  <si>
    <t>20%</t>
  </si>
  <si>
    <t>2019-05-31 21:25:30</t>
  </si>
  <si>
    <t>1891</t>
  </si>
  <si>
    <t>马泽</t>
  </si>
  <si>
    <t>1309334291@qq.com</t>
  </si>
  <si>
    <t>西安工程大学</t>
  </si>
  <si>
    <t>62%</t>
  </si>
  <si>
    <t>2019-05-31 23:13:11</t>
  </si>
  <si>
    <t>1284</t>
  </si>
  <si>
    <t>董嘉豪</t>
  </si>
  <si>
    <t>1046692639@qq.com</t>
  </si>
  <si>
    <t>C++二次班</t>
  </si>
  <si>
    <t>西安科技大学</t>
  </si>
  <si>
    <t>11%</t>
  </si>
  <si>
    <t>2019-05-31 21:36:43</t>
  </si>
  <si>
    <t>1209</t>
  </si>
  <si>
    <t>姚栓</t>
  </si>
  <si>
    <t>1522138135@qq.com</t>
  </si>
  <si>
    <t>96%</t>
  </si>
  <si>
    <t>2019-06-01 20:59:27</t>
  </si>
  <si>
    <t>1548</t>
  </si>
  <si>
    <t>刘晨翔</t>
  </si>
  <si>
    <t>1248327663@qq.com</t>
  </si>
  <si>
    <t>51班</t>
  </si>
  <si>
    <t>西安财经大学</t>
  </si>
  <si>
    <t>5%</t>
  </si>
  <si>
    <t>2019-05-31 22:33:13</t>
  </si>
  <si>
    <t>1176</t>
  </si>
  <si>
    <t>樊建伟</t>
  </si>
  <si>
    <t>2590003645@qq.com</t>
  </si>
  <si>
    <t>63</t>
  </si>
  <si>
    <t>2019-05-31 23:13:51</t>
  </si>
  <si>
    <t>1165</t>
  </si>
  <si>
    <t>屈琛</t>
  </si>
  <si>
    <t>1157738321@qq.com</t>
  </si>
  <si>
    <t>40班</t>
  </si>
  <si>
    <t>西安工业大学</t>
  </si>
  <si>
    <t>38</t>
  </si>
  <si>
    <t>2019-06-01 16:05:35</t>
  </si>
  <si>
    <t>1490</t>
  </si>
  <si>
    <t>侯佳康</t>
  </si>
  <si>
    <t>1309746112@qq.com</t>
  </si>
  <si>
    <t>42班</t>
  </si>
  <si>
    <t>82%</t>
  </si>
  <si>
    <t>2019-06-01 22:20:45</t>
  </si>
  <si>
    <t>1983</t>
  </si>
  <si>
    <t>刘桂良</t>
  </si>
  <si>
    <t>987389618@qq.com</t>
  </si>
  <si>
    <t>43班</t>
  </si>
  <si>
    <t>2019-06-01 22:21:20</t>
  </si>
  <si>
    <t>1676</t>
  </si>
  <si>
    <t>张蒙蒙</t>
  </si>
  <si>
    <t>2210517230@qq.com</t>
  </si>
  <si>
    <t>2019-06-01 08:39:38</t>
  </si>
  <si>
    <t>1882</t>
  </si>
  <si>
    <t>张旭</t>
  </si>
  <si>
    <t>731172278@qq.com</t>
  </si>
  <si>
    <t>2019-05-31 23:42:59</t>
  </si>
  <si>
    <t>1883</t>
  </si>
  <si>
    <t>冯威</t>
  </si>
  <si>
    <t>931346765@qq.com</t>
  </si>
  <si>
    <t>2019-05-31 23:28:25</t>
  </si>
  <si>
    <t>1283</t>
  </si>
  <si>
    <t>唐豪</t>
  </si>
  <si>
    <t>2679300527@qq.com</t>
  </si>
  <si>
    <t>2019-06-01 18:04:09</t>
  </si>
  <si>
    <t>1499</t>
  </si>
  <si>
    <t>张兆华</t>
  </si>
  <si>
    <t>1979749784@qq.com</t>
  </si>
  <si>
    <t>31%</t>
  </si>
  <si>
    <t>2019-05-31 23:34:18</t>
  </si>
  <si>
    <t>1520</t>
  </si>
  <si>
    <t>王港</t>
  </si>
  <si>
    <t>1426345106@qq.com</t>
  </si>
  <si>
    <t>2019-05-31 23:53:14</t>
  </si>
  <si>
    <t>1407</t>
  </si>
  <si>
    <t>贺星</t>
  </si>
  <si>
    <t>1939698367@qq.com</t>
  </si>
  <si>
    <t>59</t>
  </si>
  <si>
    <t>2019-06-01 11:03:51</t>
  </si>
  <si>
    <t>1603</t>
  </si>
  <si>
    <t>周丹</t>
  </si>
  <si>
    <t>1963083540@qq.com</t>
  </si>
  <si>
    <t>52班</t>
  </si>
  <si>
    <t>2%</t>
  </si>
  <si>
    <t>2019-05-31 23:55:18</t>
  </si>
  <si>
    <t>1802</t>
  </si>
  <si>
    <t>张宇航</t>
  </si>
  <si>
    <t>925433202@qq.com</t>
  </si>
  <si>
    <t>2019-06-01 12:17:16</t>
  </si>
  <si>
    <t>1805</t>
  </si>
  <si>
    <t>秦哲</t>
  </si>
  <si>
    <t>915531401@qq.com</t>
  </si>
  <si>
    <t>2019-06-01 09:36:00</t>
  </si>
  <si>
    <t>1954</t>
  </si>
  <si>
    <t>田少华</t>
  </si>
  <si>
    <t>851265199@qq.com</t>
  </si>
  <si>
    <t>2019-06-01 11:03:17</t>
  </si>
  <si>
    <t>1751</t>
  </si>
  <si>
    <t>冉滔</t>
  </si>
  <si>
    <t>1779829171@qq.com</t>
  </si>
  <si>
    <t>2019-06-01 11:13:28</t>
  </si>
  <si>
    <t>1492</t>
  </si>
  <si>
    <t>吴岳琪</t>
  </si>
  <si>
    <t>1098878836@qq.com</t>
  </si>
  <si>
    <t>2019-06-01 10:40:32</t>
  </si>
  <si>
    <t>1964</t>
  </si>
  <si>
    <t>李小亮</t>
  </si>
  <si>
    <t>peterlee2016@163.com</t>
  </si>
  <si>
    <t>43%</t>
  </si>
  <si>
    <t>2019-06-01 13:14:18</t>
  </si>
  <si>
    <t>1411</t>
  </si>
  <si>
    <t>闫红霞</t>
  </si>
  <si>
    <t>468137075@qq.com</t>
  </si>
  <si>
    <t>2019-06-01 15:31:59</t>
  </si>
  <si>
    <t>1831</t>
  </si>
  <si>
    <t>符佳豪</t>
  </si>
  <si>
    <t>729924347@qq.com</t>
  </si>
  <si>
    <t>2019-06-02 11:29:32</t>
  </si>
  <si>
    <t>1489</t>
  </si>
  <si>
    <t>郝晓旗</t>
  </si>
  <si>
    <t>1099345943@qq.com</t>
  </si>
  <si>
    <t>2019-06-01 15:14:37</t>
  </si>
  <si>
    <t>1731</t>
  </si>
  <si>
    <t>张文铭</t>
  </si>
  <si>
    <t>1065902688@qq.com</t>
  </si>
  <si>
    <t>2019-06-01 13:59:05</t>
  </si>
  <si>
    <t>1637</t>
  </si>
  <si>
    <t>韩世磊</t>
  </si>
  <si>
    <t>1245160877@qq.com</t>
  </si>
  <si>
    <t>2019-06-01 15:04:08</t>
  </si>
  <si>
    <t>1588</t>
  </si>
  <si>
    <t>莫李傲</t>
  </si>
  <si>
    <t>477918269@qq.com</t>
  </si>
  <si>
    <t>2019-06-01 13:58:07</t>
  </si>
  <si>
    <t>1558</t>
  </si>
  <si>
    <t>侯兴刚</t>
  </si>
  <si>
    <t>3474376939@qq.com</t>
  </si>
  <si>
    <t>78%</t>
  </si>
  <si>
    <t>2019-06-02 12:50:35</t>
  </si>
  <si>
    <t>1744</t>
  </si>
  <si>
    <t>秦世伟</t>
  </si>
  <si>
    <t>985323014@qq.com</t>
  </si>
  <si>
    <t>91%</t>
  </si>
  <si>
    <t>2019-06-02 13:03:26</t>
  </si>
  <si>
    <t>1540</t>
  </si>
  <si>
    <t>郭文峰</t>
  </si>
  <si>
    <t>18192648006@163.com</t>
  </si>
  <si>
    <t>30%</t>
  </si>
  <si>
    <t>2019-06-01 15:02:46</t>
  </si>
  <si>
    <t>2320</t>
  </si>
  <si>
    <t>杨帅</t>
  </si>
  <si>
    <t>1115112505@qq.com</t>
  </si>
  <si>
    <t>2019-06-01 14:06:34</t>
  </si>
  <si>
    <t>1755</t>
  </si>
  <si>
    <t>万宇</t>
  </si>
  <si>
    <t>1239977258@qq.com</t>
  </si>
  <si>
    <t>76%</t>
  </si>
  <si>
    <t>2019-06-02 13:26:03</t>
  </si>
  <si>
    <t>933</t>
  </si>
  <si>
    <t>刘昕</t>
  </si>
  <si>
    <t>hbhblx@sina.com</t>
  </si>
  <si>
    <t>2019-06-02 13:30:09</t>
  </si>
  <si>
    <t>1782</t>
  </si>
  <si>
    <t>王维</t>
  </si>
  <si>
    <t>872408568@qq.com</t>
  </si>
  <si>
    <t>2019-06-01 15:44:34</t>
  </si>
  <si>
    <t>1488</t>
  </si>
  <si>
    <t>韩浩东</t>
  </si>
  <si>
    <t>1113903029@qq.com</t>
  </si>
  <si>
    <t>2019-06-01 15:36:34</t>
  </si>
  <si>
    <t>1803</t>
  </si>
  <si>
    <t>吴治虎</t>
  </si>
  <si>
    <t>445163140@qq.com</t>
  </si>
  <si>
    <t>72%</t>
  </si>
  <si>
    <t>2019-06-01 15:33:39</t>
  </si>
  <si>
    <t>1752</t>
  </si>
  <si>
    <t>段计明</t>
  </si>
  <si>
    <t>happy24685@163.com</t>
  </si>
  <si>
    <t>55%</t>
  </si>
  <si>
    <t>2019-06-01 15:46:13</t>
  </si>
  <si>
    <t>1131</t>
  </si>
  <si>
    <t>宁远田</t>
  </si>
  <si>
    <t>1932759556@qq.com</t>
  </si>
  <si>
    <t>2019-06-01 15:01:42</t>
  </si>
  <si>
    <t>155</t>
  </si>
  <si>
    <t>钟岩</t>
  </si>
  <si>
    <t>616290988@qq.com</t>
  </si>
  <si>
    <t>2019-06-01 16:29:37</t>
  </si>
  <si>
    <t>1804</t>
  </si>
  <si>
    <t>黄宇</t>
  </si>
  <si>
    <t>2656368633@qq.com</t>
  </si>
  <si>
    <t>59%</t>
  </si>
  <si>
    <t>2019-06-02 15:06:29</t>
  </si>
  <si>
    <t>1497</t>
  </si>
  <si>
    <t>刘贤锋</t>
  </si>
  <si>
    <t>2289419402@qq.com</t>
  </si>
  <si>
    <t>77%</t>
  </si>
  <si>
    <t>2019-06-02 15:21:10</t>
  </si>
  <si>
    <t>1756</t>
  </si>
  <si>
    <t>孙浩浩</t>
  </si>
  <si>
    <t>912855672@qq.com</t>
  </si>
  <si>
    <t>2019-06-01 17:58:34</t>
  </si>
  <si>
    <t>1762</t>
  </si>
  <si>
    <t>马蕊</t>
  </si>
  <si>
    <t>1539716914@qq.com</t>
  </si>
  <si>
    <t>12</t>
  </si>
  <si>
    <t>2019-06-01 20:25:58</t>
  </si>
  <si>
    <t>1901</t>
  </si>
  <si>
    <t>赵祥珅</t>
  </si>
  <si>
    <t>2357489835@qq.com</t>
  </si>
  <si>
    <t>2019-06-01 17:18:40</t>
  </si>
  <si>
    <t>1957</t>
  </si>
  <si>
    <t>罗毅</t>
  </si>
  <si>
    <t>1750005189@qq.com</t>
  </si>
  <si>
    <t>2019-06-01 20:13:14</t>
  </si>
  <si>
    <t>1777</t>
  </si>
  <si>
    <t>梁彬</t>
  </si>
  <si>
    <t>592469893@qq.com</t>
  </si>
  <si>
    <t>51%</t>
  </si>
  <si>
    <t>2019-06-01 18:30:48</t>
  </si>
  <si>
    <t>1530</t>
  </si>
  <si>
    <t>白文博</t>
  </si>
  <si>
    <t>767066317@qq.com</t>
  </si>
  <si>
    <t>2019-06-01 18:19:52</t>
  </si>
  <si>
    <t>1764</t>
  </si>
  <si>
    <t>颜东相</t>
  </si>
  <si>
    <t>1871271004@qq.com</t>
  </si>
  <si>
    <t>2019-06-02 17:16:47</t>
  </si>
  <si>
    <t>1730</t>
  </si>
  <si>
    <t>刘宇程</t>
  </si>
  <si>
    <t>847020588@qq.com</t>
  </si>
  <si>
    <t>2019-06-01 19:13:25</t>
  </si>
  <si>
    <t>1675</t>
  </si>
  <si>
    <t>张博翔</t>
  </si>
  <si>
    <t>1761607418@qq.com</t>
  </si>
  <si>
    <t>2019-06-01 18:42:09</t>
  </si>
  <si>
    <t>1505</t>
  </si>
  <si>
    <t>丁成成</t>
  </si>
  <si>
    <t>1339214669@qq.com</t>
  </si>
  <si>
    <t>2019-06-02 07:18:39</t>
  </si>
  <si>
    <t>1796</t>
  </si>
  <si>
    <t>李彬旭</t>
  </si>
  <si>
    <t>532900395@qq.com</t>
  </si>
  <si>
    <t>2019-06-02 18:45:31</t>
  </si>
  <si>
    <t>1863</t>
  </si>
  <si>
    <t>宋永强</t>
  </si>
  <si>
    <t>1828405694@qq.com</t>
  </si>
  <si>
    <t>2019-06-01 21:10:31</t>
  </si>
  <si>
    <t>1821</t>
  </si>
  <si>
    <t>张蕊</t>
  </si>
  <si>
    <t>1007469685@qq.com</t>
  </si>
  <si>
    <t>2019-06-02 19:07:53</t>
  </si>
  <si>
    <t>2005</t>
  </si>
  <si>
    <t>侯晓伟</t>
  </si>
  <si>
    <t>838958635@qq.com</t>
  </si>
  <si>
    <t>87%</t>
  </si>
  <si>
    <t>2019-06-02 18:59:00</t>
  </si>
  <si>
    <t>1881</t>
  </si>
  <si>
    <t>陈刚</t>
  </si>
  <si>
    <t>1330431376@qq.com</t>
  </si>
  <si>
    <t>00:18:24</t>
  </si>
  <si>
    <t>2019-06-01 19:25:26</t>
  </si>
  <si>
    <t>1569</t>
  </si>
  <si>
    <t>冷国成</t>
  </si>
  <si>
    <t>lengguocheng029@163.com</t>
  </si>
  <si>
    <t>2019-06-02 11:29:15</t>
  </si>
  <si>
    <t>1684</t>
  </si>
  <si>
    <t>孙世豪</t>
  </si>
  <si>
    <t>2960074137@qq.com</t>
  </si>
  <si>
    <t>2019-06-02 09:47:43</t>
  </si>
  <si>
    <t>1830</t>
  </si>
  <si>
    <t>杨兵</t>
  </si>
  <si>
    <t>15592122178@163.com</t>
  </si>
  <si>
    <t>2019-06-02 20:07:09</t>
  </si>
  <si>
    <t>1886</t>
  </si>
  <si>
    <t>刘文祥</t>
  </si>
  <si>
    <t>1422423453@qq.com</t>
  </si>
  <si>
    <t>2019-06-02 19:36:30</t>
  </si>
  <si>
    <t>1753</t>
  </si>
  <si>
    <t>袁凯</t>
  </si>
  <si>
    <t>13186289117@163.com</t>
  </si>
  <si>
    <t>1%</t>
  </si>
  <si>
    <t>2019-06-01 21:52:15</t>
  </si>
  <si>
    <t>1937</t>
  </si>
  <si>
    <t>何宇鑫</t>
  </si>
  <si>
    <t>869407584@qq.com</t>
  </si>
  <si>
    <t>2019-06-01 21:50:09</t>
  </si>
  <si>
    <t>1305</t>
  </si>
  <si>
    <t>文刚</t>
  </si>
  <si>
    <t>1138963990@qq.com</t>
  </si>
  <si>
    <t>2019-06-01 22:14:42</t>
  </si>
  <si>
    <t>1074</t>
  </si>
  <si>
    <t>李熊</t>
  </si>
  <si>
    <t>2749811373@qq.com</t>
  </si>
  <si>
    <t>58</t>
  </si>
  <si>
    <t>2019-06-01 23:11:36</t>
  </si>
  <si>
    <t>1664</t>
  </si>
  <si>
    <t>陈启航</t>
  </si>
  <si>
    <t>1241744247@qq.com</t>
  </si>
  <si>
    <t>2019-06-02 02:42:05</t>
  </si>
  <si>
    <t>1605</t>
  </si>
  <si>
    <t>温剑婷</t>
  </si>
  <si>
    <t>1663478999@qq.com</t>
  </si>
  <si>
    <t>2019-06-02 16:09:42</t>
  </si>
  <si>
    <t>1969</t>
  </si>
  <si>
    <t>李茂</t>
  </si>
  <si>
    <t>740132354@qq.com</t>
  </si>
  <si>
    <t>2019-06-03 09:09:37</t>
  </si>
  <si>
    <t>1133</t>
  </si>
  <si>
    <t>康永兴</t>
  </si>
  <si>
    <t>17331372728@163.com</t>
  </si>
  <si>
    <t>51</t>
  </si>
  <si>
    <t>2019-06-02 10:29:58</t>
  </si>
  <si>
    <t>1801</t>
  </si>
  <si>
    <t>孙渭超</t>
  </si>
  <si>
    <t>2714720108@qq.com</t>
  </si>
  <si>
    <t>2019-06-02 11:32:50</t>
  </si>
  <si>
    <t>1572</t>
  </si>
  <si>
    <t>孔繁臣</t>
  </si>
  <si>
    <t>1016705287@qq.com</t>
  </si>
  <si>
    <t>2019-06-02 22:51:57</t>
  </si>
  <si>
    <t>1119</t>
  </si>
  <si>
    <t>冯志勇</t>
  </si>
  <si>
    <t>2908332206@qq.com</t>
  </si>
  <si>
    <t>2019-06-02 11:47:44</t>
  </si>
  <si>
    <t>924</t>
  </si>
  <si>
    <t>熊家虎</t>
  </si>
  <si>
    <t>908234867@qq.com</t>
  </si>
  <si>
    <t>2019-06-02 11:15:31</t>
  </si>
  <si>
    <t>1660</t>
  </si>
  <si>
    <t>赵凡</t>
  </si>
  <si>
    <t>1161079681@qq.com</t>
  </si>
  <si>
    <t>2019-06-02 11:43:44</t>
  </si>
  <si>
    <t>854</t>
  </si>
  <si>
    <t>赵仓龙</t>
  </si>
  <si>
    <t>983177701@qq.com</t>
  </si>
  <si>
    <t>2019-06-03 11:15:25</t>
  </si>
  <si>
    <t>1604</t>
  </si>
  <si>
    <t>杨杰</t>
  </si>
  <si>
    <t>861396671@qq.com</t>
  </si>
  <si>
    <t>2019-06-02 12:07:40</t>
  </si>
  <si>
    <t>1495</t>
  </si>
  <si>
    <t>奚齐鑫</t>
  </si>
  <si>
    <t>710495461@qq.com</t>
  </si>
  <si>
    <t>2019-06-02 14:47:06</t>
  </si>
  <si>
    <t>1438</t>
  </si>
  <si>
    <t>唐亚</t>
  </si>
  <si>
    <t>3158613488@qq.com</t>
  </si>
  <si>
    <t>2019-06-03 11:44:53</t>
  </si>
  <si>
    <t>1833</t>
  </si>
  <si>
    <t>李世杰</t>
  </si>
  <si>
    <t>2628172939@qq.com</t>
  </si>
  <si>
    <t>2019-06-02 23:13:26</t>
  </si>
  <si>
    <t>1775</t>
  </si>
  <si>
    <t>翟清伟</t>
  </si>
  <si>
    <t>991217981@qq.com</t>
  </si>
  <si>
    <t>2019-06-03 13:12:17</t>
  </si>
  <si>
    <t>1632</t>
  </si>
  <si>
    <t>段建华</t>
  </si>
  <si>
    <t>824354305@qq.com</t>
  </si>
  <si>
    <t>2019-06-02 13:23:28</t>
  </si>
  <si>
    <t>1494</t>
  </si>
  <si>
    <t>王振鹏</t>
  </si>
  <si>
    <t>1908488207@qq.com</t>
  </si>
  <si>
    <t>50%</t>
  </si>
  <si>
    <t>2019-06-02 15:13:58</t>
  </si>
  <si>
    <t>1864</t>
  </si>
  <si>
    <t>任成</t>
  </si>
  <si>
    <t>1599387893@qq.com</t>
  </si>
  <si>
    <t>2019-06-03 09:16:33</t>
  </si>
  <si>
    <t>1779</t>
  </si>
  <si>
    <t>朱小龙</t>
  </si>
  <si>
    <t>934472569@qq.com</t>
  </si>
  <si>
    <t>2019-06-02 16:22:59</t>
  </si>
  <si>
    <t>864</t>
  </si>
  <si>
    <t>杨超</t>
  </si>
  <si>
    <t>1515707718@qq.com</t>
  </si>
  <si>
    <t>2019-06-02 14:58:13</t>
  </si>
  <si>
    <t>1655</t>
  </si>
  <si>
    <t>陈茜月</t>
  </si>
  <si>
    <t>CXYhh121@126.com</t>
  </si>
  <si>
    <t>2019-06-03 14:55:17</t>
  </si>
  <si>
    <t>1915</t>
  </si>
  <si>
    <t>刘康</t>
  </si>
  <si>
    <t>lkimprove@163.com</t>
  </si>
  <si>
    <t>2019-06-02 22:22:05</t>
  </si>
  <si>
    <t>1630</t>
  </si>
  <si>
    <t>刘英</t>
  </si>
  <si>
    <t>18309629342@163.com</t>
  </si>
  <si>
    <t>2019-06-02 16:33:13</t>
  </si>
  <si>
    <t>1439</t>
  </si>
  <si>
    <t>葛晓蕊 </t>
  </si>
  <si>
    <t>1154883599@qq.com</t>
  </si>
  <si>
    <t>2019-06-02 16:26:54</t>
  </si>
  <si>
    <t>1544</t>
  </si>
  <si>
    <t>陈君朔</t>
  </si>
  <si>
    <t>2236932035@qq.com</t>
  </si>
  <si>
    <t>2019-06-03 15:48:12</t>
  </si>
  <si>
    <t>1451</t>
  </si>
  <si>
    <t>夏鸿旭</t>
  </si>
  <si>
    <t>1538769479@qq.com</t>
  </si>
  <si>
    <t>61</t>
  </si>
  <si>
    <t>2019-06-03 16:23:56</t>
  </si>
  <si>
    <t>1927</t>
  </si>
  <si>
    <t>张文康</t>
  </si>
  <si>
    <t>994189014@qq.com</t>
  </si>
  <si>
    <t>71%</t>
  </si>
  <si>
    <t>2019-06-02 17:58:18</t>
  </si>
  <si>
    <t>1419</t>
  </si>
  <si>
    <t>王璇</t>
  </si>
  <si>
    <t>1075535300@qq.com</t>
  </si>
  <si>
    <t>2019-06-02 19:22:00</t>
  </si>
  <si>
    <t>1879</t>
  </si>
  <si>
    <t>董晓梅</t>
  </si>
  <si>
    <t>1002906778@qq.com</t>
  </si>
  <si>
    <t>2019-06-03 18:20:13</t>
  </si>
  <si>
    <t>1575</t>
  </si>
  <si>
    <t>王乾</t>
  </si>
  <si>
    <t>1217250811@qq.com</t>
  </si>
  <si>
    <t>2019-06-03 19:10:02</t>
  </si>
  <si>
    <t>1815</t>
  </si>
  <si>
    <t>高元</t>
  </si>
  <si>
    <t>821338703@qq.com</t>
  </si>
  <si>
    <t>2019-06-02 22:45:47</t>
  </si>
  <si>
    <t>1936</t>
  </si>
  <si>
    <t>段宝宝</t>
  </si>
  <si>
    <t>799741435@qq.com</t>
  </si>
  <si>
    <t>2019-06-02 21:43:36</t>
  </si>
  <si>
    <t>1638</t>
  </si>
  <si>
    <t>陈俊航</t>
  </si>
  <si>
    <t>2894756258@qq.com</t>
  </si>
  <si>
    <t>2019-06-02 23:19:06</t>
  </si>
  <si>
    <t>1640</t>
  </si>
  <si>
    <t>代鹏飞</t>
  </si>
  <si>
    <t>1097722509@qq.com</t>
  </si>
  <si>
    <t>西安科技大学高新学院</t>
  </si>
  <si>
    <t>2019-06-02 20:21:57</t>
  </si>
  <si>
    <t>1554</t>
  </si>
  <si>
    <t>王洪炜</t>
  </si>
  <si>
    <t>2334831887@qq.com</t>
  </si>
  <si>
    <t>2019-06-03 17:11:56</t>
  </si>
  <si>
    <t>1931</t>
  </si>
  <si>
    <t>杨晨</t>
  </si>
  <si>
    <t>794188424@qq.com</t>
  </si>
  <si>
    <t>2019-06-03 17:44:35</t>
  </si>
  <si>
    <t>1491</t>
  </si>
  <si>
    <t>张航博</t>
  </si>
  <si>
    <t>1679759074@qq.com</t>
  </si>
  <si>
    <t>2019-06-02 21:19:01</t>
  </si>
  <si>
    <t>1615</t>
  </si>
  <si>
    <t>张家鑫</t>
  </si>
  <si>
    <t>15529325976@163.com</t>
  </si>
  <si>
    <t>2019-06-02 22:06:06</t>
  </si>
  <si>
    <t>1573</t>
  </si>
  <si>
    <t>麻旭立</t>
  </si>
  <si>
    <t>1030854331@qq.com</t>
  </si>
  <si>
    <t>2019-06-02 23:04:08</t>
  </si>
  <si>
    <t>1508</t>
  </si>
  <si>
    <t>罗祥云</t>
  </si>
  <si>
    <t>1909980451@qq.com</t>
  </si>
  <si>
    <t>2019-06-02 23:43:43</t>
  </si>
  <si>
    <t>865</t>
  </si>
  <si>
    <t>刘金虎</t>
  </si>
  <si>
    <t>804951261@qq.com</t>
  </si>
  <si>
    <t>54%</t>
  </si>
  <si>
    <t>2019-06-02 23:39:47</t>
  </si>
  <si>
    <t>1737</t>
  </si>
  <si>
    <t>刘可</t>
  </si>
  <si>
    <t>1109008311@qq.com</t>
  </si>
  <si>
    <t>1629</t>
  </si>
  <si>
    <t>韩士伟</t>
  </si>
  <si>
    <t>1779936164@qq.com</t>
  </si>
  <si>
    <t>2019-06-03 00:31:43</t>
  </si>
  <si>
    <t>1598</t>
  </si>
  <si>
    <t>齐宇</t>
  </si>
  <si>
    <t>1530045256@qq.com</t>
  </si>
  <si>
    <t>60%</t>
  </si>
  <si>
    <t>2019-06-03 00:30:38</t>
  </si>
  <si>
    <t>1531</t>
  </si>
  <si>
    <t>刘文涛</t>
  </si>
  <si>
    <t>728753881@qq.com</t>
  </si>
  <si>
    <t>2019-06-03 19:10:01</t>
  </si>
  <si>
    <t>1600</t>
  </si>
  <si>
    <t>1633007250@qq.com</t>
  </si>
  <si>
    <t>2019-06-02 23:56:24</t>
  </si>
  <si>
    <t>1307</t>
  </si>
  <si>
    <t>张航</t>
  </si>
  <si>
    <t>1106696523@qq.com</t>
  </si>
  <si>
    <t>1487</t>
  </si>
  <si>
    <t>王一寒</t>
  </si>
  <si>
    <t>872690952@qq.com</t>
  </si>
  <si>
    <t>01:10:39</t>
  </si>
  <si>
    <t>2019-06-03 00:11:03</t>
  </si>
  <si>
    <t>1934</t>
  </si>
  <si>
    <t>董皓宇</t>
  </si>
  <si>
    <t>178070667@qq.com</t>
  </si>
  <si>
    <t>2019-06-03 00:58:14</t>
  </si>
  <si>
    <t>1994</t>
  </si>
  <si>
    <t>曹粤文</t>
  </si>
  <si>
    <t>849807784@qq.com</t>
  </si>
  <si>
    <t>1766</t>
  </si>
  <si>
    <t>陆佳康</t>
  </si>
  <si>
    <t>851520508@qq.com</t>
  </si>
  <si>
    <t>2019-06-03 00:45:57</t>
  </si>
  <si>
    <t>1656</t>
  </si>
  <si>
    <t>孙晶钰</t>
  </si>
  <si>
    <t>1404637683@qq.com</t>
  </si>
  <si>
    <t>2019-06-03 09:31:02</t>
  </si>
  <si>
    <t>1652</t>
  </si>
  <si>
    <t>胥娅婷</t>
  </si>
  <si>
    <t>3226216771@qq.com</t>
  </si>
  <si>
    <t>2019-06-03 16:37:07</t>
  </si>
  <si>
    <t>1851</t>
  </si>
  <si>
    <t>宇睿</t>
  </si>
  <si>
    <t>1603434026@qq.com</t>
  </si>
  <si>
    <t>2019-06-03 13:16:21</t>
  </si>
  <si>
    <t>994</t>
  </si>
  <si>
    <t>李晓婷</t>
  </si>
  <si>
    <t>3285806937@qq.com</t>
  </si>
  <si>
    <t>2019-06-03 11:52:31</t>
  </si>
  <si>
    <t>1264</t>
  </si>
  <si>
    <t>赵煜</t>
  </si>
  <si>
    <t>987468975@qq.com</t>
  </si>
  <si>
    <t>2019-06-03 11:33:53</t>
  </si>
  <si>
    <t>1576</t>
  </si>
  <si>
    <t>王飞</t>
  </si>
  <si>
    <t>1722348787@qq.com</t>
  </si>
  <si>
    <t>1892</t>
  </si>
  <si>
    <t>陈聪</t>
  </si>
  <si>
    <t>464091731@qq.com</t>
  </si>
  <si>
    <t>1496</t>
  </si>
  <si>
    <t>刘佳辉</t>
  </si>
  <si>
    <t>553345159@qq.com</t>
  </si>
  <si>
    <t>2019-06-03 15:02:07</t>
  </si>
  <si>
    <t>1413</t>
  </si>
  <si>
    <t>张聪</t>
  </si>
  <si>
    <t>1206899501@qq.com</t>
  </si>
  <si>
    <t>2019-06-03 13:49:46</t>
  </si>
  <si>
    <t>1464</t>
  </si>
  <si>
    <t>许运慢</t>
  </si>
  <si>
    <t>1647635529@qq.com</t>
  </si>
  <si>
    <t>2019-06-03 15:45:41</t>
  </si>
  <si>
    <t>1616</t>
  </si>
  <si>
    <t>刘卉雄</t>
  </si>
  <si>
    <t>1620585746@qq.com</t>
  </si>
  <si>
    <t>2019-06-03 15:30:15</t>
  </si>
  <si>
    <t>1410</t>
  </si>
  <si>
    <t>文伸才</t>
  </si>
  <si>
    <t>669886902@qq.com</t>
  </si>
  <si>
    <t>2019-06-03 14:52:21</t>
  </si>
  <si>
    <t>1555</t>
  </si>
  <si>
    <t>童欣</t>
  </si>
  <si>
    <t>1361344315@qq.com</t>
  </si>
  <si>
    <t>2019-06-03 14:59:10</t>
  </si>
  <si>
    <t>1328</t>
  </si>
  <si>
    <t>胡叶凡</t>
  </si>
  <si>
    <t>1105356065@qq.com</t>
  </si>
  <si>
    <t>95%</t>
  </si>
  <si>
    <t>1613</t>
  </si>
  <si>
    <t>田宇龙</t>
  </si>
  <si>
    <t>271334644@qq.com</t>
  </si>
  <si>
    <t>2019-06-03 16:31:52</t>
  </si>
  <si>
    <t>996</t>
  </si>
  <si>
    <t>贺壮壮</t>
  </si>
  <si>
    <t>760767745@qq.com</t>
  </si>
  <si>
    <t>75%</t>
  </si>
  <si>
    <t>1736</t>
  </si>
  <si>
    <t>陈博博</t>
  </si>
  <si>
    <t>245582606@qq.com</t>
  </si>
  <si>
    <t>1750</t>
  </si>
  <si>
    <t>刘东旭</t>
  </si>
  <si>
    <t>615814091@qq.com</t>
  </si>
  <si>
    <t>2019-06-03 15:42:11</t>
  </si>
  <si>
    <t>1412</t>
  </si>
  <si>
    <t>张泽慧</t>
  </si>
  <si>
    <t>1094119332@qq.com</t>
  </si>
  <si>
    <t>2019-06-03 18:21:00</t>
  </si>
  <si>
    <t>1939</t>
  </si>
  <si>
    <t>肖金涛</t>
  </si>
  <si>
    <t>769101387@qq.com</t>
  </si>
  <si>
    <t>2019-06-03 17:20:58</t>
  </si>
  <si>
    <t>1716</t>
  </si>
  <si>
    <t>张昊铮</t>
  </si>
  <si>
    <t>707855527@qq.com</t>
  </si>
  <si>
    <t>2019-06-03 17:57:06</t>
  </si>
  <si>
    <t>1938</t>
  </si>
  <si>
    <t>王文重</t>
  </si>
  <si>
    <t>2365358768@qq.com</t>
  </si>
  <si>
    <t>2019-06-03 18:20:38</t>
  </si>
  <si>
    <t>2351</t>
  </si>
  <si>
    <t>张文瑞</t>
  </si>
  <si>
    <t>751030182@qq.com</t>
  </si>
  <si>
    <t>2019-06-03 18:29:04</t>
  </si>
  <si>
    <t>1795</t>
  </si>
  <si>
    <t>石万虎</t>
  </si>
  <si>
    <t>942418430@qq.com</t>
  </si>
  <si>
    <t>2019-06-03 17:16:51</t>
  </si>
  <si>
    <t>1408</t>
  </si>
  <si>
    <t>罗敏</t>
  </si>
  <si>
    <t>1455243788@qq.com</t>
  </si>
  <si>
    <t>2019-06-03 18:39:08</t>
  </si>
  <si>
    <t>1477</t>
  </si>
  <si>
    <t>杨成之</t>
  </si>
  <si>
    <t>1175154937@qq.com</t>
  </si>
  <si>
    <t>1763</t>
  </si>
  <si>
    <t>颜克霞</t>
  </si>
  <si>
    <t>1972023738@qq.com</t>
  </si>
  <si>
    <t>2019-06-03 18:35:51</t>
  </si>
  <si>
    <t>1606</t>
  </si>
  <si>
    <t>翟丽娇</t>
  </si>
  <si>
    <t>2275466707@qq.com</t>
  </si>
  <si>
    <t>2019-06-03 18:52:57</t>
  </si>
  <si>
    <t>1420</t>
  </si>
  <si>
    <t>郭梦婷</t>
  </si>
  <si>
    <t>515572944@qq.com</t>
  </si>
  <si>
    <t>1732</t>
  </si>
  <si>
    <t>陈永杰</t>
  </si>
  <si>
    <t>215743260@qq.com</t>
  </si>
  <si>
    <t>2019-06-03 18:10:38</t>
  </si>
  <si>
    <t>944</t>
  </si>
  <si>
    <t>周子皓</t>
  </si>
  <si>
    <t>704403055hao@sina.com</t>
  </si>
  <si>
    <t>2019-06-03 18:27:16</t>
  </si>
  <si>
    <t>1570</t>
  </si>
  <si>
    <t>曹文卿</t>
  </si>
  <si>
    <t>2632748308@qq.com</t>
  </si>
  <si>
    <t>2019-06-03 18:41:28</t>
  </si>
  <si>
    <t>用时(分钟)</t>
  </si>
  <si>
    <t>是否判题</t>
  </si>
  <si>
    <t>编程1得分</t>
  </si>
  <si>
    <t>编程1提交次数</t>
  </si>
  <si>
    <t>编程1内存使用</t>
  </si>
  <si>
    <t>编程1运行时间</t>
  </si>
  <si>
    <t>编程1状态</t>
  </si>
  <si>
    <t>编程1提交时间</t>
  </si>
  <si>
    <t>编程1语言</t>
  </si>
  <si>
    <t>编程1做题用时</t>
  </si>
  <si>
    <t>编程1代码行数</t>
  </si>
  <si>
    <t>编程1相似代码链接</t>
  </si>
  <si>
    <t>编程1相似度</t>
  </si>
  <si>
    <t>编程1相似对象</t>
  </si>
  <si>
    <t>编程2得分</t>
  </si>
  <si>
    <t>编程2提交次数</t>
  </si>
  <si>
    <t>编程2内存使用</t>
  </si>
  <si>
    <t>编程2运行时间</t>
  </si>
  <si>
    <t>编程2状态</t>
  </si>
  <si>
    <t>编程2提交时间</t>
  </si>
  <si>
    <t>编程2语言</t>
  </si>
  <si>
    <t>编程2做题用时</t>
  </si>
  <si>
    <t>编程2代码行数</t>
  </si>
  <si>
    <t>编程2相似代码链接</t>
  </si>
  <si>
    <t>编程2相似度</t>
  </si>
  <si>
    <t>编程2相似对象</t>
  </si>
  <si>
    <t>单选1得分</t>
  </si>
  <si>
    <t>单选2得分</t>
  </si>
  <si>
    <t>单选3得分</t>
  </si>
  <si>
    <t>单选4得分</t>
  </si>
  <si>
    <t>单选5得分</t>
  </si>
  <si>
    <t>单选6得分</t>
  </si>
  <si>
    <t>单选7得分</t>
  </si>
  <si>
    <t>单选8得分</t>
  </si>
  <si>
    <t>单选9得分</t>
  </si>
  <si>
    <t>单选10得分</t>
  </si>
  <si>
    <t>97</t>
  </si>
  <si>
    <t>已判题</t>
  </si>
  <si>
    <t>答案正确</t>
  </si>
  <si>
    <t>2019-05-31 20:52:43</t>
  </si>
  <si>
    <t>C++</t>
  </si>
  <si>
    <t>00:46:27</t>
  </si>
  <si>
    <t>2019-05-31 21:21:39</t>
  </si>
  <si>
    <t>00:30:31</t>
  </si>
  <si>
    <t>144</t>
  </si>
  <si>
    <t>2019-05-31 23:09:14</t>
  </si>
  <si>
    <t>01:58:50</t>
  </si>
  <si>
    <t>47</t>
  </si>
  <si>
    <t>2019-05-31 21:21:58</t>
  </si>
  <si>
    <t>00:13:42</t>
  </si>
  <si>
    <t>2019-05-31 21:36:33</t>
  </si>
  <si>
    <t>00:14:04</t>
  </si>
  <si>
    <t>771</t>
  </si>
  <si>
    <t>2019-05-31 22:23:25</t>
  </si>
  <si>
    <t>00:24:01</t>
  </si>
  <si>
    <t>2019-05-31 22:33:02</t>
  </si>
  <si>
    <t>00:09:39</t>
  </si>
  <si>
    <t>85</t>
  </si>
  <si>
    <t>2019-05-31 22:47:06</t>
  </si>
  <si>
    <t>00:09:40</t>
  </si>
  <si>
    <t>2019-05-31 22:38:17</t>
  </si>
  <si>
    <t>00:48:08</t>
  </si>
  <si>
    <t>372</t>
  </si>
  <si>
    <t>2019-06-01 01:02:06</t>
  </si>
  <si>
    <t>00:16:17</t>
  </si>
  <si>
    <t>2019-06-01 00:59:13</t>
  </si>
  <si>
    <t>00:22:05</t>
  </si>
  <si>
    <t>48</t>
  </si>
  <si>
    <t>答案错误</t>
  </si>
  <si>
    <t>2019-06-01 19:05:37</t>
  </si>
  <si>
    <t>00:18:29</t>
  </si>
  <si>
    <t>721</t>
  </si>
  <si>
    <t>2019-06-01 00:33:34</t>
  </si>
  <si>
    <t>10:23:14</t>
  </si>
  <si>
    <t>2019-05-31 23:55:00</t>
  </si>
  <si>
    <t>00:57:44</t>
  </si>
  <si>
    <t>2019-06-01 08:27:09</t>
  </si>
  <si>
    <t>00:20:10</t>
  </si>
  <si>
    <t>2019-06-01 08:39:23</t>
  </si>
  <si>
    <t>00:13:09</t>
  </si>
  <si>
    <t>80</t>
  </si>
  <si>
    <t>2019-05-31 23:42:39</t>
  </si>
  <si>
    <t>00:48:42</t>
  </si>
  <si>
    <t>2019-05-31 22:55:50</t>
  </si>
  <si>
    <t>00:13:05</t>
  </si>
  <si>
    <t>2019-05-31 22:55:43</t>
  </si>
  <si>
    <t>00:15:52</t>
  </si>
  <si>
    <t>2019-05-31 23:28:06</t>
  </si>
  <si>
    <t>00:31:18</t>
  </si>
  <si>
    <t>252</t>
  </si>
  <si>
    <t>2019-06-01 17:30:51</t>
  </si>
  <si>
    <t>00:11:47</t>
  </si>
  <si>
    <t>2019-06-01 18:03:59</t>
  </si>
  <si>
    <t>00:32:26</t>
  </si>
  <si>
    <t>2019-05-31 23:07:19</t>
  </si>
  <si>
    <t>00:22:50</t>
  </si>
  <si>
    <t>2019-05-31 23:33:58</t>
  </si>
  <si>
    <t>00:25:48</t>
  </si>
  <si>
    <t>71</t>
  </si>
  <si>
    <t>2019-05-31 23:22:58</t>
  </si>
  <si>
    <t>00:17:20</t>
  </si>
  <si>
    <t>2019-05-31 23:53:01</t>
  </si>
  <si>
    <t>00:27:41</t>
  </si>
  <si>
    <t>82</t>
  </si>
  <si>
    <t>2019-06-01 10:45:27</t>
  </si>
  <si>
    <t>2019-06-01 11:03:27</t>
  </si>
  <si>
    <t>00:17:56</t>
  </si>
  <si>
    <t>52</t>
  </si>
  <si>
    <t>2019-05-31 23:35:43</t>
  </si>
  <si>
    <t>00:08:23</t>
  </si>
  <si>
    <t>2019-05-31 23:54:53</t>
  </si>
  <si>
    <t>00:18:16</t>
  </si>
  <si>
    <t>105</t>
  </si>
  <si>
    <t>2019-06-01 12:16:37</t>
  </si>
  <si>
    <t>01:02:47</t>
  </si>
  <si>
    <t>2019-06-01 09:50:52</t>
  </si>
  <si>
    <t>00:30:21</t>
  </si>
  <si>
    <t>2019-06-01 09:02:59</t>
  </si>
  <si>
    <t>00:12:00</t>
  </si>
  <si>
    <t>2019-06-01 09:35:49</t>
  </si>
  <si>
    <t>00:31:14</t>
  </si>
  <si>
    <t>110</t>
  </si>
  <si>
    <t>2019-06-01 09:38:54</t>
  </si>
  <si>
    <t>00:15:17</t>
  </si>
  <si>
    <t>2019-06-01 11:03:04</t>
  </si>
  <si>
    <t>01:03:43</t>
  </si>
  <si>
    <t>120</t>
  </si>
  <si>
    <t>2019-06-01 10:44:11</t>
  </si>
  <si>
    <t>00:26:03</t>
  </si>
  <si>
    <t>2019-06-01 11:13:09</t>
  </si>
  <si>
    <t>00:28:36</t>
  </si>
  <si>
    <t>75</t>
  </si>
  <si>
    <t>2019-06-01 10:11:32</t>
  </si>
  <si>
    <t>00:11:19</t>
  </si>
  <si>
    <t>2019-06-01 10:40:18</t>
  </si>
  <si>
    <t>00:28:35</t>
  </si>
  <si>
    <t>174</t>
  </si>
  <si>
    <t>2019-06-01 13:13:05</t>
  </si>
  <si>
    <t>00:12:35</t>
  </si>
  <si>
    <t>2019-06-01 13:07:29</t>
  </si>
  <si>
    <t>02:17:26</t>
  </si>
  <si>
    <t>255</t>
  </si>
  <si>
    <t>2019-06-01 14:47:32</t>
  </si>
  <si>
    <t>03:07:54</t>
  </si>
  <si>
    <t>2019-06-01 15:27:35</t>
  </si>
  <si>
    <t>00:29:01</t>
  </si>
  <si>
    <t>0</t>
  </si>
  <si>
    <t>211</t>
  </si>
  <si>
    <t>2019-06-01 13:43:34</t>
  </si>
  <si>
    <t>00:11:35</t>
  </si>
  <si>
    <t>2019-06-01 15:10:38</t>
  </si>
  <si>
    <t>01:29:34</t>
  </si>
  <si>
    <t>83</t>
  </si>
  <si>
    <t>2019-06-01 13:32:59</t>
  </si>
  <si>
    <t>00:31:12</t>
  </si>
  <si>
    <t>2019-06-01 13:58:56</t>
  </si>
  <si>
    <t>00:26:11</t>
  </si>
  <si>
    <t>165</t>
  </si>
  <si>
    <t>2019-06-01 15:03:49</t>
  </si>
  <si>
    <t>01:39:33</t>
  </si>
  <si>
    <t>2019-06-01 14:49:21</t>
  </si>
  <si>
    <t>00:36:39</t>
  </si>
  <si>
    <t>91</t>
  </si>
  <si>
    <t>2019-06-01 13:50:06</t>
  </si>
  <si>
    <t>00:51:49</t>
  </si>
  <si>
    <t>29</t>
  </si>
  <si>
    <t>20</t>
  </si>
  <si>
    <t>129</t>
  </si>
  <si>
    <t>2019-06-01 13:42:37</t>
  </si>
  <si>
    <t>00:26:17</t>
  </si>
  <si>
    <t>2019-06-01 15:02:33</t>
  </si>
  <si>
    <t>01:18:11</t>
  </si>
  <si>
    <t>00:23:45</t>
  </si>
  <si>
    <t>2019-06-01 14:06:22</t>
  </si>
  <si>
    <t>00:22:33</t>
  </si>
  <si>
    <t>67</t>
  </si>
  <si>
    <t>2019-06-01 21:41:02</t>
  </si>
  <si>
    <t>00:45:26</t>
  </si>
  <si>
    <t>1</t>
  </si>
  <si>
    <t>112</t>
  </si>
  <si>
    <t>2019-06-01 15:44:13</t>
  </si>
  <si>
    <t>00:29:46</t>
  </si>
  <si>
    <t>2019-06-01 15:35:12</t>
  </si>
  <si>
    <t>00:55:23</t>
  </si>
  <si>
    <t>107</t>
  </si>
  <si>
    <t>2019-06-01 14:42:17</t>
  </si>
  <si>
    <t>00:32:22</t>
  </si>
  <si>
    <t>2019-06-01 15:36:22</t>
  </si>
  <si>
    <t>00:53:10</t>
  </si>
  <si>
    <t>2019-06-01 14:55:00</t>
  </si>
  <si>
    <t>00:35:27</t>
  </si>
  <si>
    <t>运行超时</t>
  </si>
  <si>
    <t>2019-06-01 15:31:58</t>
  </si>
  <si>
    <t>C++14</t>
  </si>
  <si>
    <t>00:31:05</t>
  </si>
  <si>
    <t>78</t>
  </si>
  <si>
    <t>2019-06-01 14:38:16</t>
  </si>
  <si>
    <t>00:08:20</t>
  </si>
  <si>
    <t>2019-06-01 15:13:08</t>
  </si>
  <si>
    <t>00:45:23</t>
  </si>
  <si>
    <t>27</t>
  </si>
  <si>
    <t>2019-06-01 15:36:41</t>
  </si>
  <si>
    <t>00:25:55</t>
  </si>
  <si>
    <t>2019-06-01 16:10:22</t>
  </si>
  <si>
    <t>00:41:51</t>
  </si>
  <si>
    <t>108</t>
  </si>
  <si>
    <t>2019-06-01 15:49:25</t>
  </si>
  <si>
    <t>00:21:24</t>
  </si>
  <si>
    <t>2019-06-01 16:44:29</t>
  </si>
  <si>
    <t>00:48:29</t>
  </si>
  <si>
    <t>745</t>
  </si>
  <si>
    <t>2019-06-01 17:53:23</t>
  </si>
  <si>
    <t>00:05:42</t>
  </si>
  <si>
    <t>2019-06-01 17:50:47</t>
  </si>
  <si>
    <t>01:48:21</t>
  </si>
  <si>
    <t>2019-06-01 19:49:34</t>
  </si>
  <si>
    <t>00:04:34</t>
  </si>
  <si>
    <t>2019-06-01 20:25:44</t>
  </si>
  <si>
    <t>00:32:31</t>
  </si>
  <si>
    <t>2019-06-01 17:01:02</t>
  </si>
  <si>
    <t>00:14:01</t>
  </si>
  <si>
    <t>2019-06-01 17:18:24</t>
  </si>
  <si>
    <t>00:16:59</t>
  </si>
  <si>
    <t>221</t>
  </si>
  <si>
    <t>2019-06-01 18:36:27</t>
  </si>
  <si>
    <t>01:21:26</t>
  </si>
  <si>
    <t>2019-06-01 20:04:18</t>
  </si>
  <si>
    <t>01:17:16</t>
  </si>
  <si>
    <t>116</t>
  </si>
  <si>
    <t>2019-06-01 17:33:25</t>
  </si>
  <si>
    <t>00:22:56</t>
  </si>
  <si>
    <t>2019-06-01 18:30:38</t>
  </si>
  <si>
    <t>00:56:15</t>
  </si>
  <si>
    <t>86</t>
  </si>
  <si>
    <t>2019-06-01 17:34:33</t>
  </si>
  <si>
    <t>00:25:30</t>
  </si>
  <si>
    <t>2019-06-01 18:19:35</t>
  </si>
  <si>
    <t>00:44:35</t>
  </si>
  <si>
    <t>3</t>
  </si>
  <si>
    <t>2019-06-01 19:13:03</t>
  </si>
  <si>
    <t>01:11:02</t>
  </si>
  <si>
    <t>72</t>
  </si>
  <si>
    <t>2019-06-01 18:31:39</t>
  </si>
  <si>
    <t>00:20:50</t>
  </si>
  <si>
    <t>2019-06-01 18:40:51</t>
  </si>
  <si>
    <t>00:10:01</t>
  </si>
  <si>
    <t>127</t>
  </si>
  <si>
    <t>2019-06-02 06:40:31</t>
  </si>
  <si>
    <t>2019-06-02 07:18:10</t>
  </si>
  <si>
    <t>00:35:15</t>
  </si>
  <si>
    <t>226</t>
  </si>
  <si>
    <t>2019-06-01 21:26:46</t>
  </si>
  <si>
    <t>02:16:07</t>
  </si>
  <si>
    <t>2019-06-01 22:26:38</t>
  </si>
  <si>
    <t>00:59:40</t>
  </si>
  <si>
    <t>142</t>
  </si>
  <si>
    <t>2019-06-01 20:13:36</t>
  </si>
  <si>
    <t>01:09:31</t>
  </si>
  <si>
    <t>2019-06-01 21:10:15</t>
  </si>
  <si>
    <t>00:54:42</t>
  </si>
  <si>
    <t>45</t>
  </si>
  <si>
    <t>179</t>
  </si>
  <si>
    <t>2019-06-02 18:43:14</t>
  </si>
  <si>
    <t>00:49:10</t>
  </si>
  <si>
    <t>2019-06-02 18:58:10</t>
  </si>
  <si>
    <t>01:17:51</t>
  </si>
  <si>
    <t>18</t>
  </si>
  <si>
    <t>2019-06-01 19:25:16</t>
  </si>
  <si>
    <t>00:03:59</t>
  </si>
  <si>
    <t>184</t>
  </si>
  <si>
    <t>2019-06-01 20:23:13</t>
  </si>
  <si>
    <t>00:25:34</t>
  </si>
  <si>
    <t>2019-06-02 11:28:47</t>
  </si>
  <si>
    <t>02:17:55</t>
  </si>
  <si>
    <t>215</t>
  </si>
  <si>
    <t>2019-06-02 09:47:26</t>
  </si>
  <si>
    <t>01:59:28</t>
  </si>
  <si>
    <t>2019-06-02 09:47:06</t>
  </si>
  <si>
    <t>01:06:54</t>
  </si>
  <si>
    <t>182</t>
  </si>
  <si>
    <t>77</t>
  </si>
  <si>
    <t>2019-06-02 18:44:32</t>
  </si>
  <si>
    <t>00:19:05</t>
  </si>
  <si>
    <t>2019-06-02 19:24:54</t>
  </si>
  <si>
    <t>00:42:13</t>
  </si>
  <si>
    <t>89</t>
  </si>
  <si>
    <t>2019-06-01 21:51:25</t>
  </si>
  <si>
    <t>00:15:59</t>
  </si>
  <si>
    <t>2019-06-01 21:36:46</t>
  </si>
  <si>
    <t>00:27:54</t>
  </si>
  <si>
    <t>21</t>
  </si>
  <si>
    <t>00:07:40</t>
  </si>
  <si>
    <t>95</t>
  </si>
  <si>
    <t>2019-06-01 21:30:33</t>
  </si>
  <si>
    <t>00:36:15</t>
  </si>
  <si>
    <t>2019-06-01 22:14:28</t>
  </si>
  <si>
    <t>00:43:02</t>
  </si>
  <si>
    <t>101</t>
  </si>
  <si>
    <t>2019-06-01 22:42:05</t>
  </si>
  <si>
    <t>00:37:39</t>
  </si>
  <si>
    <t>2019-06-01 23:11:21</t>
  </si>
  <si>
    <t>178</t>
  </si>
  <si>
    <t>2019-06-02 02:18:19</t>
  </si>
  <si>
    <t>00:37:22</t>
  </si>
  <si>
    <t>2019-06-02 02:41:34</t>
  </si>
  <si>
    <t>00:20:02</t>
  </si>
  <si>
    <t>194</t>
  </si>
  <si>
    <t>2019-06-02 00:57:17</t>
  </si>
  <si>
    <t>00:25:09</t>
  </si>
  <si>
    <t>2019-06-02 03:00:04</t>
  </si>
  <si>
    <t>02:08:09</t>
  </si>
  <si>
    <t>2019-06-02 10:28:59</t>
  </si>
  <si>
    <t>00:31:52</t>
  </si>
  <si>
    <t>2019-06-02 10:37:05</t>
  </si>
  <si>
    <t>00:20:04</t>
  </si>
  <si>
    <t>2019-06-02 11:32:24</t>
  </si>
  <si>
    <t>00:53:37</t>
  </si>
  <si>
    <t>22</t>
  </si>
  <si>
    <t>2019-06-02 22:51:31</t>
  </si>
  <si>
    <t>00:00:45</t>
  </si>
  <si>
    <t>2019-06-02 22:47:01</t>
  </si>
  <si>
    <t>00:01:24</t>
  </si>
  <si>
    <t>88</t>
  </si>
  <si>
    <t>2019-06-02 11:15:56</t>
  </si>
  <si>
    <t>00:24:51</t>
  </si>
  <si>
    <t>2019-06-02 11:39:24</t>
  </si>
  <si>
    <t>00:30:49</t>
  </si>
  <si>
    <t>2019-06-02 10:37:19</t>
  </si>
  <si>
    <t>00:09:47</t>
  </si>
  <si>
    <t>2019-06-02 10:56:28</t>
  </si>
  <si>
    <t>00:16:50</t>
  </si>
  <si>
    <t>2019-06-02 11:31:19</t>
  </si>
  <si>
    <t>00:44:22</t>
  </si>
  <si>
    <t>64</t>
  </si>
  <si>
    <t>2019-06-02 11:49:03</t>
  </si>
  <si>
    <t>00:51:26</t>
  </si>
  <si>
    <t>39</t>
  </si>
  <si>
    <t>编译错误</t>
  </si>
  <si>
    <t>2019-06-02 11:49:02</t>
  </si>
  <si>
    <t>00:03:13</t>
  </si>
  <si>
    <t>2019-06-02 12:07:18</t>
  </si>
  <si>
    <t>2019-06-02 14:43:32</t>
  </si>
  <si>
    <t>00:20:33</t>
  </si>
  <si>
    <t>2019-06-02 14:25:41</t>
  </si>
  <si>
    <t>02:14:42</t>
  </si>
  <si>
    <t>2019-06-02 12:23:54</t>
  </si>
  <si>
    <t>00:10:12</t>
  </si>
  <si>
    <t>2019-06-02 13:02:32</t>
  </si>
  <si>
    <t>00:37:46</t>
  </si>
  <si>
    <t>682</t>
  </si>
  <si>
    <t>2019-06-02 23:08:33</t>
  </si>
  <si>
    <t>01:23:43</t>
  </si>
  <si>
    <t>40</t>
  </si>
  <si>
    <t>2019-06-02 13:27:06</t>
  </si>
  <si>
    <t>00:12:14</t>
  </si>
  <si>
    <t>2019-06-02 13:41:48</t>
  </si>
  <si>
    <t>4</t>
  </si>
  <si>
    <t>102</t>
  </si>
  <si>
    <t>2019-06-02 15:10:08</t>
  </si>
  <si>
    <t>00:10:00</t>
  </si>
  <si>
    <t>2019-06-02 15:13:29</t>
  </si>
  <si>
    <t>00:57:14</t>
  </si>
  <si>
    <t>74</t>
  </si>
  <si>
    <t>2019-06-03 09:15:51</t>
  </si>
  <si>
    <t>00:07:57</t>
  </si>
  <si>
    <t>2019-06-03 09:13:00</t>
  </si>
  <si>
    <t>00:47:47</t>
  </si>
  <si>
    <t>151</t>
  </si>
  <si>
    <t>2019-06-02 16:22:41</t>
  </si>
  <si>
    <t>01:17:26</t>
  </si>
  <si>
    <t>2019-06-02 16:22:31</t>
  </si>
  <si>
    <t>00:51:31</t>
  </si>
  <si>
    <t>32</t>
  </si>
  <si>
    <t>2019-06-02 14:57:18</t>
  </si>
  <si>
    <t>00:15:12</t>
  </si>
  <si>
    <t>35</t>
  </si>
  <si>
    <t>2019-06-02 15:03:52</t>
  </si>
  <si>
    <t>00:04:16</t>
  </si>
  <si>
    <t>2019-06-02 15:20:14</t>
  </si>
  <si>
    <t>00:18:58</t>
  </si>
  <si>
    <t>134</t>
  </si>
  <si>
    <t>2019-06-02 22:21:31</t>
  </si>
  <si>
    <t>01:09:02</t>
  </si>
  <si>
    <t>2019-06-02 20:11:40</t>
  </si>
  <si>
    <t>00:17:51</t>
  </si>
  <si>
    <t>2019-06-02 16:04:05</t>
  </si>
  <si>
    <t>00:26:47</t>
  </si>
  <si>
    <t>2019-06-02 16:32:53</t>
  </si>
  <si>
    <t>00:27:44</t>
  </si>
  <si>
    <t>2019-06-02 16:19:02</t>
  </si>
  <si>
    <t>00:01:08</t>
  </si>
  <si>
    <t>2019-06-02 16:26:44</t>
  </si>
  <si>
    <t>00:27:43</t>
  </si>
  <si>
    <t>25</t>
  </si>
  <si>
    <t>424</t>
  </si>
  <si>
    <t>2019-06-02 18:14:13</t>
  </si>
  <si>
    <t>01:12:32</t>
  </si>
  <si>
    <t>100</t>
  </si>
  <si>
    <t>2019-06-02 16:59:25</t>
  </si>
  <si>
    <t>00:27:09</t>
  </si>
  <si>
    <t>2019-06-02 17:58:02</t>
  </si>
  <si>
    <t>00:57:24</t>
  </si>
  <si>
    <t>130</t>
  </si>
  <si>
    <t>2019-06-02 18:22:57</t>
  </si>
  <si>
    <t>00:07:41</t>
  </si>
  <si>
    <t>2019-06-02 19:16:25</t>
  </si>
  <si>
    <t>00:47:46</t>
  </si>
  <si>
    <t>36</t>
  </si>
  <si>
    <t>171</t>
  </si>
  <si>
    <t>2019-06-03 14:08:00</t>
  </si>
  <si>
    <t>187</t>
  </si>
  <si>
    <t>2019-06-02 21:19:07</t>
  </si>
  <si>
    <t>01:22:47</t>
  </si>
  <si>
    <t>2019-06-02 22:45:32</t>
  </si>
  <si>
    <t>00:15:10</t>
  </si>
  <si>
    <t>2019-06-02 19:42:51</t>
  </si>
  <si>
    <t>00:10:28</t>
  </si>
  <si>
    <t>2019-06-02 21:43:16</t>
  </si>
  <si>
    <t>01:59:21</t>
  </si>
  <si>
    <t>216</t>
  </si>
  <si>
    <t>2019-06-02 23:17:19</t>
  </si>
  <si>
    <t>00:57:04</t>
  </si>
  <si>
    <t>2019-06-02 20:16:06</t>
  </si>
  <si>
    <t>00:02:28</t>
  </si>
  <si>
    <t>2019-06-02 20:21:12</t>
  </si>
  <si>
    <t>00:05:25</t>
  </si>
  <si>
    <t>265</t>
  </si>
  <si>
    <t>2019-06-03 17:10:03</t>
  </si>
  <si>
    <t>00:32:36</t>
  </si>
  <si>
    <t>192</t>
  </si>
  <si>
    <t>2019-06-03 16:43:53</t>
  </si>
  <si>
    <t>01:44:26</t>
  </si>
  <si>
    <t>2019-06-03 17:43:55</t>
  </si>
  <si>
    <t>00:58:15</t>
  </si>
  <si>
    <t>2019-06-02 20:38:36</t>
  </si>
  <si>
    <t>00:08:34</t>
  </si>
  <si>
    <t>2019-06-02 21:18:47</t>
  </si>
  <si>
    <t>00:38:35</t>
  </si>
  <si>
    <t>87</t>
  </si>
  <si>
    <t>2019-06-02 21:38:46</t>
  </si>
  <si>
    <t>00:24:46</t>
  </si>
  <si>
    <t>2019-06-02 22:04:11</t>
  </si>
  <si>
    <t>00:25:56</t>
  </si>
  <si>
    <t>114</t>
  </si>
  <si>
    <t>2019-06-02 22:54:40</t>
  </si>
  <si>
    <t>00:31:02</t>
  </si>
  <si>
    <t>2019-06-02 23:03:02</t>
  </si>
  <si>
    <t>00:12:42</t>
  </si>
  <si>
    <t>2019-06-02 23:43:10</t>
  </si>
  <si>
    <t>00:20:41</t>
  </si>
  <si>
    <t>2019-06-02 23:43:00</t>
  </si>
  <si>
    <t>00:39:21</t>
  </si>
  <si>
    <t>2019-06-02 22:33:14</t>
  </si>
  <si>
    <t>00:30:17</t>
  </si>
  <si>
    <t>2019-06-02 23:39:00</t>
  </si>
  <si>
    <t>01:04:35</t>
  </si>
  <si>
    <t>2019-06-02 22:46:20</t>
  </si>
  <si>
    <t>00:45:52</t>
  </si>
  <si>
    <t>2019-06-02 23:39:55</t>
  </si>
  <si>
    <t>00:53:06</t>
  </si>
  <si>
    <t>24</t>
  </si>
  <si>
    <t>2019-06-03 00:30:34</t>
  </si>
  <si>
    <t>00:07:16</t>
  </si>
  <si>
    <t>147</t>
  </si>
  <si>
    <t>2019-06-03 00:03:04</t>
  </si>
  <si>
    <t>01:12:29</t>
  </si>
  <si>
    <t>2019-06-03 00:29:17</t>
  </si>
  <si>
    <t>00:26:49</t>
  </si>
  <si>
    <t>104</t>
  </si>
  <si>
    <t>2019-06-02 23:19:21</t>
  </si>
  <si>
    <t>00:22:47</t>
  </si>
  <si>
    <t>2019-06-02 23:54:18</t>
  </si>
  <si>
    <t>00:23:44</t>
  </si>
  <si>
    <t>57</t>
  </si>
  <si>
    <t>2019-06-02 23:35:58</t>
  </si>
  <si>
    <t>00:23:43</t>
  </si>
  <si>
    <t>2019-06-03 00:10:47</t>
  </si>
  <si>
    <t>00:31:36</t>
  </si>
  <si>
    <t>2019-06-03 00:09:36</t>
  </si>
  <si>
    <t>00:45:19</t>
  </si>
  <si>
    <t>2019-06-03 00:56:40</t>
  </si>
  <si>
    <t>00:44:36</t>
  </si>
  <si>
    <t>131</t>
  </si>
  <si>
    <t>2019-06-03 00:42:42</t>
  </si>
  <si>
    <t>00:03:00</t>
  </si>
  <si>
    <t>2019-06-03 00:45:16</t>
  </si>
  <si>
    <t>00:09:05</t>
  </si>
  <si>
    <t>99</t>
  </si>
  <si>
    <t>2019-06-03 08:42:45</t>
  </si>
  <si>
    <t>00:28:13</t>
  </si>
  <si>
    <t>2019-06-03 09:30:46</t>
  </si>
  <si>
    <t>00:44:21</t>
  </si>
  <si>
    <t>487</t>
  </si>
  <si>
    <t>2019-06-03 09:02:48</t>
  </si>
  <si>
    <t>00:21:04</t>
  </si>
  <si>
    <t>2019-06-03 16:36:51</t>
  </si>
  <si>
    <t>07:20:39</t>
  </si>
  <si>
    <t>2019-06-03 12:50:52</t>
  </si>
  <si>
    <t>00:04:39</t>
  </si>
  <si>
    <t>2019-06-03 13:13:42</t>
  </si>
  <si>
    <t>00:25:18</t>
  </si>
  <si>
    <t>2019-06-03 11:24:26</t>
  </si>
  <si>
    <t>01:21:00</t>
  </si>
  <si>
    <t>2019-06-03 11:52:10</t>
  </si>
  <si>
    <t>00:28:25</t>
  </si>
  <si>
    <t>98</t>
  </si>
  <si>
    <t>2019-06-03 11:33:13</t>
  </si>
  <si>
    <t>00:20:20</t>
  </si>
  <si>
    <t>2019-06-03 11:27:01</t>
  </si>
  <si>
    <t>00:25:32</t>
  </si>
  <si>
    <t>2019-06-03 17:12:19</t>
  </si>
  <si>
    <t>00:22:49</t>
  </si>
  <si>
    <t>2019-06-03 13:10:58</t>
  </si>
  <si>
    <t>01:20:10</t>
  </si>
  <si>
    <t>2019-06-03 11:56:39</t>
  </si>
  <si>
    <t>00:25:23</t>
  </si>
  <si>
    <t>177</t>
  </si>
  <si>
    <t>2019-06-03 14:23:36</t>
  </si>
  <si>
    <t>00:13:15</t>
  </si>
  <si>
    <t>2019-06-03 14:09:12</t>
  </si>
  <si>
    <t>02:05:19</t>
  </si>
  <si>
    <t>62</t>
  </si>
  <si>
    <t>2019-06-03 13:28:21</t>
  </si>
  <si>
    <t>00:05:21</t>
  </si>
  <si>
    <t>2019-06-03 13:47:54</t>
  </si>
  <si>
    <t>00:20:44</t>
  </si>
  <si>
    <t>164</t>
  </si>
  <si>
    <t>2019-06-03 15:45:12</t>
  </si>
  <si>
    <t>01:46:17</t>
  </si>
  <si>
    <t>2019-06-03 14:57:46</t>
  </si>
  <si>
    <t>00:40:18</t>
  </si>
  <si>
    <t>135</t>
  </si>
  <si>
    <t>2019-06-03 14:39:24</t>
  </si>
  <si>
    <t>00:19:20</t>
  </si>
  <si>
    <t>2019-06-03 15:29:39</t>
  </si>
  <si>
    <t>00:49:28</t>
  </si>
  <si>
    <t>69</t>
  </si>
  <si>
    <t>2019-06-03 14:00:08</t>
  </si>
  <si>
    <t>00:00:46</t>
  </si>
  <si>
    <t>2019-06-03 14:51:37</t>
  </si>
  <si>
    <t>00:51:40</t>
  </si>
  <si>
    <t>2019-06-03 14:52:32</t>
  </si>
  <si>
    <t>00:03:52</t>
  </si>
  <si>
    <t>2019-06-03 14:58:49</t>
  </si>
  <si>
    <t>00:05:59</t>
  </si>
  <si>
    <t>2019-06-03 16:27:58</t>
  </si>
  <si>
    <t>01:10:01</t>
  </si>
  <si>
    <t>208</t>
  </si>
  <si>
    <t>124</t>
  </si>
  <si>
    <t>2019-06-03 18:20:18</t>
  </si>
  <si>
    <t>01:38:51</t>
  </si>
  <si>
    <t>2019-06-03 18:20:52</t>
  </si>
  <si>
    <t>00:00:24</t>
  </si>
  <si>
    <t>73</t>
  </si>
  <si>
    <t>2019-06-03 17:19:18</t>
  </si>
  <si>
    <t>00:05:41</t>
  </si>
  <si>
    <t>2019-06-03 17:24:06</t>
  </si>
  <si>
    <t>00:50:07</t>
  </si>
  <si>
    <t>2019-06-03 17:56:37</t>
  </si>
  <si>
    <t>00:31:19</t>
  </si>
  <si>
    <t>00:53:44</t>
  </si>
  <si>
    <t>2019-06-03 17:13:15</t>
  </si>
  <si>
    <t>00:16:41</t>
  </si>
  <si>
    <t>2019-06-03 18:26:49</t>
  </si>
  <si>
    <t>01:09:48</t>
  </si>
  <si>
    <t>2019-06-03 17:11:03</t>
  </si>
  <si>
    <t>00:05:26</t>
  </si>
  <si>
    <t>2019-06-03 17:08:03</t>
  </si>
  <si>
    <t>00:25:06</t>
  </si>
  <si>
    <t>2019-06-03 17:50:44</t>
  </si>
  <si>
    <t>00:08:47</t>
  </si>
  <si>
    <t>2019-06-03 18:38:52</t>
  </si>
  <si>
    <t>00:47:31</t>
  </si>
  <si>
    <t>81</t>
  </si>
  <si>
    <t>2019-06-03 18:35:00</t>
  </si>
  <si>
    <t>00:07:49</t>
  </si>
  <si>
    <t>2019-06-03 18:33:47</t>
  </si>
  <si>
    <t>00:37:31</t>
  </si>
  <si>
    <t>2019-06-03 18:49:22</t>
  </si>
  <si>
    <t>00:50:55</t>
  </si>
  <si>
    <t>2019-06-03 18:26:03</t>
  </si>
  <si>
    <t>00:08:12</t>
  </si>
  <si>
    <t>8</t>
  </si>
  <si>
    <t>14</t>
  </si>
  <si>
    <t>2019-06-03 18:14:27</t>
  </si>
  <si>
    <t>00:01:48</t>
  </si>
  <si>
    <t>2019-06-03 18:21:58</t>
  </si>
  <si>
    <t>00:07:08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</si>
</sst>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等线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abSelected="1" workbookViewId="0">
      <selection activeCell="F10" sqref="F10"/>
    </sheetView>
  </sheetViews>
  <sheetFormatPr defaultRowHeight="13.8" x14ac:dyDescent="0.25"/>
  <cols>
    <col min="1" max="2" width="20" customWidth="1"/>
    <col min="3" max="3" width="6" customWidth="1"/>
    <col min="4" max="4" width="100" customWidth="1"/>
  </cols>
  <sheetData>
    <row r="1" spans="1:4" x14ac:dyDescent="0.25">
      <c r="A1" s="1" t="s">
        <v>1</v>
      </c>
      <c r="B1" s="1" t="s">
        <v>3</v>
      </c>
      <c r="C1" s="1" t="s">
        <v>8</v>
      </c>
      <c r="D1" s="1" t="s">
        <v>11</v>
      </c>
    </row>
    <row r="2" spans="1:4" ht="14.4" x14ac:dyDescent="0.3">
      <c r="A2" s="1" t="s">
        <v>51</v>
      </c>
      <c r="B2" s="1" t="s">
        <v>53</v>
      </c>
      <c r="C2" s="1" t="s">
        <v>18</v>
      </c>
      <c r="D2" s="2" t="str">
        <f>HYPERLINK("https://api.nowcoder.com/v1/test-pdf/645A56FAF294DA9C?paperId=16893610","https://api.nowcoder.com/v1/test-pdf/645A56FAF294DA9C?paperId=16893610")</f>
        <v>https://api.nowcoder.com/v1/test-pdf/645A56FAF294DA9C?paperId=16893610</v>
      </c>
    </row>
    <row r="3" spans="1:4" ht="14.4" x14ac:dyDescent="0.3">
      <c r="A3" s="1" t="s">
        <v>90</v>
      </c>
      <c r="B3" s="1" t="s">
        <v>53</v>
      </c>
      <c r="C3" s="1" t="s">
        <v>31</v>
      </c>
      <c r="D3" s="2" t="str">
        <f>HYPERLINK("https://api.nowcoder.com/v1/test-pdf/45B31A7680B1E7B5?paperId=16893610","https://api.nowcoder.com/v1/test-pdf/45B31A7680B1E7B5?paperId=16893610")</f>
        <v>https://api.nowcoder.com/v1/test-pdf/45B31A7680B1E7B5?paperId=16893610</v>
      </c>
    </row>
    <row r="4" spans="1:4" ht="14.4" x14ac:dyDescent="0.3">
      <c r="A4" s="1" t="s">
        <v>154</v>
      </c>
      <c r="B4" s="1" t="s">
        <v>53</v>
      </c>
      <c r="C4" s="1" t="s">
        <v>156</v>
      </c>
      <c r="D4" s="2" t="str">
        <f>HYPERLINK("https://api.nowcoder.com/v1/test-pdf/0EB1E353A733E1FA?paperId=16893610","https://api.nowcoder.com/v1/test-pdf/0EB1E353A733E1FA?paperId=16893610")</f>
        <v>https://api.nowcoder.com/v1/test-pdf/0EB1E353A733E1FA?paperId=16893610</v>
      </c>
    </row>
    <row r="5" spans="1:4" ht="14.4" x14ac:dyDescent="0.3">
      <c r="A5" s="1" t="s">
        <v>282</v>
      </c>
      <c r="B5" s="1" t="s">
        <v>53</v>
      </c>
      <c r="C5" s="1" t="s">
        <v>24</v>
      </c>
      <c r="D5" s="2" t="str">
        <f>HYPERLINK("https://api.nowcoder.com/v1/test-pdf/1C6224FCFAD65E87?paperId=16893610","https://api.nowcoder.com/v1/test-pdf/1C6224FCFAD65E87?paperId=16893610")</f>
        <v>https://api.nowcoder.com/v1/test-pdf/1C6224FCFAD65E87?paperId=16893610</v>
      </c>
    </row>
    <row r="6" spans="1:4" ht="14.4" x14ac:dyDescent="0.3">
      <c r="A6" s="1" t="s">
        <v>286</v>
      </c>
      <c r="B6" s="1" t="s">
        <v>53</v>
      </c>
      <c r="C6" s="1" t="s">
        <v>156</v>
      </c>
      <c r="D6" s="2" t="str">
        <f>HYPERLINK("https://api.nowcoder.com/v1/test-pdf/153C766DFAF57E67?paperId=16893610","https://api.nowcoder.com/v1/test-pdf/153C766DFAF57E67?paperId=16893610")</f>
        <v>https://api.nowcoder.com/v1/test-pdf/153C766DFAF57E67?paperId=16893610</v>
      </c>
    </row>
    <row r="7" spans="1:4" ht="14.4" x14ac:dyDescent="0.3">
      <c r="A7" s="1" t="s">
        <v>337</v>
      </c>
      <c r="B7" s="1" t="s">
        <v>53</v>
      </c>
      <c r="C7" s="1" t="s">
        <v>87</v>
      </c>
      <c r="D7" s="2" t="str">
        <f>HYPERLINK("https://api.nowcoder.com/v1/test-pdf/19E26F8344673A3A?paperId=16893610","https://api.nowcoder.com/v1/test-pdf/19E26F8344673A3A?paperId=16893610")</f>
        <v>https://api.nowcoder.com/v1/test-pdf/19E26F8344673A3A?paperId=16893610</v>
      </c>
    </row>
    <row r="8" spans="1:4" ht="14.4" x14ac:dyDescent="0.3">
      <c r="A8" s="1" t="s">
        <v>361</v>
      </c>
      <c r="B8" s="1" t="s">
        <v>53</v>
      </c>
      <c r="C8" s="1" t="s">
        <v>87</v>
      </c>
      <c r="D8" s="2" t="str">
        <f>HYPERLINK("https://api.nowcoder.com/v1/test-pdf/A501D3714B9CA186?paperId=16893610","https://api.nowcoder.com/v1/test-pdf/A501D3714B9CA186?paperId=16893610")</f>
        <v>https://api.nowcoder.com/v1/test-pdf/A501D3714B9CA186?paperId=16893610</v>
      </c>
    </row>
    <row r="9" spans="1:4" ht="14.4" x14ac:dyDescent="0.3">
      <c r="A9" s="1" t="s">
        <v>377</v>
      </c>
      <c r="B9" s="1" t="s">
        <v>53</v>
      </c>
      <c r="C9" s="1" t="s">
        <v>274</v>
      </c>
      <c r="D9" s="2" t="str">
        <f>HYPERLINK("https://api.nowcoder.com/v1/test-pdf/49B9FEFF8378AD60?paperId=16893610","https://api.nowcoder.com/v1/test-pdf/49B9FEFF8378AD60?paperId=16893610")</f>
        <v>https://api.nowcoder.com/v1/test-pdf/49B9FEFF8378AD60?paperId=16893610</v>
      </c>
    </row>
    <row r="10" spans="1:4" ht="14.4" x14ac:dyDescent="0.3">
      <c r="A10" s="1" t="s">
        <v>381</v>
      </c>
      <c r="B10" s="1" t="s">
        <v>53</v>
      </c>
      <c r="C10" s="1" t="s">
        <v>383</v>
      </c>
      <c r="D10" s="2" t="str">
        <f>HYPERLINK("https://api.nowcoder.com/v1/test-pdf/C623A1255A5920BB?paperId=16893610","https://api.nowcoder.com/v1/test-pdf/C623A1255A5920BB?paperId=16893610")</f>
        <v>https://api.nowcoder.com/v1/test-pdf/C623A1255A5920BB?paperId=16893610</v>
      </c>
    </row>
    <row r="11" spans="1:4" ht="14.4" x14ac:dyDescent="0.3">
      <c r="A11" s="1" t="s">
        <v>414</v>
      </c>
      <c r="B11" s="1" t="s">
        <v>53</v>
      </c>
      <c r="C11" s="1" t="s">
        <v>274</v>
      </c>
      <c r="D11" s="2" t="str">
        <f>HYPERLINK("https://api.nowcoder.com/v1/test-pdf/5EAEF36948B0D394?paperId=16893610","https://api.nowcoder.com/v1/test-pdf/5EAEF36948B0D394?paperId=16893610")</f>
        <v>https://api.nowcoder.com/v1/test-pdf/5EAEF36948B0D394?paperId=16893610</v>
      </c>
    </row>
    <row r="12" spans="1:4" ht="14.4" x14ac:dyDescent="0.3">
      <c r="A12" s="1" t="s">
        <v>436</v>
      </c>
      <c r="B12" s="1" t="s">
        <v>53</v>
      </c>
      <c r="C12" s="1" t="s">
        <v>24</v>
      </c>
      <c r="D12" s="2" t="str">
        <f>HYPERLINK("https://api.nowcoder.com/v1/test-pdf/F102C86A6149B099?paperId=16893610","https://api.nowcoder.com/v1/test-pdf/F102C86A6149B099?paperId=16893610")</f>
        <v>https://api.nowcoder.com/v1/test-pdf/F102C86A6149B099?paperId=16893610</v>
      </c>
    </row>
    <row r="13" spans="1:4" ht="14.4" x14ac:dyDescent="0.3">
      <c r="A13" s="1" t="s">
        <v>448</v>
      </c>
      <c r="B13" s="1" t="s">
        <v>53</v>
      </c>
      <c r="C13" s="1" t="s">
        <v>156</v>
      </c>
      <c r="D13" s="2" t="str">
        <f>HYPERLINK("https://api.nowcoder.com/v1/test-pdf/7266F93CA72ECF8E?paperId=16893610","https://api.nowcoder.com/v1/test-pdf/7266F93CA72ECF8E?paperId=16893610")</f>
        <v>https://api.nowcoder.com/v1/test-pdf/7266F93CA72ECF8E?paperId=16893610</v>
      </c>
    </row>
    <row r="14" spans="1:4" ht="14.4" x14ac:dyDescent="0.3">
      <c r="A14" s="1" t="s">
        <v>469</v>
      </c>
      <c r="B14" s="1" t="s">
        <v>53</v>
      </c>
      <c r="C14" s="1" t="s">
        <v>43</v>
      </c>
      <c r="D14" s="2" t="str">
        <f>HYPERLINK("https://api.nowcoder.com/v1/test-pdf/1B7AA1D1206A5404?paperId=16893610","https://api.nowcoder.com/v1/test-pdf/1B7AA1D1206A5404?paperId=16893610")</f>
        <v>https://api.nowcoder.com/v1/test-pdf/1B7AA1D1206A5404?paperId=16893610</v>
      </c>
    </row>
    <row r="15" spans="1:4" ht="14.4" x14ac:dyDescent="0.3">
      <c r="A15" s="1" t="s">
        <v>473</v>
      </c>
      <c r="B15" s="1" t="s">
        <v>53</v>
      </c>
      <c r="C15" s="1" t="s">
        <v>237</v>
      </c>
      <c r="D15" s="2" t="str">
        <f>HYPERLINK("https://api.nowcoder.com/v1/test-pdf/498368ACB3D74842?paperId=16893610","https://api.nowcoder.com/v1/test-pdf/498368ACB3D74842?paperId=16893610")</f>
        <v>https://api.nowcoder.com/v1/test-pdf/498368ACB3D74842?paperId=16893610</v>
      </c>
    </row>
    <row r="16" spans="1:4" ht="14.4" x14ac:dyDescent="0.3">
      <c r="A16" s="1" t="s">
        <v>477</v>
      </c>
      <c r="B16" s="1" t="s">
        <v>53</v>
      </c>
      <c r="C16" s="1" t="s">
        <v>102</v>
      </c>
      <c r="D16" s="2" t="str">
        <f>HYPERLINK("https://api.nowcoder.com/v1/test-pdf/694A67A3F8C41521?paperId=16893610","https://api.nowcoder.com/v1/test-pdf/694A67A3F8C41521?paperId=16893610")</f>
        <v>https://api.nowcoder.com/v1/test-pdf/694A67A3F8C41521?paperId=16893610</v>
      </c>
    </row>
    <row r="17" spans="1:4" ht="14.4" x14ac:dyDescent="0.3">
      <c r="A17" s="1" t="s">
        <v>481</v>
      </c>
      <c r="B17" s="1" t="s">
        <v>53</v>
      </c>
      <c r="C17" s="1" t="s">
        <v>483</v>
      </c>
      <c r="D17" s="2" t="str">
        <f>HYPERLINK("https://api.nowcoder.com/v1/test-pdf/D684B2436F02A9A5?paperId=16893610","https://api.nowcoder.com/v1/test-pdf/D684B2436F02A9A5?paperId=16893610")</f>
        <v>https://api.nowcoder.com/v1/test-pdf/D684B2436F02A9A5?paperId=16893610</v>
      </c>
    </row>
    <row r="18" spans="1:4" ht="14.4" x14ac:dyDescent="0.3">
      <c r="A18" s="1" t="s">
        <v>544</v>
      </c>
      <c r="B18" s="1" t="s">
        <v>53</v>
      </c>
      <c r="C18" s="1" t="s">
        <v>156</v>
      </c>
      <c r="D18" s="2" t="str">
        <f>HYPERLINK("https://api.nowcoder.com/v1/test-pdf/0B970CE2BA264A97?paperId=16893610","https://api.nowcoder.com/v1/test-pdf/0B970CE2BA264A97?paperId=16893610")</f>
        <v>https://api.nowcoder.com/v1/test-pdf/0B970CE2BA264A97?paperId=16893610</v>
      </c>
    </row>
    <row r="19" spans="1:4" ht="14.4" x14ac:dyDescent="0.3">
      <c r="A19" s="1" t="s">
        <v>550</v>
      </c>
      <c r="B19" s="1" t="s">
        <v>53</v>
      </c>
      <c r="C19" s="1" t="s">
        <v>31</v>
      </c>
      <c r="D19" s="2" t="str">
        <f>HYPERLINK("https://api.nowcoder.com/v1/test-pdf/85E6F2F9F63E36A7?paperId=16893610","https://api.nowcoder.com/v1/test-pdf/85E6F2F9F63E36A7?paperId=16893610")</f>
        <v>https://api.nowcoder.com/v1/test-pdf/85E6F2F9F63E36A7?paperId=16893610</v>
      </c>
    </row>
    <row r="20" spans="1:4" ht="14.4" x14ac:dyDescent="0.3">
      <c r="A20" s="1" t="s">
        <v>562</v>
      </c>
      <c r="B20" s="1" t="s">
        <v>53</v>
      </c>
      <c r="C20" s="1" t="s">
        <v>18</v>
      </c>
      <c r="D20" s="2" t="str">
        <f>HYPERLINK("https://api.nowcoder.com/v1/test-pdf/D1FEF7C0CB87504F?paperId=16893610","https://api.nowcoder.com/v1/test-pdf/D1FEF7C0CB87504F?paperId=16893610")</f>
        <v>https://api.nowcoder.com/v1/test-pdf/D1FEF7C0CB87504F?paperId=16893610</v>
      </c>
    </row>
    <row r="21" spans="1:4" ht="14.4" x14ac:dyDescent="0.3">
      <c r="A21" s="1" t="s">
        <v>578</v>
      </c>
      <c r="B21" s="1" t="s">
        <v>53</v>
      </c>
      <c r="C21" s="1" t="s">
        <v>24</v>
      </c>
      <c r="D21" s="2" t="str">
        <f>HYPERLINK("https://api.nowcoder.com/v1/test-pdf/D88B233F9215B3BB?paperId=16893610","https://api.nowcoder.com/v1/test-pdf/D88B233F9215B3BB?paperId=16893610")</f>
        <v>https://api.nowcoder.com/v1/test-pdf/D88B233F9215B3BB?paperId=16893610</v>
      </c>
    </row>
    <row r="22" spans="1:4" ht="14.4" x14ac:dyDescent="0.3">
      <c r="A22" s="1" t="s">
        <v>582</v>
      </c>
      <c r="B22" s="1" t="s">
        <v>53</v>
      </c>
      <c r="C22" s="1" t="s">
        <v>584</v>
      </c>
      <c r="D22" s="2" t="str">
        <f>HYPERLINK("https://api.nowcoder.com/v1/test-pdf/B9BC85A53246A8A7?paperId=16893610","https://api.nowcoder.com/v1/test-pdf/B9BC85A53246A8A7?paperId=16893610")</f>
        <v>https://api.nowcoder.com/v1/test-pdf/B9BC85A53246A8A7?paperId=16893610</v>
      </c>
    </row>
    <row r="23" spans="1:4" ht="14.4" x14ac:dyDescent="0.3">
      <c r="A23" s="1" t="s">
        <v>621</v>
      </c>
      <c r="B23" s="1" t="s">
        <v>53</v>
      </c>
      <c r="C23" s="1" t="s">
        <v>61</v>
      </c>
      <c r="D23" s="2" t="str">
        <f>HYPERLINK("https://api.nowcoder.com/v1/test-pdf/54D26D9A03E87134?paperId=16893610","https://api.nowcoder.com/v1/test-pdf/54D26D9A03E87134?paperId=16893610")</f>
        <v>https://api.nowcoder.com/v1/test-pdf/54D26D9A03E87134?paperId=16893610</v>
      </c>
    </row>
    <row r="24" spans="1:4" ht="14.4" x14ac:dyDescent="0.3">
      <c r="A24" s="1" t="s">
        <v>643</v>
      </c>
      <c r="B24" s="1" t="s">
        <v>53</v>
      </c>
      <c r="C24" s="1" t="s">
        <v>61</v>
      </c>
      <c r="D24" s="2" t="str">
        <f>HYPERLINK("https://api.nowcoder.com/v1/test-pdf/C332ABD660D68AB7?paperId=16893610","https://api.nowcoder.com/v1/test-pdf/C332ABD660D68AB7?paperId=16893610")</f>
        <v>https://api.nowcoder.com/v1/test-pdf/C332ABD660D68AB7?paperId=16893610</v>
      </c>
    </row>
    <row r="25" spans="1:4" ht="14.4" x14ac:dyDescent="0.3">
      <c r="A25" s="1" t="s">
        <v>58</v>
      </c>
      <c r="B25" s="1" t="s">
        <v>60</v>
      </c>
      <c r="C25" s="1" t="s">
        <v>61</v>
      </c>
      <c r="D25" s="2" t="str">
        <f>HYPERLINK("https://api.nowcoder.com/v1/test-pdf/88C59E9999B723F0?paperId=16893610","https://api.nowcoder.com/v1/test-pdf/88C59E9999B723F0?paperId=16893610")</f>
        <v>https://api.nowcoder.com/v1/test-pdf/88C59E9999B723F0?paperId=16893610</v>
      </c>
    </row>
    <row r="26" spans="1:4" ht="14.4" x14ac:dyDescent="0.3">
      <c r="A26" s="1" t="s">
        <v>85</v>
      </c>
      <c r="B26" s="1" t="s">
        <v>60</v>
      </c>
      <c r="C26" s="1" t="s">
        <v>87</v>
      </c>
      <c r="D26" s="2" t="str">
        <f>HYPERLINK("https://api.nowcoder.com/v1/test-pdf/D9A730DDA9C513C1?paperId=16893610","https://api.nowcoder.com/v1/test-pdf/D9A730DDA9C513C1?paperId=16893610")</f>
        <v>https://api.nowcoder.com/v1/test-pdf/D9A730DDA9C513C1?paperId=16893610</v>
      </c>
    </row>
    <row r="27" spans="1:4" ht="14.4" x14ac:dyDescent="0.3">
      <c r="A27" s="1" t="s">
        <v>105</v>
      </c>
      <c r="B27" s="1" t="s">
        <v>60</v>
      </c>
      <c r="C27" s="1" t="s">
        <v>87</v>
      </c>
      <c r="D27" s="2" t="str">
        <f>HYPERLINK("https://api.nowcoder.com/v1/test-pdf/8276C2ECE2091139?paperId=16893610","https://api.nowcoder.com/v1/test-pdf/8276C2ECE2091139?paperId=16893610")</f>
        <v>https://api.nowcoder.com/v1/test-pdf/8276C2ECE2091139?paperId=16893610</v>
      </c>
    </row>
    <row r="28" spans="1:4" ht="14.4" x14ac:dyDescent="0.3">
      <c r="A28" s="1" t="s">
        <v>109</v>
      </c>
      <c r="B28" s="1" t="s">
        <v>60</v>
      </c>
      <c r="C28" s="1" t="s">
        <v>18</v>
      </c>
      <c r="D28" s="2" t="str">
        <f>HYPERLINK("https://api.nowcoder.com/v1/test-pdf/F000F91F2BC6043A?paperId=16893610","https://api.nowcoder.com/v1/test-pdf/F000F91F2BC6043A?paperId=16893610")</f>
        <v>https://api.nowcoder.com/v1/test-pdf/F000F91F2BC6043A?paperId=16893610</v>
      </c>
    </row>
    <row r="29" spans="1:4" ht="14.4" x14ac:dyDescent="0.3">
      <c r="A29" s="1" t="s">
        <v>121</v>
      </c>
      <c r="B29" s="1" t="s">
        <v>60</v>
      </c>
      <c r="C29" s="1" t="s">
        <v>43</v>
      </c>
      <c r="D29" s="2" t="str">
        <f>HYPERLINK("https://api.nowcoder.com/v1/test-pdf/9214D26F8E14CFFB?paperId=16893610","https://api.nowcoder.com/v1/test-pdf/9214D26F8E14CFFB?paperId=16893610")</f>
        <v>https://api.nowcoder.com/v1/test-pdf/9214D26F8E14CFFB?paperId=16893610</v>
      </c>
    </row>
    <row r="30" spans="1:4" ht="14.4" x14ac:dyDescent="0.3">
      <c r="A30" s="1" t="s">
        <v>138</v>
      </c>
      <c r="B30" s="1" t="s">
        <v>60</v>
      </c>
      <c r="C30" s="1" t="s">
        <v>18</v>
      </c>
      <c r="D30" s="2" t="str">
        <f>HYPERLINK("https://api.nowcoder.com/v1/test-pdf/48875209F752894A?paperId=16893610","https://api.nowcoder.com/v1/test-pdf/48875209F752894A?paperId=16893610")</f>
        <v>https://api.nowcoder.com/v1/test-pdf/48875209F752894A?paperId=16893610</v>
      </c>
    </row>
    <row r="31" spans="1:4" ht="14.4" x14ac:dyDescent="0.3">
      <c r="A31" s="1" t="s">
        <v>146</v>
      </c>
      <c r="B31" s="1" t="s">
        <v>60</v>
      </c>
      <c r="C31" s="1" t="s">
        <v>127</v>
      </c>
      <c r="D31" s="2" t="str">
        <f>HYPERLINK("https://api.nowcoder.com/v1/test-pdf/0C41D79CBA0D2F4E?paperId=16893610","https://api.nowcoder.com/v1/test-pdf/0C41D79CBA0D2F4E?paperId=16893610")</f>
        <v>https://api.nowcoder.com/v1/test-pdf/0C41D79CBA0D2F4E?paperId=16893610</v>
      </c>
    </row>
    <row r="32" spans="1:4" ht="14.4" x14ac:dyDescent="0.3">
      <c r="A32" s="1" t="s">
        <v>164</v>
      </c>
      <c r="B32" s="1" t="s">
        <v>60</v>
      </c>
      <c r="C32" s="1" t="s">
        <v>166</v>
      </c>
      <c r="D32" s="2" t="str">
        <f>HYPERLINK("https://api.nowcoder.com/v1/test-pdf/FE868F373504E69D?paperId=16893610","https://api.nowcoder.com/v1/test-pdf/FE868F373504E69D?paperId=16893610")</f>
        <v>https://api.nowcoder.com/v1/test-pdf/FE868F373504E69D?paperId=16893610</v>
      </c>
    </row>
    <row r="33" spans="1:4" ht="14.4" x14ac:dyDescent="0.3">
      <c r="A33" s="1" t="s">
        <v>186</v>
      </c>
      <c r="B33" s="1" t="s">
        <v>60</v>
      </c>
      <c r="C33" s="1" t="s">
        <v>31</v>
      </c>
      <c r="D33" s="2" t="str">
        <f>HYPERLINK("https://api.nowcoder.com/v1/test-pdf/620286F53B71B5DA?paperId=16893610","https://api.nowcoder.com/v1/test-pdf/620286F53B71B5DA?paperId=16893610")</f>
        <v>https://api.nowcoder.com/v1/test-pdf/620286F53B71B5DA?paperId=16893610</v>
      </c>
    </row>
    <row r="34" spans="1:4" ht="14.4" x14ac:dyDescent="0.3">
      <c r="A34" s="1" t="s">
        <v>190</v>
      </c>
      <c r="B34" s="1" t="s">
        <v>60</v>
      </c>
      <c r="C34" s="1" t="s">
        <v>192</v>
      </c>
      <c r="D34" s="2" t="str">
        <f>HYPERLINK("https://api.nowcoder.com/v1/test-pdf/62D667881E4F4D71?paperId=16893610","https://api.nowcoder.com/v1/test-pdf/62D667881E4F4D71?paperId=16893610")</f>
        <v>https://api.nowcoder.com/v1/test-pdf/62D667881E4F4D71?paperId=16893610</v>
      </c>
    </row>
    <row r="35" spans="1:4" ht="14.4" x14ac:dyDescent="0.3">
      <c r="A35" s="1" t="s">
        <v>213</v>
      </c>
      <c r="B35" s="1" t="s">
        <v>60</v>
      </c>
      <c r="C35" s="1" t="s">
        <v>215</v>
      </c>
      <c r="D35" s="2" t="str">
        <f>HYPERLINK("https://api.nowcoder.com/v1/test-pdf/6B538099B88E2621?paperId=16893610","https://api.nowcoder.com/v1/test-pdf/6B538099B88E2621?paperId=16893610")</f>
        <v>https://api.nowcoder.com/v1/test-pdf/6B538099B88E2621?paperId=16893610</v>
      </c>
    </row>
    <row r="36" spans="1:4" ht="14.4" x14ac:dyDescent="0.3">
      <c r="A36" s="1" t="s">
        <v>240</v>
      </c>
      <c r="B36" s="1" t="s">
        <v>60</v>
      </c>
      <c r="C36" s="1" t="s">
        <v>87</v>
      </c>
      <c r="D36" s="2" t="str">
        <f>HYPERLINK("https://api.nowcoder.com/v1/test-pdf/710D4B27E05C1FFF?paperId=16893610","https://api.nowcoder.com/v1/test-pdf/710D4B27E05C1FFF?paperId=16893610")</f>
        <v>https://api.nowcoder.com/v1/test-pdf/710D4B27E05C1FFF?paperId=16893610</v>
      </c>
    </row>
    <row r="37" spans="1:4" ht="14.4" x14ac:dyDescent="0.3">
      <c r="A37" s="1" t="s">
        <v>256</v>
      </c>
      <c r="B37" s="1" t="s">
        <v>60</v>
      </c>
      <c r="C37" s="1" t="s">
        <v>18</v>
      </c>
      <c r="D37" s="2" t="str">
        <f>HYPERLINK("https://api.nowcoder.com/v1/test-pdf/37606E2A504C9EA7?paperId=16893610","https://api.nowcoder.com/v1/test-pdf/37606E2A504C9EA7?paperId=16893610")</f>
        <v>https://api.nowcoder.com/v1/test-pdf/37606E2A504C9EA7?paperId=16893610</v>
      </c>
    </row>
    <row r="38" spans="1:4" ht="14.4" x14ac:dyDescent="0.3">
      <c r="A38" s="1" t="s">
        <v>349</v>
      </c>
      <c r="B38" s="1" t="s">
        <v>60</v>
      </c>
      <c r="C38" s="1" t="s">
        <v>192</v>
      </c>
      <c r="D38" s="2" t="str">
        <f>HYPERLINK("https://api.nowcoder.com/v1/test-pdf/6DA097E277813636?paperId=16893610","https://api.nowcoder.com/v1/test-pdf/6DA097E277813636?paperId=16893610")</f>
        <v>https://api.nowcoder.com/v1/test-pdf/6DA097E277813636?paperId=16893610</v>
      </c>
    </row>
    <row r="39" spans="1:4" ht="14.4" x14ac:dyDescent="0.3">
      <c r="A39" s="1" t="s">
        <v>461</v>
      </c>
      <c r="B39" s="1" t="s">
        <v>60</v>
      </c>
      <c r="C39" s="1" t="s">
        <v>300</v>
      </c>
      <c r="D39" s="2" t="str">
        <f>HYPERLINK("https://api.nowcoder.com/v1/test-pdf/93B3BE494F83E165?paperId=16893610","https://api.nowcoder.com/v1/test-pdf/93B3BE494F83E165?paperId=16893610")</f>
        <v>https://api.nowcoder.com/v1/test-pdf/93B3BE494F83E165?paperId=16893610</v>
      </c>
    </row>
    <row r="40" spans="1:4" ht="14.4" x14ac:dyDescent="0.3">
      <c r="A40" s="1" t="s">
        <v>465</v>
      </c>
      <c r="B40" s="1" t="s">
        <v>60</v>
      </c>
      <c r="C40" s="1" t="s">
        <v>87</v>
      </c>
      <c r="D40" s="2" t="str">
        <f>HYPERLINK("https://api.nowcoder.com/v1/test-pdf/6F51450154CA274B?paperId=16893610","https://api.nowcoder.com/v1/test-pdf/6F51450154CA274B?paperId=16893610")</f>
        <v>https://api.nowcoder.com/v1/test-pdf/6F51450154CA274B?paperId=16893610</v>
      </c>
    </row>
    <row r="41" spans="1:4" ht="14.4" x14ac:dyDescent="0.3">
      <c r="A41" s="1" t="s">
        <v>498</v>
      </c>
      <c r="B41" s="1" t="s">
        <v>60</v>
      </c>
      <c r="C41" s="1" t="s">
        <v>161</v>
      </c>
      <c r="D41" s="2" t="str">
        <f>HYPERLINK("https://api.nowcoder.com/v1/test-pdf/B5BB38C56896DEA8?paperId=16893610","https://api.nowcoder.com/v1/test-pdf/B5BB38C56896DEA8?paperId=16893610")</f>
        <v>https://api.nowcoder.com/v1/test-pdf/B5BB38C56896DEA8?paperId=16893610</v>
      </c>
    </row>
    <row r="42" spans="1:4" ht="14.4" x14ac:dyDescent="0.3">
      <c r="A42" s="1" t="s">
        <v>508</v>
      </c>
      <c r="B42" s="1" t="s">
        <v>60</v>
      </c>
      <c r="C42" s="1" t="s">
        <v>87</v>
      </c>
      <c r="D42" s="2" t="str">
        <f>HYPERLINK("https://api.nowcoder.com/v1/test-pdf/E2BEC9FA85CA358C?paperId=16893610","https://api.nowcoder.com/v1/test-pdf/E2BEC9FA85CA358C?paperId=16893610")</f>
        <v>https://api.nowcoder.com/v1/test-pdf/E2BEC9FA85CA358C?paperId=16893610</v>
      </c>
    </row>
    <row r="43" spans="1:4" ht="14.4" x14ac:dyDescent="0.3">
      <c r="A43" s="1" t="s">
        <v>536</v>
      </c>
      <c r="B43" s="1" t="s">
        <v>60</v>
      </c>
      <c r="C43" s="1" t="s">
        <v>18</v>
      </c>
      <c r="D43" s="2" t="str">
        <f>HYPERLINK("https://api.nowcoder.com/v1/test-pdf/19D2E14B4313A920?paperId=16893610","https://api.nowcoder.com/v1/test-pdf/19D2E14B4313A920?paperId=16893610")</f>
        <v>https://api.nowcoder.com/v1/test-pdf/19D2E14B4313A920?paperId=16893610</v>
      </c>
    </row>
    <row r="44" spans="1:4" ht="14.4" x14ac:dyDescent="0.3">
      <c r="A44" s="1" t="s">
        <v>601</v>
      </c>
      <c r="B44" s="1" t="s">
        <v>60</v>
      </c>
      <c r="C44" s="1" t="s">
        <v>495</v>
      </c>
      <c r="D44" s="2" t="str">
        <f>HYPERLINK("https://api.nowcoder.com/v1/test-pdf/68BB2F985CAF4034?paperId=16893610","https://api.nowcoder.com/v1/test-pdf/68BB2F985CAF4034?paperId=16893610")</f>
        <v>https://api.nowcoder.com/v1/test-pdf/68BB2F985CAF4034?paperId=16893610</v>
      </c>
    </row>
    <row r="45" spans="1:4" ht="14.4" x14ac:dyDescent="0.3">
      <c r="A45" s="1" t="s">
        <v>64</v>
      </c>
      <c r="B45" s="1" t="s">
        <v>66</v>
      </c>
      <c r="C45" s="1" t="s">
        <v>18</v>
      </c>
      <c r="D45" s="2" t="str">
        <f>HYPERLINK("https://api.nowcoder.com/v1/test-pdf/B5BF1EC7CE66C9EE?paperId=16893610","https://api.nowcoder.com/v1/test-pdf/B5BF1EC7CE66C9EE?paperId=16893610")</f>
        <v>https://api.nowcoder.com/v1/test-pdf/B5BF1EC7CE66C9EE?paperId=16893610</v>
      </c>
    </row>
    <row r="46" spans="1:4" ht="14.4" x14ac:dyDescent="0.3">
      <c r="A46" s="1" t="s">
        <v>69</v>
      </c>
      <c r="B46" s="1" t="s">
        <v>66</v>
      </c>
      <c r="C46" s="1" t="s">
        <v>31</v>
      </c>
      <c r="D46" s="2" t="str">
        <f>HYPERLINK("https://api.nowcoder.com/v1/test-pdf/F02D2DFD87CF534C?paperId=16893610","https://api.nowcoder.com/v1/test-pdf/F02D2DFD87CF534C?paperId=16893610")</f>
        <v>https://api.nowcoder.com/v1/test-pdf/F02D2DFD87CF534C?paperId=16893610</v>
      </c>
    </row>
    <row r="47" spans="1:4" ht="14.4" x14ac:dyDescent="0.3">
      <c r="A47" s="1" t="s">
        <v>73</v>
      </c>
      <c r="B47" s="1" t="s">
        <v>66</v>
      </c>
      <c r="C47" s="1" t="s">
        <v>18</v>
      </c>
      <c r="D47" s="2" t="str">
        <f>HYPERLINK("https://api.nowcoder.com/v1/test-pdf/FB74D99A929350AB?paperId=16893610","https://api.nowcoder.com/v1/test-pdf/FB74D99A929350AB?paperId=16893610")</f>
        <v>https://api.nowcoder.com/v1/test-pdf/FB74D99A929350AB?paperId=16893610</v>
      </c>
    </row>
    <row r="48" spans="1:4" ht="14.4" x14ac:dyDescent="0.3">
      <c r="A48" s="1" t="s">
        <v>77</v>
      </c>
      <c r="B48" s="1" t="s">
        <v>66</v>
      </c>
      <c r="C48" s="1" t="s">
        <v>31</v>
      </c>
      <c r="D48" s="2" t="str">
        <f>HYPERLINK("https://api.nowcoder.com/v1/test-pdf/2932524DF6003C80?paperId=16893610","https://api.nowcoder.com/v1/test-pdf/2932524DF6003C80?paperId=16893610")</f>
        <v>https://api.nowcoder.com/v1/test-pdf/2932524DF6003C80?paperId=16893610</v>
      </c>
    </row>
    <row r="49" spans="1:4" ht="14.4" x14ac:dyDescent="0.3">
      <c r="A49" s="1" t="s">
        <v>113</v>
      </c>
      <c r="B49" s="1" t="s">
        <v>66</v>
      </c>
      <c r="C49" s="1" t="s">
        <v>87</v>
      </c>
      <c r="D49" s="2" t="str">
        <f>HYPERLINK("https://api.nowcoder.com/v1/test-pdf/4FB953E56A37796D?paperId=16893610","https://api.nowcoder.com/v1/test-pdf/4FB953E56A37796D?paperId=16893610")</f>
        <v>https://api.nowcoder.com/v1/test-pdf/4FB953E56A37796D?paperId=16893610</v>
      </c>
    </row>
    <row r="50" spans="1:4" ht="14.4" x14ac:dyDescent="0.3">
      <c r="A50" s="1" t="s">
        <v>117</v>
      </c>
      <c r="B50" s="1" t="s">
        <v>66</v>
      </c>
      <c r="C50" s="1" t="s">
        <v>31</v>
      </c>
      <c r="D50" s="2" t="str">
        <f>HYPERLINK("https://api.nowcoder.com/v1/test-pdf/8E38A01DFE0CC368?paperId=16893610","https://api.nowcoder.com/v1/test-pdf/8E38A01DFE0CC368?paperId=16893610")</f>
        <v>https://api.nowcoder.com/v1/test-pdf/8E38A01DFE0CC368?paperId=16893610</v>
      </c>
    </row>
    <row r="51" spans="1:4" ht="14.4" x14ac:dyDescent="0.3">
      <c r="A51" s="1" t="s">
        <v>125</v>
      </c>
      <c r="B51" s="1" t="s">
        <v>66</v>
      </c>
      <c r="C51" s="1" t="s">
        <v>127</v>
      </c>
      <c r="D51" s="2" t="str">
        <f>HYPERLINK("https://api.nowcoder.com/v1/test-pdf/39F906DD984A221D?paperId=16893610","https://api.nowcoder.com/v1/test-pdf/39F906DD984A221D?paperId=16893610")</f>
        <v>https://api.nowcoder.com/v1/test-pdf/39F906DD984A221D?paperId=16893610</v>
      </c>
    </row>
    <row r="52" spans="1:4" ht="14.4" x14ac:dyDescent="0.3">
      <c r="A52" s="1" t="s">
        <v>134</v>
      </c>
      <c r="B52" s="1" t="s">
        <v>66</v>
      </c>
      <c r="C52" s="1" t="s">
        <v>36</v>
      </c>
      <c r="D52" s="2" t="str">
        <f>HYPERLINK("https://api.nowcoder.com/v1/test-pdf/9D9B93665FF1DE07?paperId=16893610","https://api.nowcoder.com/v1/test-pdf/9D9B93665FF1DE07?paperId=16893610")</f>
        <v>https://api.nowcoder.com/v1/test-pdf/9D9B93665FF1DE07?paperId=16893610</v>
      </c>
    </row>
    <row r="53" spans="1:4" ht="14.4" x14ac:dyDescent="0.3">
      <c r="A53" s="1" t="s">
        <v>142</v>
      </c>
      <c r="B53" s="1" t="s">
        <v>66</v>
      </c>
      <c r="C53" s="1" t="s">
        <v>43</v>
      </c>
      <c r="D53" s="2" t="str">
        <f>HYPERLINK("https://api.nowcoder.com/v1/test-pdf/59A7A49CBCC7FF9C?paperId=16893610","https://api.nowcoder.com/v1/test-pdf/59A7A49CBCC7FF9C?paperId=16893610")</f>
        <v>https://api.nowcoder.com/v1/test-pdf/59A7A49CBCC7FF9C?paperId=16893610</v>
      </c>
    </row>
    <row r="54" spans="1:4" ht="14.4" x14ac:dyDescent="0.3">
      <c r="A54" s="1" t="s">
        <v>159</v>
      </c>
      <c r="B54" s="1" t="s">
        <v>66</v>
      </c>
      <c r="C54" s="1" t="s">
        <v>161</v>
      </c>
      <c r="D54" s="2" t="str">
        <f>HYPERLINK("https://api.nowcoder.com/v1/test-pdf/1ABFD075D51F15D0?paperId=16893610","https://api.nowcoder.com/v1/test-pdf/1ABFD075D51F15D0?paperId=16893610")</f>
        <v>https://api.nowcoder.com/v1/test-pdf/1ABFD075D51F15D0?paperId=16893610</v>
      </c>
    </row>
    <row r="55" spans="1:4" ht="14.4" x14ac:dyDescent="0.3">
      <c r="A55" s="1" t="s">
        <v>169</v>
      </c>
      <c r="B55" s="1" t="s">
        <v>66</v>
      </c>
      <c r="C55" s="1" t="s">
        <v>87</v>
      </c>
      <c r="D55" s="2" t="str">
        <f>HYPERLINK("https://api.nowcoder.com/v1/test-pdf/0024F6A1711466FB?paperId=16893610","https://api.nowcoder.com/v1/test-pdf/0024F6A1711466FB?paperId=16893610")</f>
        <v>https://api.nowcoder.com/v1/test-pdf/0024F6A1711466FB?paperId=16893610</v>
      </c>
    </row>
    <row r="56" spans="1:4" ht="14.4" x14ac:dyDescent="0.3">
      <c r="A56" s="1" t="s">
        <v>173</v>
      </c>
      <c r="B56" s="1" t="s">
        <v>66</v>
      </c>
      <c r="C56" s="1" t="s">
        <v>175</v>
      </c>
      <c r="D56" s="2" t="str">
        <f>HYPERLINK("https://api.nowcoder.com/v1/test-pdf/AE3EEFC9B815AC89?paperId=16893610","https://api.nowcoder.com/v1/test-pdf/AE3EEFC9B815AC89?paperId=16893610")</f>
        <v>https://api.nowcoder.com/v1/test-pdf/AE3EEFC9B815AC89?paperId=16893610</v>
      </c>
    </row>
    <row r="57" spans="1:4" ht="14.4" x14ac:dyDescent="0.3">
      <c r="A57" s="1" t="s">
        <v>195</v>
      </c>
      <c r="B57" s="1" t="s">
        <v>66</v>
      </c>
      <c r="C57" s="1" t="s">
        <v>197</v>
      </c>
      <c r="D57" s="2" t="str">
        <f>HYPERLINK("https://api.nowcoder.com/v1/test-pdf/DC1B2C54D75CA7DF?paperId=16893610","https://api.nowcoder.com/v1/test-pdf/DC1B2C54D75CA7DF?paperId=16893610")</f>
        <v>https://api.nowcoder.com/v1/test-pdf/DC1B2C54D75CA7DF?paperId=16893610</v>
      </c>
    </row>
    <row r="58" spans="1:4" ht="14.4" x14ac:dyDescent="0.3">
      <c r="A58" s="1" t="s">
        <v>218</v>
      </c>
      <c r="B58" s="1" t="s">
        <v>66</v>
      </c>
      <c r="C58" s="1" t="s">
        <v>127</v>
      </c>
      <c r="D58" s="2" t="str">
        <f>HYPERLINK("https://api.nowcoder.com/v1/test-pdf/290ECFE0072485A1?paperId=16893610","https://api.nowcoder.com/v1/test-pdf/290ECFE0072485A1?paperId=16893610")</f>
        <v>https://api.nowcoder.com/v1/test-pdf/290ECFE0072485A1?paperId=16893610</v>
      </c>
    </row>
    <row r="59" spans="1:4" ht="14.4" x14ac:dyDescent="0.3">
      <c r="A59" s="1" t="s">
        <v>231</v>
      </c>
      <c r="B59" s="1" t="s">
        <v>66</v>
      </c>
      <c r="C59" s="1" t="s">
        <v>18</v>
      </c>
      <c r="D59" s="2" t="str">
        <f>HYPERLINK("https://api.nowcoder.com/v1/test-pdf/46B2CD4853DECE5F?paperId=16893610","https://api.nowcoder.com/v1/test-pdf/46B2CD4853DECE5F?paperId=16893610")</f>
        <v>https://api.nowcoder.com/v1/test-pdf/46B2CD4853DECE5F?paperId=16893610</v>
      </c>
    </row>
    <row r="60" spans="1:4" ht="14.4" x14ac:dyDescent="0.3">
      <c r="A60" s="1" t="s">
        <v>235</v>
      </c>
      <c r="B60" s="1" t="s">
        <v>66</v>
      </c>
      <c r="C60" s="1" t="s">
        <v>237</v>
      </c>
      <c r="D60" s="2" t="str">
        <f>HYPERLINK("https://api.nowcoder.com/v1/test-pdf/1F0A6211BF18C8C4?paperId=16893610","https://api.nowcoder.com/v1/test-pdf/1F0A6211BF18C8C4?paperId=16893610")</f>
        <v>https://api.nowcoder.com/v1/test-pdf/1F0A6211BF18C8C4?paperId=16893610</v>
      </c>
    </row>
    <row r="61" spans="1:4" ht="14.4" x14ac:dyDescent="0.3">
      <c r="A61" s="1" t="s">
        <v>244</v>
      </c>
      <c r="B61" s="1" t="s">
        <v>66</v>
      </c>
      <c r="C61" s="1" t="s">
        <v>36</v>
      </c>
      <c r="D61" s="2" t="str">
        <f>HYPERLINK("https://api.nowcoder.com/v1/test-pdf/DC6F3EEAD6E73B22?paperId=16893610","https://api.nowcoder.com/v1/test-pdf/DC6F3EEAD6E73B22?paperId=16893610")</f>
        <v>https://api.nowcoder.com/v1/test-pdf/DC6F3EEAD6E73B22?paperId=16893610</v>
      </c>
    </row>
    <row r="62" spans="1:4" ht="14.4" x14ac:dyDescent="0.3">
      <c r="A62" s="1" t="s">
        <v>248</v>
      </c>
      <c r="B62" s="1" t="s">
        <v>66</v>
      </c>
      <c r="C62" s="1" t="s">
        <v>197</v>
      </c>
      <c r="D62" s="2" t="str">
        <f>HYPERLINK("https://api.nowcoder.com/v1/test-pdf/DD6FAFFFA37B096E?paperId=16893610","https://api.nowcoder.com/v1/test-pdf/DD6FAFFFA37B096E?paperId=16893610")</f>
        <v>https://api.nowcoder.com/v1/test-pdf/DD6FAFFFA37B096E?paperId=16893610</v>
      </c>
    </row>
    <row r="63" spans="1:4" ht="14.4" x14ac:dyDescent="0.3">
      <c r="A63" s="1" t="s">
        <v>252</v>
      </c>
      <c r="B63" s="1" t="s">
        <v>66</v>
      </c>
      <c r="C63" s="1" t="s">
        <v>87</v>
      </c>
      <c r="D63" s="2" t="str">
        <f>HYPERLINK("https://api.nowcoder.com/v1/test-pdf/46B2FA0B5C2B2CA8?paperId=16893610","https://api.nowcoder.com/v1/test-pdf/46B2FA0B5C2B2CA8?paperId=16893610")</f>
        <v>https://api.nowcoder.com/v1/test-pdf/46B2FA0B5C2B2CA8?paperId=16893610</v>
      </c>
    </row>
    <row r="64" spans="1:4" ht="14.4" x14ac:dyDescent="0.3">
      <c r="A64" s="1" t="s">
        <v>260</v>
      </c>
      <c r="B64" s="1" t="s">
        <v>66</v>
      </c>
      <c r="C64" s="1" t="s">
        <v>87</v>
      </c>
      <c r="D64" s="2" t="str">
        <f>HYPERLINK("https://api.nowcoder.com/v1/test-pdf/EB5A8D5D588CDCA9?paperId=16893610","https://api.nowcoder.com/v1/test-pdf/EB5A8D5D588CDCA9?paperId=16893610")</f>
        <v>https://api.nowcoder.com/v1/test-pdf/EB5A8D5D588CDCA9?paperId=16893610</v>
      </c>
    </row>
    <row r="65" spans="1:4" ht="14.4" x14ac:dyDescent="0.3">
      <c r="A65" s="1" t="s">
        <v>268</v>
      </c>
      <c r="B65" s="1" t="s">
        <v>66</v>
      </c>
      <c r="C65" s="1" t="s">
        <v>161</v>
      </c>
      <c r="D65" s="2" t="str">
        <f>HYPERLINK("https://api.nowcoder.com/v1/test-pdf/C1B14AD95B51E8BC?paperId=16893610","https://api.nowcoder.com/v1/test-pdf/C1B14AD95B51E8BC?paperId=16893610")</f>
        <v>https://api.nowcoder.com/v1/test-pdf/C1B14AD95B51E8BC?paperId=16893610</v>
      </c>
    </row>
    <row r="66" spans="1:4" ht="14.4" x14ac:dyDescent="0.3">
      <c r="A66" s="1" t="s">
        <v>290</v>
      </c>
      <c r="B66" s="1" t="s">
        <v>66</v>
      </c>
      <c r="C66" s="1" t="s">
        <v>274</v>
      </c>
      <c r="D66" s="2" t="str">
        <f>HYPERLINK("https://api.nowcoder.com/v1/test-pdf/83380A8C0BB7153C?paperId=16893610","https://api.nowcoder.com/v1/test-pdf/83380A8C0BB7153C?paperId=16893610")</f>
        <v>https://api.nowcoder.com/v1/test-pdf/83380A8C0BB7153C?paperId=16893610</v>
      </c>
    </row>
    <row r="67" spans="1:4" ht="14.4" x14ac:dyDescent="0.3">
      <c r="A67" s="1" t="s">
        <v>298</v>
      </c>
      <c r="B67" s="1" t="s">
        <v>66</v>
      </c>
      <c r="C67" s="1" t="s">
        <v>300</v>
      </c>
      <c r="D67" s="2" t="str">
        <f>HYPERLINK("https://api.nowcoder.com/v1/test-pdf/7DC1C1A939A1EB00?paperId=16893610","https://api.nowcoder.com/v1/test-pdf/7DC1C1A939A1EB00?paperId=16893610")</f>
        <v>https://api.nowcoder.com/v1/test-pdf/7DC1C1A939A1EB00?paperId=16893610</v>
      </c>
    </row>
    <row r="68" spans="1:4" ht="14.4" x14ac:dyDescent="0.3">
      <c r="A68" s="1" t="s">
        <v>324</v>
      </c>
      <c r="B68" s="1" t="s">
        <v>66</v>
      </c>
      <c r="C68" s="1" t="s">
        <v>61</v>
      </c>
      <c r="D68" s="2" t="str">
        <f>HYPERLINK("https://api.nowcoder.com/v1/test-pdf/0D2530131BAB4FF0?paperId=16893610","https://api.nowcoder.com/v1/test-pdf/0D2530131BAB4FF0?paperId=16893610")</f>
        <v>https://api.nowcoder.com/v1/test-pdf/0D2530131BAB4FF0?paperId=16893610</v>
      </c>
    </row>
    <row r="69" spans="1:4" ht="14.4" x14ac:dyDescent="0.3">
      <c r="A69" s="1" t="s">
        <v>373</v>
      </c>
      <c r="B69" s="1" t="s">
        <v>66</v>
      </c>
      <c r="C69" s="1" t="s">
        <v>210</v>
      </c>
      <c r="D69" s="2" t="str">
        <f>HYPERLINK("https://api.nowcoder.com/v1/test-pdf/A21C8AC161D0F7EC?paperId=16893610","https://api.nowcoder.com/v1/test-pdf/A21C8AC161D0F7EC?paperId=16893610")</f>
        <v>https://api.nowcoder.com/v1/test-pdf/A21C8AC161D0F7EC?paperId=16893610</v>
      </c>
    </row>
    <row r="70" spans="1:4" ht="14.4" x14ac:dyDescent="0.3">
      <c r="A70" s="1" t="s">
        <v>390</v>
      </c>
      <c r="B70" s="1" t="s">
        <v>66</v>
      </c>
      <c r="C70" s="1" t="s">
        <v>127</v>
      </c>
      <c r="D70" s="2" t="str">
        <f>HYPERLINK("https://api.nowcoder.com/v1/test-pdf/D96B5E78D6057EE8?paperId=16893610","https://api.nowcoder.com/v1/test-pdf/D96B5E78D6057EE8?paperId=16893610")</f>
        <v>https://api.nowcoder.com/v1/test-pdf/D96B5E78D6057EE8?paperId=16893610</v>
      </c>
    </row>
    <row r="71" spans="1:4" ht="14.4" x14ac:dyDescent="0.3">
      <c r="A71" s="1" t="s">
        <v>402</v>
      </c>
      <c r="B71" s="1" t="s">
        <v>66</v>
      </c>
      <c r="C71" s="1" t="s">
        <v>18</v>
      </c>
      <c r="D71" s="2" t="str">
        <f>HYPERLINK("https://api.nowcoder.com/v1/test-pdf/80C66D5DF9CD1CC4?paperId=16893610","https://api.nowcoder.com/v1/test-pdf/80C66D5DF9CD1CC4?paperId=16893610")</f>
        <v>https://api.nowcoder.com/v1/test-pdf/80C66D5DF9CD1CC4?paperId=16893610</v>
      </c>
    </row>
    <row r="72" spans="1:4" ht="14.4" x14ac:dyDescent="0.3">
      <c r="A72" s="1" t="s">
        <v>486</v>
      </c>
      <c r="B72" s="1" t="s">
        <v>66</v>
      </c>
      <c r="C72" s="1" t="s">
        <v>24</v>
      </c>
      <c r="D72" s="2" t="str">
        <f>HYPERLINK("https://api.nowcoder.com/v1/test-pdf/872161CAD4AFAD30?paperId=16893610","https://api.nowcoder.com/v1/test-pdf/872161CAD4AFAD30?paperId=16893610")</f>
        <v>https://api.nowcoder.com/v1/test-pdf/872161CAD4AFAD30?paperId=16893610</v>
      </c>
    </row>
    <row r="73" spans="1:4" ht="14.4" x14ac:dyDescent="0.3">
      <c r="A73" s="1" t="s">
        <v>520</v>
      </c>
      <c r="B73" s="1" t="s">
        <v>66</v>
      </c>
      <c r="C73" s="1" t="s">
        <v>192</v>
      </c>
      <c r="D73" s="2" t="str">
        <f>HYPERLINK("https://api.nowcoder.com/v1/test-pdf/89D094480ECE7A1A?paperId=16893610","https://api.nowcoder.com/v1/test-pdf/89D094480ECE7A1A?paperId=16893610")</f>
        <v>https://api.nowcoder.com/v1/test-pdf/89D094480ECE7A1A?paperId=16893610</v>
      </c>
    </row>
    <row r="74" spans="1:4" ht="14.4" x14ac:dyDescent="0.3">
      <c r="A74" s="1" t="s">
        <v>532</v>
      </c>
      <c r="B74" s="1" t="s">
        <v>66</v>
      </c>
      <c r="C74" s="1" t="s">
        <v>24</v>
      </c>
      <c r="D74" s="2" t="str">
        <f>HYPERLINK("https://api.nowcoder.com/v1/test-pdf/52AF29E9F3F4C185?paperId=16893610","https://api.nowcoder.com/v1/test-pdf/52AF29E9F3F4C185?paperId=16893610")</f>
        <v>https://api.nowcoder.com/v1/test-pdf/52AF29E9F3F4C185?paperId=16893610</v>
      </c>
    </row>
    <row r="75" spans="1:4" ht="14.4" x14ac:dyDescent="0.3">
      <c r="A75" s="1" t="s">
        <v>586</v>
      </c>
      <c r="B75" s="1" t="s">
        <v>66</v>
      </c>
      <c r="C75" s="1" t="s">
        <v>215</v>
      </c>
      <c r="D75" s="2" t="str">
        <f>HYPERLINK("https://api.nowcoder.com/v1/test-pdf/CFEF2CA0FFF395B5?paperId=16893610","https://api.nowcoder.com/v1/test-pdf/CFEF2CA0FFF395B5?paperId=16893610")</f>
        <v>https://api.nowcoder.com/v1/test-pdf/CFEF2CA0FFF395B5?paperId=16893610</v>
      </c>
    </row>
    <row r="76" spans="1:4" ht="14.4" x14ac:dyDescent="0.3">
      <c r="A76" s="1" t="s">
        <v>589</v>
      </c>
      <c r="B76" s="1" t="s">
        <v>66</v>
      </c>
      <c r="C76" s="1" t="s">
        <v>36</v>
      </c>
      <c r="D76" s="2" t="str">
        <f>HYPERLINK("https://api.nowcoder.com/v1/test-pdf/AF55AFFBA33CCCA3?paperId=16893610","https://api.nowcoder.com/v1/test-pdf/AF55AFFBA33CCCA3?paperId=16893610")</f>
        <v>https://api.nowcoder.com/v1/test-pdf/AF55AFFBA33CCCA3?paperId=16893610</v>
      </c>
    </row>
    <row r="77" spans="1:4" ht="14.4" x14ac:dyDescent="0.3">
      <c r="A77" s="1" t="s">
        <v>609</v>
      </c>
      <c r="B77" s="1" t="s">
        <v>66</v>
      </c>
      <c r="C77" s="1" t="s">
        <v>24</v>
      </c>
      <c r="D77" s="2" t="str">
        <f>HYPERLINK("https://api.nowcoder.com/v1/test-pdf/5D594F06C4099E19?paperId=16893610","https://api.nowcoder.com/v1/test-pdf/5D594F06C4099E19?paperId=16893610")</f>
        <v>https://api.nowcoder.com/v1/test-pdf/5D594F06C4099E19?paperId=16893610</v>
      </c>
    </row>
    <row r="78" spans="1:4" ht="14.4" x14ac:dyDescent="0.3">
      <c r="A78" s="1" t="s">
        <v>635</v>
      </c>
      <c r="B78" s="1" t="s">
        <v>66</v>
      </c>
      <c r="C78" s="1" t="s">
        <v>161</v>
      </c>
      <c r="D78" s="2" t="str">
        <f>HYPERLINK("https://api.nowcoder.com/v1/test-pdf/6A1680EAEF43C2AD?paperId=16893610","https://api.nowcoder.com/v1/test-pdf/6A1680EAEF43C2AD?paperId=16893610")</f>
        <v>https://api.nowcoder.com/v1/test-pdf/6A1680EAEF43C2AD?paperId=16893610</v>
      </c>
    </row>
    <row r="79" spans="1:4" ht="14.4" x14ac:dyDescent="0.3">
      <c r="A79" s="1" t="s">
        <v>13</v>
      </c>
      <c r="B79" s="1" t="s">
        <v>15</v>
      </c>
      <c r="C79" s="1" t="s">
        <v>18</v>
      </c>
      <c r="D79" s="2" t="str">
        <f>HYPERLINK("https://api.nowcoder.com/v1/test-pdf/3B72CDD020E8B43F?paperId=16893610","https://api.nowcoder.com/v1/test-pdf/3B72CDD020E8B43F?paperId=16893610")</f>
        <v>https://api.nowcoder.com/v1/test-pdf/3B72CDD020E8B43F?paperId=16893610</v>
      </c>
    </row>
    <row r="80" spans="1:4" ht="14.4" x14ac:dyDescent="0.3">
      <c r="A80" s="1" t="s">
        <v>21</v>
      </c>
      <c r="B80" s="1" t="s">
        <v>15</v>
      </c>
      <c r="C80" s="1" t="s">
        <v>24</v>
      </c>
      <c r="D80" s="2" t="str">
        <f>HYPERLINK("https://api.nowcoder.com/v1/test-pdf/D6C12AE571A3B60F?paperId=16893610","https://api.nowcoder.com/v1/test-pdf/D6C12AE571A3B60F?paperId=16893610")</f>
        <v>https://api.nowcoder.com/v1/test-pdf/D6C12AE571A3B60F?paperId=16893610</v>
      </c>
    </row>
    <row r="81" spans="1:4" ht="14.4" x14ac:dyDescent="0.3">
      <c r="A81" s="1" t="s">
        <v>182</v>
      </c>
      <c r="B81" s="1" t="s">
        <v>15</v>
      </c>
      <c r="C81" s="1" t="s">
        <v>18</v>
      </c>
      <c r="D81" s="2" t="str">
        <f>HYPERLINK("https://api.nowcoder.com/v1/test-pdf/F0C926FCA97811CA?paperId=16893610","https://api.nowcoder.com/v1/test-pdf/F0C926FCA97811CA?paperId=16893610")</f>
        <v>https://api.nowcoder.com/v1/test-pdf/F0C926FCA97811CA?paperId=16893610</v>
      </c>
    </row>
    <row r="82" spans="1:4" ht="14.4" x14ac:dyDescent="0.3">
      <c r="A82" s="1" t="s">
        <v>208</v>
      </c>
      <c r="B82" s="1" t="s">
        <v>15</v>
      </c>
      <c r="C82" s="1" t="s">
        <v>210</v>
      </c>
      <c r="D82" s="2" t="str">
        <f>HYPERLINK("https://api.nowcoder.com/v1/test-pdf/01848C515548A493?paperId=16893610","https://api.nowcoder.com/v1/test-pdf/01848C515548A493?paperId=16893610")</f>
        <v>https://api.nowcoder.com/v1/test-pdf/01848C515548A493?paperId=16893610</v>
      </c>
    </row>
    <row r="83" spans="1:4" ht="14.4" x14ac:dyDescent="0.3">
      <c r="A83" s="1" t="s">
        <v>227</v>
      </c>
      <c r="B83" s="1" t="s">
        <v>15</v>
      </c>
      <c r="C83" s="1" t="s">
        <v>127</v>
      </c>
      <c r="D83" s="2" t="str">
        <f>HYPERLINK("https://api.nowcoder.com/v1/test-pdf/688C4031AE089D44?paperId=16893610","https://api.nowcoder.com/v1/test-pdf/688C4031AE089D44?paperId=16893610")</f>
        <v>https://api.nowcoder.com/v1/test-pdf/688C4031AE089D44?paperId=16893610</v>
      </c>
    </row>
    <row r="84" spans="1:4" ht="14.4" x14ac:dyDescent="0.3">
      <c r="A84" s="1" t="s">
        <v>272</v>
      </c>
      <c r="B84" s="1" t="s">
        <v>15</v>
      </c>
      <c r="C84" s="1" t="s">
        <v>274</v>
      </c>
      <c r="D84" s="2" t="str">
        <f>HYPERLINK("https://api.nowcoder.com/v1/test-pdf/C5769755EDD118D9?paperId=16893610","https://api.nowcoder.com/v1/test-pdf/C5769755EDD118D9?paperId=16893610")</f>
        <v>https://api.nowcoder.com/v1/test-pdf/C5769755EDD118D9?paperId=16893610</v>
      </c>
    </row>
    <row r="85" spans="1:4" ht="14.4" x14ac:dyDescent="0.3">
      <c r="A85" s="1" t="s">
        <v>294</v>
      </c>
      <c r="B85" s="1" t="s">
        <v>15</v>
      </c>
      <c r="C85" s="1" t="s">
        <v>237</v>
      </c>
      <c r="D85" s="2" t="str">
        <f>HYPERLINK("https://api.nowcoder.com/v1/test-pdf/71D85C294796BBA2?paperId=16893610","https://api.nowcoder.com/v1/test-pdf/71D85C294796BBA2?paperId=16893610")</f>
        <v>https://api.nowcoder.com/v1/test-pdf/71D85C294796BBA2?paperId=16893610</v>
      </c>
    </row>
    <row r="86" spans="1:4" ht="14.4" x14ac:dyDescent="0.3">
      <c r="A86" s="1" t="s">
        <v>303</v>
      </c>
      <c r="B86" s="1" t="s">
        <v>15</v>
      </c>
      <c r="C86" s="1" t="s">
        <v>197</v>
      </c>
      <c r="D86" s="2" t="str">
        <f>HYPERLINK("https://api.nowcoder.com/v1/test-pdf/0F8CCF63C6C86E73?paperId=16893610","https://api.nowcoder.com/v1/test-pdf/0F8CCF63C6C86E73?paperId=16893610")</f>
        <v>https://api.nowcoder.com/v1/test-pdf/0F8CCF63C6C86E73?paperId=16893610</v>
      </c>
    </row>
    <row r="87" spans="1:4" ht="14.4" x14ac:dyDescent="0.3">
      <c r="A87" s="1" t="s">
        <v>333</v>
      </c>
      <c r="B87" s="1" t="s">
        <v>15</v>
      </c>
      <c r="C87" s="1" t="s">
        <v>18</v>
      </c>
      <c r="D87" s="2" t="str">
        <f>HYPERLINK("https://api.nowcoder.com/v1/test-pdf/FE1C6E87241AE4F4?paperId=16893610","https://api.nowcoder.com/v1/test-pdf/FE1C6E87241AE4F4?paperId=16893610")</f>
        <v>https://api.nowcoder.com/v1/test-pdf/FE1C6E87241AE4F4?paperId=16893610</v>
      </c>
    </row>
    <row r="88" spans="1:4" ht="14.4" x14ac:dyDescent="0.3">
      <c r="A88" s="1" t="s">
        <v>369</v>
      </c>
      <c r="B88" s="1" t="s">
        <v>15</v>
      </c>
      <c r="C88" s="1" t="s">
        <v>61</v>
      </c>
      <c r="D88" s="2" t="str">
        <f>HYPERLINK("https://api.nowcoder.com/v1/test-pdf/E0FED3BB5B83BDCD?paperId=16893610","https://api.nowcoder.com/v1/test-pdf/E0FED3BB5B83BDCD?paperId=16893610")</f>
        <v>https://api.nowcoder.com/v1/test-pdf/E0FED3BB5B83BDCD?paperId=16893610</v>
      </c>
    </row>
    <row r="89" spans="1:4" ht="14.4" x14ac:dyDescent="0.3">
      <c r="A89" s="1" t="s">
        <v>440</v>
      </c>
      <c r="B89" s="1" t="s">
        <v>15</v>
      </c>
      <c r="C89" s="1" t="s">
        <v>43</v>
      </c>
      <c r="D89" s="2" t="str">
        <f>HYPERLINK("https://api.nowcoder.com/v1/test-pdf/357611C305E4BB7A?paperId=16893610","https://api.nowcoder.com/v1/test-pdf/357611C305E4BB7A?paperId=16893610")</f>
        <v>https://api.nowcoder.com/v1/test-pdf/357611C305E4BB7A?paperId=16893610</v>
      </c>
    </row>
    <row r="90" spans="1:4" ht="14.4" x14ac:dyDescent="0.3">
      <c r="A90" s="1" t="s">
        <v>444</v>
      </c>
      <c r="B90" s="1" t="s">
        <v>15</v>
      </c>
      <c r="C90" s="1" t="s">
        <v>127</v>
      </c>
      <c r="D90" s="2" t="str">
        <f>HYPERLINK("https://api.nowcoder.com/v1/test-pdf/23445295D093586D?paperId=16893610","https://api.nowcoder.com/v1/test-pdf/23445295D093586D?paperId=16893610")</f>
        <v>https://api.nowcoder.com/v1/test-pdf/23445295D093586D?paperId=16893610</v>
      </c>
    </row>
    <row r="91" spans="1:4" ht="14.4" x14ac:dyDescent="0.3">
      <c r="A91" s="1" t="s">
        <v>517</v>
      </c>
      <c r="B91" s="1" t="s">
        <v>15</v>
      </c>
      <c r="C91" s="1" t="s">
        <v>161</v>
      </c>
      <c r="D91" s="2" t="str">
        <f>HYPERLINK("https://api.nowcoder.com/v1/test-pdf/2E43198B2563D760?paperId=16893610","https://api.nowcoder.com/v1/test-pdf/2E43198B2563D760?paperId=16893610")</f>
        <v>https://api.nowcoder.com/v1/test-pdf/2E43198B2563D760?paperId=16893610</v>
      </c>
    </row>
    <row r="92" spans="1:4" ht="14.4" x14ac:dyDescent="0.3">
      <c r="A92" s="1" t="s">
        <v>547</v>
      </c>
      <c r="B92" s="1" t="s">
        <v>15</v>
      </c>
      <c r="C92" s="1" t="s">
        <v>24</v>
      </c>
      <c r="D92" s="2" t="str">
        <f>HYPERLINK("https://api.nowcoder.com/v1/test-pdf/807A42516F93C765?paperId=16893610","https://api.nowcoder.com/v1/test-pdf/807A42516F93C765?paperId=16893610")</f>
        <v>https://api.nowcoder.com/v1/test-pdf/807A42516F93C765?paperId=16893610</v>
      </c>
    </row>
    <row r="93" spans="1:4" ht="14.4" x14ac:dyDescent="0.3">
      <c r="A93" s="1" t="s">
        <v>597</v>
      </c>
      <c r="B93" s="1" t="s">
        <v>15</v>
      </c>
      <c r="C93" s="1" t="s">
        <v>192</v>
      </c>
      <c r="D93" s="2" t="str">
        <f>HYPERLINK("https://api.nowcoder.com/v1/test-pdf/22610BDA78D65323?paperId=16893610","https://api.nowcoder.com/v1/test-pdf/22610BDA78D65323?paperId=16893610")</f>
        <v>https://api.nowcoder.com/v1/test-pdf/22610BDA78D65323?paperId=16893610</v>
      </c>
    </row>
    <row r="94" spans="1:4" ht="14.4" x14ac:dyDescent="0.3">
      <c r="A94" s="1" t="s">
        <v>605</v>
      </c>
      <c r="B94" s="1" t="s">
        <v>15</v>
      </c>
      <c r="C94" s="1" t="s">
        <v>197</v>
      </c>
      <c r="D94" s="2" t="str">
        <f>HYPERLINK("https://api.nowcoder.com/v1/test-pdf/769F54C499F2D9BA?paperId=16893610","https://api.nowcoder.com/v1/test-pdf/769F54C499F2D9BA?paperId=16893610")</f>
        <v>https://api.nowcoder.com/v1/test-pdf/769F54C499F2D9BA?paperId=16893610</v>
      </c>
    </row>
    <row r="95" spans="1:4" ht="14.4" x14ac:dyDescent="0.3">
      <c r="A95" s="1" t="s">
        <v>613</v>
      </c>
      <c r="B95" s="1" t="s">
        <v>15</v>
      </c>
      <c r="C95" s="1" t="s">
        <v>87</v>
      </c>
      <c r="D95" s="2" t="str">
        <f>HYPERLINK("https://api.nowcoder.com/v1/test-pdf/BDC39F4E9EE8692F?paperId=16893610","https://api.nowcoder.com/v1/test-pdf/BDC39F4E9EE8692F?paperId=16893610")</f>
        <v>https://api.nowcoder.com/v1/test-pdf/BDC39F4E9EE8692F?paperId=16893610</v>
      </c>
    </row>
    <row r="96" spans="1:4" ht="14.4" x14ac:dyDescent="0.3">
      <c r="A96" s="1" t="s">
        <v>39</v>
      </c>
      <c r="B96" s="1" t="s">
        <v>41</v>
      </c>
      <c r="C96" s="1" t="s">
        <v>43</v>
      </c>
      <c r="D96" s="2" t="str">
        <f>HYPERLINK("https://api.nowcoder.com/v1/test-pdf/7EC71900349816F9?paperId=16893610","https://api.nowcoder.com/v1/test-pdf/7EC71900349816F9?paperId=16893610")</f>
        <v>https://api.nowcoder.com/v1/test-pdf/7EC71900349816F9?paperId=16893610</v>
      </c>
    </row>
    <row r="97" spans="1:4" ht="14.4" x14ac:dyDescent="0.3">
      <c r="A97" s="1" t="s">
        <v>150</v>
      </c>
      <c r="B97" s="1" t="s">
        <v>41</v>
      </c>
      <c r="C97" s="1" t="s">
        <v>24</v>
      </c>
      <c r="D97" s="2" t="str">
        <f>HYPERLINK("https://api.nowcoder.com/v1/test-pdf/1EE1217ADC21DC6B?paperId=16893610","https://api.nowcoder.com/v1/test-pdf/1EE1217ADC21DC6B?paperId=16893610")</f>
        <v>https://api.nowcoder.com/v1/test-pdf/1EE1217ADC21DC6B?paperId=16893610</v>
      </c>
    </row>
    <row r="98" spans="1:4" ht="14.4" x14ac:dyDescent="0.3">
      <c r="A98" s="1" t="s">
        <v>222</v>
      </c>
      <c r="B98" s="1" t="s">
        <v>41</v>
      </c>
      <c r="C98" s="1" t="s">
        <v>127</v>
      </c>
      <c r="D98" s="2" t="str">
        <f>HYPERLINK("https://api.nowcoder.com/v1/test-pdf/B2D79657116347D7?paperId=16893610","https://api.nowcoder.com/v1/test-pdf/B2D79657116347D7?paperId=16893610")</f>
        <v>https://api.nowcoder.com/v1/test-pdf/B2D79657116347D7?paperId=16893610</v>
      </c>
    </row>
    <row r="99" spans="1:4" ht="14.4" x14ac:dyDescent="0.3">
      <c r="A99" s="1" t="s">
        <v>316</v>
      </c>
      <c r="B99" s="1" t="s">
        <v>41</v>
      </c>
      <c r="C99" s="1" t="s">
        <v>18</v>
      </c>
      <c r="D99" s="2" t="str">
        <f>HYPERLINK("https://api.nowcoder.com/v1/test-pdf/812655612B276D1E?paperId=16893610","https://api.nowcoder.com/v1/test-pdf/812655612B276D1E?paperId=16893610")</f>
        <v>https://api.nowcoder.com/v1/test-pdf/812655612B276D1E?paperId=16893610</v>
      </c>
    </row>
    <row r="100" spans="1:4" ht="14.4" x14ac:dyDescent="0.3">
      <c r="A100" s="1" t="s">
        <v>320</v>
      </c>
      <c r="B100" s="1" t="s">
        <v>41</v>
      </c>
      <c r="C100" s="1" t="s">
        <v>197</v>
      </c>
      <c r="D100" s="2" t="str">
        <f>HYPERLINK("https://api.nowcoder.com/v1/test-pdf/E594890EDA3EC503?paperId=16893610","https://api.nowcoder.com/v1/test-pdf/E594890EDA3EC503?paperId=16893610")</f>
        <v>https://api.nowcoder.com/v1/test-pdf/E594890EDA3EC503?paperId=16893610</v>
      </c>
    </row>
    <row r="101" spans="1:4" ht="14.4" x14ac:dyDescent="0.3">
      <c r="A101" s="1" t="s">
        <v>357</v>
      </c>
      <c r="B101" s="1" t="s">
        <v>41</v>
      </c>
      <c r="C101" s="1" t="s">
        <v>24</v>
      </c>
      <c r="D101" s="2" t="str">
        <f>HYPERLINK("https://api.nowcoder.com/v1/test-pdf/342C0DFFE78221F9?paperId=16893610","https://api.nowcoder.com/v1/test-pdf/342C0DFFE78221F9?paperId=16893610")</f>
        <v>https://api.nowcoder.com/v1/test-pdf/342C0DFFE78221F9?paperId=16893610</v>
      </c>
    </row>
    <row r="102" spans="1:4" ht="14.4" x14ac:dyDescent="0.3">
      <c r="A102" s="1" t="s">
        <v>365</v>
      </c>
      <c r="B102" s="1" t="s">
        <v>41</v>
      </c>
      <c r="C102" s="1" t="s">
        <v>43</v>
      </c>
      <c r="D102" s="2" t="str">
        <f>HYPERLINK("https://api.nowcoder.com/v1/test-pdf/C1F98AC4985CB5E1?paperId=16893610","https://api.nowcoder.com/v1/test-pdf/C1F98AC4985CB5E1?paperId=16893610")</f>
        <v>https://api.nowcoder.com/v1/test-pdf/C1F98AC4985CB5E1?paperId=16893610</v>
      </c>
    </row>
    <row r="103" spans="1:4" ht="14.4" x14ac:dyDescent="0.3">
      <c r="A103" s="1" t="s">
        <v>398</v>
      </c>
      <c r="B103" s="1" t="s">
        <v>41</v>
      </c>
      <c r="C103" s="1" t="s">
        <v>24</v>
      </c>
      <c r="D103" s="2" t="str">
        <f>HYPERLINK("https://api.nowcoder.com/v1/test-pdf/D054F1A2051B2D9A?paperId=16893610","https://api.nowcoder.com/v1/test-pdf/D054F1A2051B2D9A?paperId=16893610")</f>
        <v>https://api.nowcoder.com/v1/test-pdf/D054F1A2051B2D9A?paperId=16893610</v>
      </c>
    </row>
    <row r="104" spans="1:4" ht="14.4" x14ac:dyDescent="0.3">
      <c r="A104" s="1" t="s">
        <v>406</v>
      </c>
      <c r="B104" s="1" t="s">
        <v>41</v>
      </c>
      <c r="C104" s="1" t="s">
        <v>87</v>
      </c>
      <c r="D104" s="2" t="str">
        <f>HYPERLINK("https://api.nowcoder.com/v1/test-pdf/EBEC01A9BB353EF6?paperId=16893610","https://api.nowcoder.com/v1/test-pdf/EBEC01A9BB353EF6?paperId=16893610")</f>
        <v>https://api.nowcoder.com/v1/test-pdf/EBEC01A9BB353EF6?paperId=16893610</v>
      </c>
    </row>
    <row r="105" spans="1:4" ht="14.4" x14ac:dyDescent="0.3">
      <c r="A105" s="1" t="s">
        <v>410</v>
      </c>
      <c r="B105" s="1" t="s">
        <v>41</v>
      </c>
      <c r="C105" s="1" t="s">
        <v>87</v>
      </c>
      <c r="D105" s="2" t="str">
        <f>HYPERLINK("https://api.nowcoder.com/v1/test-pdf/7B6FE2E14EBCB390?paperId=16893610","https://api.nowcoder.com/v1/test-pdf/7B6FE2E14EBCB390?paperId=16893610")</f>
        <v>https://api.nowcoder.com/v1/test-pdf/7B6FE2E14EBCB390?paperId=16893610</v>
      </c>
    </row>
    <row r="106" spans="1:4" ht="14.4" x14ac:dyDescent="0.3">
      <c r="A106" s="1" t="s">
        <v>452</v>
      </c>
      <c r="B106" s="1" t="s">
        <v>41</v>
      </c>
      <c r="C106" s="1" t="s">
        <v>127</v>
      </c>
      <c r="D106" s="2" t="str">
        <f>HYPERLINK("https://api.nowcoder.com/v1/test-pdf/BDED4A8EC163FEBC?paperId=16893610","https://api.nowcoder.com/v1/test-pdf/BDED4A8EC163FEBC?paperId=16893610")</f>
        <v>https://api.nowcoder.com/v1/test-pdf/BDED4A8EC163FEBC?paperId=16893610</v>
      </c>
    </row>
    <row r="107" spans="1:4" ht="14.4" x14ac:dyDescent="0.3">
      <c r="A107" s="1" t="s">
        <v>457</v>
      </c>
      <c r="B107" s="1" t="s">
        <v>41</v>
      </c>
      <c r="C107" s="1" t="s">
        <v>127</v>
      </c>
      <c r="D107" s="2" t="str">
        <f>HYPERLINK("https://api.nowcoder.com/v1/test-pdf/2ECAB46AC201A5C2?paperId=16893610","https://api.nowcoder.com/v1/test-pdf/2ECAB46AC201A5C2?paperId=16893610")</f>
        <v>https://api.nowcoder.com/v1/test-pdf/2ECAB46AC201A5C2?paperId=16893610</v>
      </c>
    </row>
    <row r="108" spans="1:4" ht="14.4" x14ac:dyDescent="0.3">
      <c r="A108" s="1" t="s">
        <v>489</v>
      </c>
      <c r="B108" s="1" t="s">
        <v>41</v>
      </c>
      <c r="C108" s="1" t="s">
        <v>24</v>
      </c>
      <c r="D108" s="2" t="str">
        <f>HYPERLINK("https://api.nowcoder.com/v1/test-pdf/32F4335FF1B1D429?paperId=16893610","https://api.nowcoder.com/v1/test-pdf/32F4335FF1B1D429?paperId=16893610")</f>
        <v>https://api.nowcoder.com/v1/test-pdf/32F4335FF1B1D429?paperId=16893610</v>
      </c>
    </row>
    <row r="109" spans="1:4" ht="14.4" x14ac:dyDescent="0.3">
      <c r="A109" s="1" t="s">
        <v>493</v>
      </c>
      <c r="B109" s="1" t="s">
        <v>41</v>
      </c>
      <c r="C109" s="1" t="s">
        <v>495</v>
      </c>
      <c r="D109" s="2" t="str">
        <f>HYPERLINK("https://api.nowcoder.com/v1/test-pdf/84A7C9486AB83920?paperId=16893610","https://api.nowcoder.com/v1/test-pdf/84A7C9486AB83920?paperId=16893610")</f>
        <v>https://api.nowcoder.com/v1/test-pdf/84A7C9486AB83920?paperId=16893610</v>
      </c>
    </row>
    <row r="110" spans="1:4" ht="14.4" x14ac:dyDescent="0.3">
      <c r="A110" s="1" t="s">
        <v>105</v>
      </c>
      <c r="B110" s="1" t="s">
        <v>41</v>
      </c>
      <c r="C110" s="1" t="s">
        <v>102</v>
      </c>
      <c r="D110" s="2" t="str">
        <f>HYPERLINK("https://api.nowcoder.com/v1/test-pdf/46E0DFB3F94D4E5A?paperId=16893610","https://api.nowcoder.com/v1/test-pdf/46E0DFB3F94D4E5A?paperId=16893610")</f>
        <v>https://api.nowcoder.com/v1/test-pdf/46E0DFB3F94D4E5A?paperId=16893610</v>
      </c>
    </row>
    <row r="111" spans="1:4" ht="14.4" x14ac:dyDescent="0.3">
      <c r="A111" s="1" t="s">
        <v>524</v>
      </c>
      <c r="B111" s="1" t="s">
        <v>41</v>
      </c>
      <c r="C111" s="1" t="s">
        <v>192</v>
      </c>
      <c r="D111" s="2" t="str">
        <f>HYPERLINK("https://api.nowcoder.com/v1/test-pdf/23DF53D9D5DE3CFF?paperId=16893610","https://api.nowcoder.com/v1/test-pdf/23DF53D9D5DE3CFF?paperId=16893610")</f>
        <v>https://api.nowcoder.com/v1/test-pdf/23DF53D9D5DE3CFF?paperId=16893610</v>
      </c>
    </row>
    <row r="112" spans="1:4" ht="14.4" x14ac:dyDescent="0.3">
      <c r="A112" s="1" t="s">
        <v>528</v>
      </c>
      <c r="B112" s="1" t="s">
        <v>41</v>
      </c>
      <c r="C112" s="1" t="s">
        <v>87</v>
      </c>
      <c r="D112" s="2" t="str">
        <f>HYPERLINK("https://api.nowcoder.com/v1/test-pdf/DD0ED769DB82C9FB?paperId=16893610","https://api.nowcoder.com/v1/test-pdf/DD0ED769DB82C9FB?paperId=16893610")</f>
        <v>https://api.nowcoder.com/v1/test-pdf/DD0ED769DB82C9FB?paperId=16893610</v>
      </c>
    </row>
    <row r="113" spans="1:4" ht="14.4" x14ac:dyDescent="0.3">
      <c r="A113" s="1" t="s">
        <v>558</v>
      </c>
      <c r="B113" s="1" t="s">
        <v>41</v>
      </c>
      <c r="C113" s="1" t="s">
        <v>127</v>
      </c>
      <c r="D113" s="2" t="str">
        <f>HYPERLINK("https://api.nowcoder.com/v1/test-pdf/6CCDA00B03836C1C?paperId=16893610","https://api.nowcoder.com/v1/test-pdf/6CCDA00B03836C1C?paperId=16893610")</f>
        <v>https://api.nowcoder.com/v1/test-pdf/6CCDA00B03836C1C?paperId=16893610</v>
      </c>
    </row>
    <row r="114" spans="1:4" ht="14.4" x14ac:dyDescent="0.3">
      <c r="A114" s="1" t="s">
        <v>624</v>
      </c>
      <c r="B114" s="1" t="s">
        <v>41</v>
      </c>
      <c r="C114" s="1" t="s">
        <v>127</v>
      </c>
      <c r="D114" s="2" t="str">
        <f>HYPERLINK("https://api.nowcoder.com/v1/test-pdf/C044AB005D7405BC?paperId=16893610","https://api.nowcoder.com/v1/test-pdf/C044AB005D7405BC?paperId=16893610")</f>
        <v>https://api.nowcoder.com/v1/test-pdf/C044AB005D7405BC?paperId=16893610</v>
      </c>
    </row>
    <row r="115" spans="1:4" ht="14.4" x14ac:dyDescent="0.3">
      <c r="A115" s="1" t="s">
        <v>628</v>
      </c>
      <c r="B115" s="1" t="s">
        <v>41</v>
      </c>
      <c r="C115" s="1" t="s">
        <v>24</v>
      </c>
      <c r="D115" s="2" t="str">
        <f>HYPERLINK("https://api.nowcoder.com/v1/test-pdf/0AAC7ADD0387ED68?paperId=16893610","https://api.nowcoder.com/v1/test-pdf/0AAC7ADD0387ED68?paperId=16893610")</f>
        <v>https://api.nowcoder.com/v1/test-pdf/0AAC7ADD0387ED68?paperId=16893610</v>
      </c>
    </row>
    <row r="116" spans="1:4" ht="14.4" x14ac:dyDescent="0.3">
      <c r="A116" s="1" t="s">
        <v>99</v>
      </c>
      <c r="B116" s="1" t="s">
        <v>101</v>
      </c>
      <c r="C116" s="1" t="s">
        <v>102</v>
      </c>
      <c r="D116" s="2" t="str">
        <f>HYPERLINK("https://api.nowcoder.com/v1/test-pdf/F4D1744644C4AB62?paperId=16893610","https://api.nowcoder.com/v1/test-pdf/F4D1744644C4AB62?paperId=16893610")</f>
        <v>https://api.nowcoder.com/v1/test-pdf/F4D1744644C4AB62?paperId=16893610</v>
      </c>
    </row>
    <row r="117" spans="1:4" ht="14.4" x14ac:dyDescent="0.3">
      <c r="A117" s="1" t="s">
        <v>264</v>
      </c>
      <c r="B117" s="1" t="s">
        <v>101</v>
      </c>
      <c r="C117" s="1" t="s">
        <v>18</v>
      </c>
      <c r="D117" s="2" t="str">
        <f>HYPERLINK("https://api.nowcoder.com/v1/test-pdf/EEF7E45725DC324D?paperId=16893610","https://api.nowcoder.com/v1/test-pdf/EEF7E45725DC324D?paperId=16893610")</f>
        <v>https://api.nowcoder.com/v1/test-pdf/EEF7E45725DC324D?paperId=16893610</v>
      </c>
    </row>
    <row r="118" spans="1:4" ht="14.4" x14ac:dyDescent="0.3">
      <c r="A118" s="1" t="s">
        <v>277</v>
      </c>
      <c r="B118" s="1" t="s">
        <v>101</v>
      </c>
      <c r="C118" s="1" t="s">
        <v>156</v>
      </c>
      <c r="D118" s="2" t="str">
        <f>HYPERLINK("https://api.nowcoder.com/v1/test-pdf/5D93E236601C61C5?paperId=16893610","https://api.nowcoder.com/v1/test-pdf/5D93E236601C61C5?paperId=16893610")</f>
        <v>https://api.nowcoder.com/v1/test-pdf/5D93E236601C61C5?paperId=16893610</v>
      </c>
    </row>
    <row r="119" spans="1:4" ht="14.4" x14ac:dyDescent="0.3">
      <c r="A119" s="1" t="s">
        <v>386</v>
      </c>
      <c r="B119" s="1" t="s">
        <v>101</v>
      </c>
      <c r="C119" s="1" t="s">
        <v>43</v>
      </c>
      <c r="D119" s="2" t="str">
        <f>HYPERLINK("https://api.nowcoder.com/v1/test-pdf/47D281EEF377E9B1?paperId=16893610","https://api.nowcoder.com/v1/test-pdf/47D281EEF377E9B1?paperId=16893610")</f>
        <v>https://api.nowcoder.com/v1/test-pdf/47D281EEF377E9B1?paperId=16893610</v>
      </c>
    </row>
    <row r="120" spans="1:4" ht="14.4" x14ac:dyDescent="0.3">
      <c r="A120" s="1" t="s">
        <v>423</v>
      </c>
      <c r="B120" s="1" t="s">
        <v>101</v>
      </c>
      <c r="C120" s="1" t="s">
        <v>425</v>
      </c>
      <c r="D120" s="2" t="str">
        <f>HYPERLINK("https://api.nowcoder.com/v1/test-pdf/0EEBDEAC22BB21A4?paperId=16893610","https://api.nowcoder.com/v1/test-pdf/0EEBDEAC22BB21A4?paperId=16893610")</f>
        <v>https://api.nowcoder.com/v1/test-pdf/0EEBDEAC22BB21A4?paperId=16893610</v>
      </c>
    </row>
    <row r="121" spans="1:4" ht="14.4" x14ac:dyDescent="0.3">
      <c r="A121" s="1" t="s">
        <v>432</v>
      </c>
      <c r="B121" s="1" t="s">
        <v>101</v>
      </c>
      <c r="C121" s="1" t="s">
        <v>274</v>
      </c>
      <c r="D121" s="2" t="str">
        <f>HYPERLINK("https://api.nowcoder.com/v1/test-pdf/66C076EA51772EAB?paperId=16893610","https://api.nowcoder.com/v1/test-pdf/66C076EA51772EAB?paperId=16893610")</f>
        <v>https://api.nowcoder.com/v1/test-pdf/66C076EA51772EAB?paperId=16893610</v>
      </c>
    </row>
    <row r="122" spans="1:4" ht="14.4" x14ac:dyDescent="0.3">
      <c r="A122" s="1" t="s">
        <v>513</v>
      </c>
      <c r="B122" s="1" t="s">
        <v>101</v>
      </c>
      <c r="C122" s="1" t="s">
        <v>61</v>
      </c>
      <c r="D122" s="2" t="str">
        <f>HYPERLINK("https://api.nowcoder.com/v1/test-pdf/04701B61253A94BD?paperId=16893610","https://api.nowcoder.com/v1/test-pdf/04701B61253A94BD?paperId=16893610")</f>
        <v>https://api.nowcoder.com/v1/test-pdf/04701B61253A94BD?paperId=16893610</v>
      </c>
    </row>
    <row r="123" spans="1:4" ht="14.4" x14ac:dyDescent="0.3">
      <c r="A123" s="1" t="s">
        <v>570</v>
      </c>
      <c r="B123" s="1" t="s">
        <v>101</v>
      </c>
      <c r="C123" s="1" t="s">
        <v>197</v>
      </c>
      <c r="D123" s="2" t="str">
        <f>HYPERLINK("https://api.nowcoder.com/v1/test-pdf/F805B723A8DABF2B?paperId=16893610","https://api.nowcoder.com/v1/test-pdf/F805B723A8DABF2B?paperId=16893610")</f>
        <v>https://api.nowcoder.com/v1/test-pdf/F805B723A8DABF2B?paperId=16893610</v>
      </c>
    </row>
    <row r="124" spans="1:4" ht="14.4" x14ac:dyDescent="0.3">
      <c r="A124" s="1" t="s">
        <v>27</v>
      </c>
      <c r="B124" s="1" t="s">
        <v>29</v>
      </c>
      <c r="C124" s="1" t="s">
        <v>31</v>
      </c>
      <c r="D124" s="2" t="str">
        <f>HYPERLINK("https://api.nowcoder.com/v1/test-pdf/C1AD8C82330DD128?paperId=16893610","https://api.nowcoder.com/v1/test-pdf/C1AD8C82330DD128?paperId=16893610")</f>
        <v>https://api.nowcoder.com/v1/test-pdf/C1AD8C82330DD128?paperId=16893610</v>
      </c>
    </row>
    <row r="125" spans="1:4" ht="14.4" x14ac:dyDescent="0.3">
      <c r="A125" s="1" t="s">
        <v>34</v>
      </c>
      <c r="B125" s="1" t="s">
        <v>29</v>
      </c>
      <c r="C125" s="1" t="s">
        <v>36</v>
      </c>
      <c r="D125" s="2" t="str">
        <f>HYPERLINK("https://api.nowcoder.com/v1/test-pdf/3F577A337DB9584E?paperId=16893610","https://api.nowcoder.com/v1/test-pdf/3F577A337DB9584E?paperId=16893610")</f>
        <v>https://api.nowcoder.com/v1/test-pdf/3F577A337DB9584E?paperId=16893610</v>
      </c>
    </row>
    <row r="126" spans="1:4" ht="14.4" x14ac:dyDescent="0.3">
      <c r="A126" s="1" t="s">
        <v>46</v>
      </c>
      <c r="B126" s="1" t="s">
        <v>29</v>
      </c>
      <c r="C126" s="1" t="s">
        <v>31</v>
      </c>
      <c r="D126" s="2" t="str">
        <f>HYPERLINK("https://api.nowcoder.com/v1/test-pdf/1DAE44DA5FD56707?paperId=16893610","https://api.nowcoder.com/v1/test-pdf/1DAE44DA5FD56707?paperId=16893610")</f>
        <v>https://api.nowcoder.com/v1/test-pdf/1DAE44DA5FD56707?paperId=16893610</v>
      </c>
    </row>
    <row r="127" spans="1:4" ht="14.4" x14ac:dyDescent="0.3">
      <c r="A127" s="1" t="s">
        <v>81</v>
      </c>
      <c r="B127" s="1" t="s">
        <v>29</v>
      </c>
      <c r="C127" s="1" t="s">
        <v>31</v>
      </c>
      <c r="D127" s="2" t="str">
        <f>HYPERLINK("https://api.nowcoder.com/v1/test-pdf/F8951906347DD771?paperId=16893610","https://api.nowcoder.com/v1/test-pdf/F8951906347DD771?paperId=16893610")</f>
        <v>https://api.nowcoder.com/v1/test-pdf/F8951906347DD771?paperId=16893610</v>
      </c>
    </row>
    <row r="128" spans="1:4" ht="14.4" x14ac:dyDescent="0.3">
      <c r="A128" s="1" t="s">
        <v>94</v>
      </c>
      <c r="B128" s="1" t="s">
        <v>29</v>
      </c>
      <c r="C128" s="1" t="s">
        <v>18</v>
      </c>
      <c r="D128" s="2" t="str">
        <f>HYPERLINK("https://api.nowcoder.com/v1/test-pdf/ED69AB6D76AC9FAC?paperId=16893610","https://api.nowcoder.com/v1/test-pdf/ED69AB6D76AC9FAC?paperId=16893610")</f>
        <v>https://api.nowcoder.com/v1/test-pdf/ED69AB6D76AC9FAC?paperId=16893610</v>
      </c>
    </row>
    <row r="129" spans="1:4" ht="14.4" x14ac:dyDescent="0.3">
      <c r="A129" s="1" t="s">
        <v>130</v>
      </c>
      <c r="B129" s="1" t="s">
        <v>29</v>
      </c>
      <c r="C129" s="1" t="s">
        <v>43</v>
      </c>
      <c r="D129" s="2" t="str">
        <f>HYPERLINK("https://api.nowcoder.com/v1/test-pdf/11D749D741C63F8C?paperId=16893610","https://api.nowcoder.com/v1/test-pdf/11D749D741C63F8C?paperId=16893610")</f>
        <v>https://api.nowcoder.com/v1/test-pdf/11D749D741C63F8C?paperId=16893610</v>
      </c>
    </row>
    <row r="130" spans="1:4" ht="14.4" x14ac:dyDescent="0.3">
      <c r="A130" s="1" t="s">
        <v>178</v>
      </c>
      <c r="B130" s="1" t="s">
        <v>29</v>
      </c>
      <c r="C130" s="1" t="s">
        <v>36</v>
      </c>
      <c r="D130" s="2" t="str">
        <f>HYPERLINK("https://api.nowcoder.com/v1/test-pdf/13EBD32BE0638252?paperId=16893610","https://api.nowcoder.com/v1/test-pdf/13EBD32BE0638252?paperId=16893610")</f>
        <v>https://api.nowcoder.com/v1/test-pdf/13EBD32BE0638252?paperId=16893610</v>
      </c>
    </row>
    <row r="131" spans="1:4" ht="14.4" x14ac:dyDescent="0.3">
      <c r="A131" s="1" t="s">
        <v>200</v>
      </c>
      <c r="B131" s="1" t="s">
        <v>29</v>
      </c>
      <c r="C131" s="1" t="s">
        <v>161</v>
      </c>
      <c r="D131" s="2" t="str">
        <f>HYPERLINK("https://api.nowcoder.com/v1/test-pdf/AFBA58EC0CD33EC6?paperId=16893610","https://api.nowcoder.com/v1/test-pdf/AFBA58EC0CD33EC6?paperId=16893610")</f>
        <v>https://api.nowcoder.com/v1/test-pdf/AFBA58EC0CD33EC6?paperId=16893610</v>
      </c>
    </row>
    <row r="132" spans="1:4" ht="14.4" x14ac:dyDescent="0.3">
      <c r="A132" s="1" t="s">
        <v>204</v>
      </c>
      <c r="B132" s="1" t="s">
        <v>29</v>
      </c>
      <c r="C132" s="1" t="s">
        <v>31</v>
      </c>
      <c r="D132" s="2" t="str">
        <f>HYPERLINK("https://api.nowcoder.com/v1/test-pdf/76C4B35C2123E301?paperId=16893610","https://api.nowcoder.com/v1/test-pdf/76C4B35C2123E301?paperId=16893610")</f>
        <v>https://api.nowcoder.com/v1/test-pdf/76C4B35C2123E301?paperId=16893610</v>
      </c>
    </row>
    <row r="133" spans="1:4" ht="14.4" x14ac:dyDescent="0.3">
      <c r="A133" s="1" t="s">
        <v>307</v>
      </c>
      <c r="B133" s="1" t="s">
        <v>29</v>
      </c>
      <c r="C133" s="1" t="s">
        <v>274</v>
      </c>
      <c r="D133" s="2" t="str">
        <f>HYPERLINK("https://api.nowcoder.com/v1/test-pdf/57E9046CB44CF7A4?paperId=16893610","https://api.nowcoder.com/v1/test-pdf/57E9046CB44CF7A4?paperId=16893610")</f>
        <v>https://api.nowcoder.com/v1/test-pdf/57E9046CB44CF7A4?paperId=16893610</v>
      </c>
    </row>
    <row r="134" spans="1:4" ht="14.4" x14ac:dyDescent="0.3">
      <c r="A134" s="1" t="s">
        <v>311</v>
      </c>
      <c r="B134" s="1" t="s">
        <v>29</v>
      </c>
      <c r="C134" s="1" t="s">
        <v>87</v>
      </c>
      <c r="D134" s="2" t="str">
        <f>HYPERLINK("https://api.nowcoder.com/v1/test-pdf/4051D00474DBFACA?paperId=16893610","https://api.nowcoder.com/v1/test-pdf/4051D00474DBFACA?paperId=16893610")</f>
        <v>https://api.nowcoder.com/v1/test-pdf/4051D00474DBFACA?paperId=16893610</v>
      </c>
    </row>
    <row r="135" spans="1:4" ht="14.4" x14ac:dyDescent="0.3">
      <c r="A135" s="1" t="s">
        <v>328</v>
      </c>
      <c r="B135" s="1" t="s">
        <v>29</v>
      </c>
      <c r="C135" s="1" t="s">
        <v>175</v>
      </c>
      <c r="D135" s="2" t="str">
        <f>HYPERLINK("https://api.nowcoder.com/v1/test-pdf/857270F50A0BADD3?paperId=16893610","https://api.nowcoder.com/v1/test-pdf/857270F50A0BADD3?paperId=16893610")</f>
        <v>https://api.nowcoder.com/v1/test-pdf/857270F50A0BADD3?paperId=16893610</v>
      </c>
    </row>
    <row r="136" spans="1:4" ht="14.4" x14ac:dyDescent="0.3">
      <c r="A136" s="1" t="s">
        <v>341</v>
      </c>
      <c r="B136" s="1" t="s">
        <v>29</v>
      </c>
      <c r="C136" s="1" t="s">
        <v>87</v>
      </c>
      <c r="D136" s="2" t="str">
        <f>HYPERLINK("https://api.nowcoder.com/v1/test-pdf/799072A6ED36A6BD?paperId=16893610","https://api.nowcoder.com/v1/test-pdf/799072A6ED36A6BD?paperId=16893610")</f>
        <v>https://api.nowcoder.com/v1/test-pdf/799072A6ED36A6BD?paperId=16893610</v>
      </c>
    </row>
    <row r="137" spans="1:4" ht="14.4" x14ac:dyDescent="0.3">
      <c r="A137" s="1" t="s">
        <v>345</v>
      </c>
      <c r="B137" s="1" t="s">
        <v>29</v>
      </c>
      <c r="C137" s="1" t="s">
        <v>237</v>
      </c>
      <c r="D137" s="2" t="str">
        <f>HYPERLINK("https://api.nowcoder.com/v1/test-pdf/643EC0E2A2D50F77?paperId=16893610","https://api.nowcoder.com/v1/test-pdf/643EC0E2A2D50F77?paperId=16893610")</f>
        <v>https://api.nowcoder.com/v1/test-pdf/643EC0E2A2D50F77?paperId=16893610</v>
      </c>
    </row>
    <row r="138" spans="1:4" ht="14.4" x14ac:dyDescent="0.3">
      <c r="A138" s="1" t="s">
        <v>353</v>
      </c>
      <c r="B138" s="1" t="s">
        <v>29</v>
      </c>
      <c r="C138" s="1" t="s">
        <v>36</v>
      </c>
      <c r="D138" s="2" t="str">
        <f>HYPERLINK("https://api.nowcoder.com/v1/test-pdf/C3C4307CD7B5E651?paperId=16893610","https://api.nowcoder.com/v1/test-pdf/C3C4307CD7B5E651?paperId=16893610")</f>
        <v>https://api.nowcoder.com/v1/test-pdf/C3C4307CD7B5E651?paperId=16893610</v>
      </c>
    </row>
    <row r="139" spans="1:4" ht="14.4" x14ac:dyDescent="0.3">
      <c r="A139" s="1" t="s">
        <v>394</v>
      </c>
      <c r="B139" s="1" t="s">
        <v>29</v>
      </c>
      <c r="C139" s="1" t="s">
        <v>61</v>
      </c>
      <c r="D139" s="2" t="str">
        <f>HYPERLINK("https://api.nowcoder.com/v1/test-pdf/F9B645C37195E33F?paperId=16893610","https://api.nowcoder.com/v1/test-pdf/F9B645C37195E33F?paperId=16893610")</f>
        <v>https://api.nowcoder.com/v1/test-pdf/F9B645C37195E33F?paperId=16893610</v>
      </c>
    </row>
    <row r="140" spans="1:4" ht="14.4" x14ac:dyDescent="0.3">
      <c r="A140" s="1" t="s">
        <v>418</v>
      </c>
      <c r="B140" s="1" t="s">
        <v>29</v>
      </c>
      <c r="C140" s="1" t="s">
        <v>61</v>
      </c>
      <c r="D140" s="2" t="str">
        <f>HYPERLINK("https://api.nowcoder.com/v1/test-pdf/B7647E6A194C7B48?paperId=16893610","https://api.nowcoder.com/v1/test-pdf/B7647E6A194C7B48?paperId=16893610")</f>
        <v>https://api.nowcoder.com/v1/test-pdf/B7647E6A194C7B48?paperId=16893610</v>
      </c>
    </row>
    <row r="141" spans="1:4" ht="14.4" x14ac:dyDescent="0.3">
      <c r="A141" s="1" t="s">
        <v>428</v>
      </c>
      <c r="B141" s="1" t="s">
        <v>29</v>
      </c>
      <c r="C141" s="1" t="s">
        <v>102</v>
      </c>
      <c r="D141" s="2" t="str">
        <f>HYPERLINK("https://api.nowcoder.com/v1/test-pdf/99F818E3FC9EA8E2?paperId=16893610","https://api.nowcoder.com/v1/test-pdf/99F818E3FC9EA8E2?paperId=16893610")</f>
        <v>https://api.nowcoder.com/v1/test-pdf/99F818E3FC9EA8E2?paperId=16893610</v>
      </c>
    </row>
    <row r="142" spans="1:4" ht="14.4" x14ac:dyDescent="0.3">
      <c r="A142" s="1" t="s">
        <v>505</v>
      </c>
      <c r="B142" s="1" t="s">
        <v>29</v>
      </c>
      <c r="C142" s="1" t="s">
        <v>24</v>
      </c>
      <c r="D142" s="2" t="str">
        <f>HYPERLINK("https://api.nowcoder.com/v1/test-pdf/994A2FC0EA4BAB8C?paperId=16893610","https://api.nowcoder.com/v1/test-pdf/994A2FC0EA4BAB8C?paperId=16893610")</f>
        <v>https://api.nowcoder.com/v1/test-pdf/994A2FC0EA4BAB8C?paperId=16893610</v>
      </c>
    </row>
    <row r="143" spans="1:4" ht="14.4" x14ac:dyDescent="0.3">
      <c r="A143" s="1" t="s">
        <v>540</v>
      </c>
      <c r="B143" s="1" t="s">
        <v>29</v>
      </c>
      <c r="C143" s="1" t="s">
        <v>43</v>
      </c>
      <c r="D143" s="2" t="str">
        <f>HYPERLINK("https://api.nowcoder.com/v1/test-pdf/F5715000E65CBF05?paperId=16893610","https://api.nowcoder.com/v1/test-pdf/F5715000E65CBF05?paperId=16893610")</f>
        <v>https://api.nowcoder.com/v1/test-pdf/F5715000E65CBF05?paperId=16893610</v>
      </c>
    </row>
    <row r="144" spans="1:4" ht="14.4" x14ac:dyDescent="0.3">
      <c r="A144" s="1" t="s">
        <v>554</v>
      </c>
      <c r="B144" s="1" t="s">
        <v>29</v>
      </c>
      <c r="C144" s="1" t="s">
        <v>31</v>
      </c>
      <c r="D144" s="2" t="str">
        <f>HYPERLINK("https://api.nowcoder.com/v1/test-pdf/B42F74F1DDC4F101?paperId=16893610","https://api.nowcoder.com/v1/test-pdf/B42F74F1DDC4F101?paperId=16893610")</f>
        <v>https://api.nowcoder.com/v1/test-pdf/B42F74F1DDC4F101?paperId=16893610</v>
      </c>
    </row>
    <row r="145" spans="1:4" ht="14.4" x14ac:dyDescent="0.3">
      <c r="A145" s="1" t="s">
        <v>566</v>
      </c>
      <c r="B145" s="1" t="s">
        <v>29</v>
      </c>
      <c r="C145" s="1" t="s">
        <v>31</v>
      </c>
      <c r="D145" s="2" t="str">
        <f>HYPERLINK("https://api.nowcoder.com/v1/test-pdf/3A6918DC6A72A12C?paperId=16893610","https://api.nowcoder.com/v1/test-pdf/3A6918DC6A72A12C?paperId=16893610")</f>
        <v>https://api.nowcoder.com/v1/test-pdf/3A6918DC6A72A12C?paperId=16893610</v>
      </c>
    </row>
    <row r="146" spans="1:4" ht="14.4" x14ac:dyDescent="0.3">
      <c r="A146" s="1" t="s">
        <v>574</v>
      </c>
      <c r="B146" s="1" t="s">
        <v>29</v>
      </c>
      <c r="C146" s="1" t="s">
        <v>576</v>
      </c>
      <c r="D146" s="2" t="str">
        <f>HYPERLINK("https://api.nowcoder.com/v1/test-pdf/B1B1A32B871B7033?paperId=16893610","https://api.nowcoder.com/v1/test-pdf/B1B1A32B871B7033?paperId=16893610")</f>
        <v>https://api.nowcoder.com/v1/test-pdf/B1B1A32B871B7033?paperId=16893610</v>
      </c>
    </row>
    <row r="147" spans="1:4" ht="14.4" x14ac:dyDescent="0.3">
      <c r="A147" s="1" t="s">
        <v>593</v>
      </c>
      <c r="B147" s="1" t="s">
        <v>29</v>
      </c>
      <c r="C147" s="1" t="s">
        <v>31</v>
      </c>
      <c r="D147" s="2" t="str">
        <f>HYPERLINK("https://api.nowcoder.com/v1/test-pdf/2B81A137725807DD?paperId=16893610","https://api.nowcoder.com/v1/test-pdf/2B81A137725807DD?paperId=16893610")</f>
        <v>https://api.nowcoder.com/v1/test-pdf/2B81A137725807DD?paperId=16893610</v>
      </c>
    </row>
    <row r="148" spans="1:4" ht="14.4" x14ac:dyDescent="0.3">
      <c r="A148" s="1" t="s">
        <v>617</v>
      </c>
      <c r="B148" s="1" t="s">
        <v>29</v>
      </c>
      <c r="C148" s="1" t="s">
        <v>87</v>
      </c>
      <c r="D148" s="2" t="str">
        <f>HYPERLINK("https://api.nowcoder.com/v1/test-pdf/934DD6221DBCA8FF?paperId=16893610","https://api.nowcoder.com/v1/test-pdf/934DD6221DBCA8FF?paperId=16893610")</f>
        <v>https://api.nowcoder.com/v1/test-pdf/934DD6221DBCA8FF?paperId=16893610</v>
      </c>
    </row>
    <row r="149" spans="1:4" ht="14.4" x14ac:dyDescent="0.3">
      <c r="A149" s="1" t="s">
        <v>632</v>
      </c>
      <c r="B149" s="1" t="s">
        <v>29</v>
      </c>
      <c r="C149" s="1" t="s">
        <v>237</v>
      </c>
      <c r="D149" s="2" t="str">
        <f>HYPERLINK("https://api.nowcoder.com/v1/test-pdf/74C75E864A24829A?paperId=16893610","https://api.nowcoder.com/v1/test-pdf/74C75E864A24829A?paperId=16893610")</f>
        <v>https://api.nowcoder.com/v1/test-pdf/74C75E864A24829A?paperId=16893610</v>
      </c>
    </row>
    <row r="150" spans="1:4" ht="14.4" x14ac:dyDescent="0.3">
      <c r="A150" s="1" t="s">
        <v>639</v>
      </c>
      <c r="B150" s="1" t="s">
        <v>29</v>
      </c>
      <c r="C150" s="1" t="s">
        <v>300</v>
      </c>
      <c r="D150" s="2" t="str">
        <f>HYPERLINK("https://api.nowcoder.com/v1/test-pdf/8ACE965C992ADEED?paperId=16893610","https://api.nowcoder.com/v1/test-pdf/8ACE965C992ADEED?paperId=16893610")</f>
        <v>https://api.nowcoder.com/v1/test-pdf/8ACE965C992ADEED?paperId=16893610</v>
      </c>
    </row>
  </sheetData>
  <autoFilter ref="A1:W150">
    <sortState ref="A2:W150">
      <sortCondition ref="B1:B150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0"/>
  <sheetViews>
    <sheetView workbookViewId="0"/>
  </sheetViews>
  <sheetFormatPr defaultRowHeight="13.8" x14ac:dyDescent="0.25"/>
  <cols>
    <col min="1" max="5" width="20" customWidth="1"/>
    <col min="6" max="6" width="10" customWidth="1"/>
    <col min="7" max="8" width="12" customWidth="1"/>
    <col min="9" max="11" width="10" customWidth="1"/>
    <col min="12" max="13" width="100" customWidth="1"/>
    <col min="14" max="14" width="12" customWidth="1"/>
    <col min="15" max="17" width="20" customWidth="1"/>
    <col min="18" max="18" width="12" customWidth="1"/>
    <col min="19" max="20" width="25" customWidth="1"/>
    <col min="21" max="22" width="12" customWidth="1"/>
    <col min="23" max="23" width="30" customWidth="1"/>
    <col min="24" max="25" width="15" customWidth="1"/>
    <col min="26" max="26" width="12" customWidth="1"/>
    <col min="27" max="29" width="20" customWidth="1"/>
    <col min="30" max="30" width="12" customWidth="1"/>
    <col min="31" max="32" width="25" customWidth="1"/>
    <col min="33" max="34" width="12" customWidth="1"/>
    <col min="35" max="35" width="30" customWidth="1"/>
    <col min="36" max="37" width="15" customWidth="1"/>
    <col min="38" max="47" width="12" customWidth="1"/>
  </cols>
  <sheetData>
    <row r="1" spans="1:4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646</v>
      </c>
      <c r="J1" s="3" t="s">
        <v>9</v>
      </c>
      <c r="K1" s="3" t="s">
        <v>647</v>
      </c>
      <c r="L1" s="3" t="s">
        <v>10</v>
      </c>
      <c r="M1" s="3" t="s">
        <v>11</v>
      </c>
      <c r="N1" s="3" t="s">
        <v>648</v>
      </c>
      <c r="O1" s="3" t="s">
        <v>649</v>
      </c>
      <c r="P1" s="3" t="s">
        <v>650</v>
      </c>
      <c r="Q1" s="3" t="s">
        <v>651</v>
      </c>
      <c r="R1" s="3" t="s">
        <v>652</v>
      </c>
      <c r="S1" s="3" t="s">
        <v>653</v>
      </c>
      <c r="T1" s="3" t="s">
        <v>654</v>
      </c>
      <c r="U1" s="3" t="s">
        <v>655</v>
      </c>
      <c r="V1" s="3" t="s">
        <v>656</v>
      </c>
      <c r="W1" s="3" t="s">
        <v>657</v>
      </c>
      <c r="X1" s="3" t="s">
        <v>658</v>
      </c>
      <c r="Y1" s="3" t="s">
        <v>659</v>
      </c>
      <c r="Z1" s="3" t="s">
        <v>660</v>
      </c>
      <c r="AA1" s="3" t="s">
        <v>661</v>
      </c>
      <c r="AB1" s="3" t="s">
        <v>662</v>
      </c>
      <c r="AC1" s="3" t="s">
        <v>663</v>
      </c>
      <c r="AD1" s="3" t="s">
        <v>664</v>
      </c>
      <c r="AE1" s="3" t="s">
        <v>665</v>
      </c>
      <c r="AF1" s="3" t="s">
        <v>666</v>
      </c>
      <c r="AG1" s="3" t="s">
        <v>667</v>
      </c>
      <c r="AH1" s="3" t="s">
        <v>668</v>
      </c>
      <c r="AI1" s="3" t="s">
        <v>669</v>
      </c>
      <c r="AJ1" s="3" t="s">
        <v>670</v>
      </c>
      <c r="AK1" s="3" t="s">
        <v>671</v>
      </c>
      <c r="AL1" s="3" t="s">
        <v>672</v>
      </c>
      <c r="AM1" s="3" t="s">
        <v>673</v>
      </c>
      <c r="AN1" s="3" t="s">
        <v>674</v>
      </c>
      <c r="AO1" s="3" t="s">
        <v>675</v>
      </c>
      <c r="AP1" s="3" t="s">
        <v>676</v>
      </c>
      <c r="AQ1" s="3" t="s">
        <v>677</v>
      </c>
      <c r="AR1" s="3" t="s">
        <v>678</v>
      </c>
      <c r="AS1" s="3" t="s">
        <v>679</v>
      </c>
      <c r="AT1" s="3" t="s">
        <v>680</v>
      </c>
      <c r="AU1" s="3" t="s">
        <v>681</v>
      </c>
    </row>
    <row r="2" spans="1:47" ht="14.4" x14ac:dyDescent="0.3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>
        <v>80</v>
      </c>
      <c r="G2" s="3">
        <v>30</v>
      </c>
      <c r="H2" s="3">
        <v>50</v>
      </c>
      <c r="I2" s="3" t="s">
        <v>682</v>
      </c>
      <c r="J2" s="3" t="s">
        <v>19</v>
      </c>
      <c r="K2" s="3" t="s">
        <v>683</v>
      </c>
      <c r="L2" s="4" t="str">
        <f>HYPERLINK("https://hr.nowcoder.com/console?theme=tinyLeft&amp;access_token=92a7ae5fd8aa8ad5787baee3e5b517192e332f43560d11dae4bc6518f3003125#paper/%7B%22tab%22%3A%22index%22%2C%22action%22%3A%22candidate%2Fresult%2Findex%22%2C%22testId%22%3A1459781%7D","https://hr.nowcoder.com/console?theme=tinyLeft&amp;access_token=92a7ae5fd8aa8ad5787baee3e5b517192e332f43560d11dae4bc6518f3003125#paper/%7B%22tab%22%3A%22index%22%2C%22action%22%3A%22candidate%2Fresult%2Findex%22%2C%22testId%22%3A1459781%7D")</f>
        <v>https://hr.nowcoder.com/console?theme=tinyLeft&amp;access_token=92a7ae5fd8aa8ad5787baee3e5b517192e332f43560d11dae4bc6518f3003125#paper/%7B%22tab%22%3A%22index%22%2C%22action%22%3A%22candidate%2Fresult%2Findex%22%2C%22testId%22%3A1459781%7D</v>
      </c>
      <c r="M2" s="4" t="str">
        <f>HYPERLINK("https://api.nowcoder.com/v1/test-pdf/3B72CDD020E8B43F?paperId=16893610","https://api.nowcoder.com/v1/test-pdf/3B72CDD020E8B43F?paperId=16893610")</f>
        <v>https://api.nowcoder.com/v1/test-pdf/3B72CDD020E8B43F?paperId=16893610</v>
      </c>
      <c r="N2" s="3">
        <v>25</v>
      </c>
      <c r="O2" s="3">
        <v>4</v>
      </c>
      <c r="P2" s="3">
        <v>484</v>
      </c>
      <c r="Q2" s="3">
        <v>3</v>
      </c>
      <c r="R2" s="3" t="s">
        <v>684</v>
      </c>
      <c r="S2" s="3" t="s">
        <v>685</v>
      </c>
      <c r="T2" s="3" t="s">
        <v>686</v>
      </c>
      <c r="U2" s="3" t="s">
        <v>687</v>
      </c>
      <c r="V2" s="3">
        <v>18</v>
      </c>
      <c r="W2" s="3"/>
      <c r="X2" s="3"/>
      <c r="Y2" s="3"/>
      <c r="Z2" s="3">
        <v>25</v>
      </c>
      <c r="AA2" s="3">
        <v>2</v>
      </c>
      <c r="AB2" s="3">
        <v>484</v>
      </c>
      <c r="AC2" s="3">
        <v>3</v>
      </c>
      <c r="AD2" s="3" t="s">
        <v>684</v>
      </c>
      <c r="AE2" s="3" t="s">
        <v>688</v>
      </c>
      <c r="AF2" s="3" t="s">
        <v>686</v>
      </c>
      <c r="AG2" s="3" t="s">
        <v>689</v>
      </c>
      <c r="AH2" s="3">
        <v>37</v>
      </c>
      <c r="AI2" s="3"/>
      <c r="AJ2" s="3"/>
      <c r="AK2" s="3"/>
      <c r="AL2" s="3">
        <v>5</v>
      </c>
      <c r="AM2" s="3">
        <v>5</v>
      </c>
      <c r="AN2" s="3">
        <v>5</v>
      </c>
      <c r="AO2" s="3">
        <v>0</v>
      </c>
      <c r="AP2" s="3">
        <v>0</v>
      </c>
      <c r="AQ2" s="3">
        <v>5</v>
      </c>
      <c r="AR2" s="3">
        <v>0</v>
      </c>
      <c r="AS2" s="3">
        <v>5</v>
      </c>
      <c r="AT2" s="3">
        <v>0</v>
      </c>
      <c r="AU2" s="3">
        <v>5</v>
      </c>
    </row>
    <row r="3" spans="1:47" ht="14.4" x14ac:dyDescent="0.3">
      <c r="A3" s="3" t="s">
        <v>20</v>
      </c>
      <c r="B3" s="3" t="s">
        <v>21</v>
      </c>
      <c r="C3" s="3" t="s">
        <v>22</v>
      </c>
      <c r="D3" s="3" t="s">
        <v>15</v>
      </c>
      <c r="E3" s="3" t="s">
        <v>23</v>
      </c>
      <c r="F3" s="3">
        <v>50</v>
      </c>
      <c r="G3" s="3">
        <v>25</v>
      </c>
      <c r="H3" s="3">
        <v>25</v>
      </c>
      <c r="I3" s="3" t="s">
        <v>690</v>
      </c>
      <c r="J3" s="3" t="s">
        <v>25</v>
      </c>
      <c r="K3" s="3" t="s">
        <v>683</v>
      </c>
      <c r="L3" s="4" t="str">
        <f>HYPERLINK("https://hr.nowcoder.com/console?theme=tinyLeft&amp;access_token=96b03d3b6198da28e3903fea1787b9d851a52cfc41d79b65f0bdc2a435ac6a0d#paper/%7B%22tab%22%3A%22index%22%2C%22action%22%3A%22candidate%2Fresult%2Findex%22%2C%22testId%22%3A1460211%7D","https://hr.nowcoder.com/console?theme=tinyLeft&amp;access_token=96b03d3b6198da28e3903fea1787b9d851a52cfc41d79b65f0bdc2a435ac6a0d#paper/%7B%22tab%22%3A%22index%22%2C%22action%22%3A%22candidate%2Fresult%2Findex%22%2C%22testId%22%3A1460211%7D")</f>
        <v>https://hr.nowcoder.com/console?theme=tinyLeft&amp;access_token=96b03d3b6198da28e3903fea1787b9d851a52cfc41d79b65f0bdc2a435ac6a0d#paper/%7B%22tab%22%3A%22index%22%2C%22action%22%3A%22candidate%2Fresult%2Findex%22%2C%22testId%22%3A1460211%7D</v>
      </c>
      <c r="M3" s="4" t="str">
        <f>HYPERLINK("https://api.nowcoder.com/v1/test-pdf/D6C12AE571A3B60F?paperId=16893610","https://api.nowcoder.com/v1/test-pdf/D6C12AE571A3B60F?paperId=16893610")</f>
        <v>https://api.nowcoder.com/v1/test-pdf/D6C12AE571A3B60F?paperId=16893610</v>
      </c>
      <c r="N3" s="3">
        <v>0</v>
      </c>
      <c r="O3" s="3">
        <v>0</v>
      </c>
      <c r="P3" s="3"/>
      <c r="Q3" s="3"/>
      <c r="R3" s="3" t="s">
        <v>17</v>
      </c>
      <c r="S3" s="3"/>
      <c r="T3" s="3"/>
      <c r="U3" s="3"/>
      <c r="V3" s="3">
        <v>0</v>
      </c>
      <c r="W3" s="3"/>
      <c r="X3" s="3"/>
      <c r="Y3" s="3"/>
      <c r="Z3" s="3">
        <v>25</v>
      </c>
      <c r="AA3" s="3">
        <v>17</v>
      </c>
      <c r="AB3" s="3">
        <v>632</v>
      </c>
      <c r="AC3" s="3">
        <v>5</v>
      </c>
      <c r="AD3" s="3" t="s">
        <v>684</v>
      </c>
      <c r="AE3" s="3" t="s">
        <v>691</v>
      </c>
      <c r="AF3" s="3" t="s">
        <v>686</v>
      </c>
      <c r="AG3" s="3" t="s">
        <v>692</v>
      </c>
      <c r="AH3" s="3">
        <v>48</v>
      </c>
      <c r="AI3" s="3"/>
      <c r="AJ3" s="3"/>
      <c r="AK3" s="3"/>
      <c r="AL3" s="3">
        <v>5</v>
      </c>
      <c r="AM3" s="3">
        <v>5</v>
      </c>
      <c r="AN3" s="3">
        <v>5</v>
      </c>
      <c r="AO3" s="3">
        <v>0</v>
      </c>
      <c r="AP3" s="3">
        <v>0</v>
      </c>
      <c r="AQ3" s="3">
        <v>5</v>
      </c>
      <c r="AR3" s="3">
        <v>5</v>
      </c>
      <c r="AS3" s="3">
        <v>0</v>
      </c>
      <c r="AT3" s="3">
        <v>0</v>
      </c>
      <c r="AU3" s="3">
        <v>0</v>
      </c>
    </row>
    <row r="4" spans="1:47" ht="14.4" x14ac:dyDescent="0.3">
      <c r="A4" s="3" t="s">
        <v>26</v>
      </c>
      <c r="B4" s="3" t="s">
        <v>27</v>
      </c>
      <c r="C4" s="3" t="s">
        <v>28</v>
      </c>
      <c r="D4" s="3" t="s">
        <v>29</v>
      </c>
      <c r="E4" s="3" t="s">
        <v>30</v>
      </c>
      <c r="F4" s="3">
        <v>85</v>
      </c>
      <c r="G4" s="3">
        <v>35</v>
      </c>
      <c r="H4" s="3">
        <v>50</v>
      </c>
      <c r="I4" s="3" t="s">
        <v>693</v>
      </c>
      <c r="J4" s="3" t="s">
        <v>32</v>
      </c>
      <c r="K4" s="3" t="s">
        <v>683</v>
      </c>
      <c r="L4" s="4" t="str">
        <f>HYPERLINK("https://hr.nowcoder.com/console?theme=tinyLeft&amp;access_token=db9581a352c435a4f2176cd878fed35e8f362860ddb12ef4ff1acc88abcdc594#paper/%7B%22tab%22%3A%22index%22%2C%22action%22%3A%22candidate%2Fresult%2Findex%22%2C%22testId%22%3A1460212%7D","https://hr.nowcoder.com/console?theme=tinyLeft&amp;access_token=db9581a352c435a4f2176cd878fed35e8f362860ddb12ef4ff1acc88abcdc594#paper/%7B%22tab%22%3A%22index%22%2C%22action%22%3A%22candidate%2Fresult%2Findex%22%2C%22testId%22%3A1460212%7D")</f>
        <v>https://hr.nowcoder.com/console?theme=tinyLeft&amp;access_token=db9581a352c435a4f2176cd878fed35e8f362860ddb12ef4ff1acc88abcdc594#paper/%7B%22tab%22%3A%22index%22%2C%22action%22%3A%22candidate%2Fresult%2Findex%22%2C%22testId%22%3A1460212%7D</v>
      </c>
      <c r="M4" s="4" t="str">
        <f>HYPERLINK("https://api.nowcoder.com/v1/test-pdf/C1AD8C82330DD128?paperId=16893610","https://api.nowcoder.com/v1/test-pdf/C1AD8C82330DD128?paperId=16893610")</f>
        <v>https://api.nowcoder.com/v1/test-pdf/C1AD8C82330DD128?paperId=16893610</v>
      </c>
      <c r="N4" s="3">
        <v>25</v>
      </c>
      <c r="O4" s="3">
        <v>1</v>
      </c>
      <c r="P4" s="3">
        <v>604</v>
      </c>
      <c r="Q4" s="3">
        <v>3</v>
      </c>
      <c r="R4" s="3" t="s">
        <v>684</v>
      </c>
      <c r="S4" s="3" t="s">
        <v>694</v>
      </c>
      <c r="T4" s="3" t="s">
        <v>686</v>
      </c>
      <c r="U4" s="3" t="s">
        <v>695</v>
      </c>
      <c r="V4" s="3">
        <v>33</v>
      </c>
      <c r="W4" s="3"/>
      <c r="X4" s="3"/>
      <c r="Y4" s="3"/>
      <c r="Z4" s="3">
        <v>25</v>
      </c>
      <c r="AA4" s="3">
        <v>3</v>
      </c>
      <c r="AB4" s="3">
        <v>492</v>
      </c>
      <c r="AC4" s="3">
        <v>4</v>
      </c>
      <c r="AD4" s="3" t="s">
        <v>684</v>
      </c>
      <c r="AE4" s="3" t="s">
        <v>696</v>
      </c>
      <c r="AF4" s="3" t="s">
        <v>686</v>
      </c>
      <c r="AG4" s="3" t="s">
        <v>697</v>
      </c>
      <c r="AH4" s="3">
        <v>35</v>
      </c>
      <c r="AI4" s="3"/>
      <c r="AJ4" s="3"/>
      <c r="AK4" s="3"/>
      <c r="AL4" s="3">
        <v>5</v>
      </c>
      <c r="AM4" s="3">
        <v>0</v>
      </c>
      <c r="AN4" s="3">
        <v>5</v>
      </c>
      <c r="AO4" s="3">
        <v>5</v>
      </c>
      <c r="AP4" s="3">
        <v>0</v>
      </c>
      <c r="AQ4" s="3">
        <v>5</v>
      </c>
      <c r="AR4" s="3">
        <v>0</v>
      </c>
      <c r="AS4" s="3">
        <v>5</v>
      </c>
      <c r="AT4" s="3">
        <v>5</v>
      </c>
      <c r="AU4" s="3">
        <v>5</v>
      </c>
    </row>
    <row r="5" spans="1:47" ht="14.4" x14ac:dyDescent="0.3">
      <c r="A5" s="3" t="s">
        <v>33</v>
      </c>
      <c r="B5" s="3" t="s">
        <v>34</v>
      </c>
      <c r="C5" s="3" t="s">
        <v>35</v>
      </c>
      <c r="D5" s="3" t="s">
        <v>29</v>
      </c>
      <c r="E5" s="3" t="s">
        <v>30</v>
      </c>
      <c r="F5" s="3">
        <v>0</v>
      </c>
      <c r="G5" s="3">
        <v>0</v>
      </c>
      <c r="H5" s="3">
        <v>0</v>
      </c>
      <c r="I5" s="3" t="s">
        <v>698</v>
      </c>
      <c r="J5" s="3" t="s">
        <v>37</v>
      </c>
      <c r="K5" s="3" t="s">
        <v>683</v>
      </c>
      <c r="L5" s="4" t="str">
        <f>HYPERLINK("https://hr.nowcoder.com/console?theme=tinyLeft&amp;access_token=d7bca32ebedddd6f8fe17ba864fd7ab71a40a3d6426330f5ea75da12fd4d00b5#paper/%7B%22tab%22%3A%22index%22%2C%22action%22%3A%22candidate%2Fresult%2Findex%22%2C%22testId%22%3A1460213%7D","https://hr.nowcoder.com/console?theme=tinyLeft&amp;access_token=d7bca32ebedddd6f8fe17ba864fd7ab71a40a3d6426330f5ea75da12fd4d00b5#paper/%7B%22tab%22%3A%22index%22%2C%22action%22%3A%22candidate%2Fresult%2Findex%22%2C%22testId%22%3A1460213%7D")</f>
        <v>https://hr.nowcoder.com/console?theme=tinyLeft&amp;access_token=d7bca32ebedddd6f8fe17ba864fd7ab71a40a3d6426330f5ea75da12fd4d00b5#paper/%7B%22tab%22%3A%22index%22%2C%22action%22%3A%22candidate%2Fresult%2Findex%22%2C%22testId%22%3A1460213%7D</v>
      </c>
      <c r="M5" s="4" t="str">
        <f>HYPERLINK("https://api.nowcoder.com/v1/test-pdf/3F577A337DB9584E?paperId=16893610","https://api.nowcoder.com/v1/test-pdf/3F577A337DB9584E?paperId=16893610")</f>
        <v>https://api.nowcoder.com/v1/test-pdf/3F577A337DB9584E?paperId=16893610</v>
      </c>
      <c r="N5" s="3">
        <v>0</v>
      </c>
      <c r="O5" s="3">
        <v>0</v>
      </c>
      <c r="P5" s="3"/>
      <c r="Q5" s="3"/>
      <c r="R5" s="3" t="s">
        <v>17</v>
      </c>
      <c r="S5" s="3"/>
      <c r="T5" s="3"/>
      <c r="U5" s="3"/>
      <c r="V5" s="3">
        <v>0</v>
      </c>
      <c r="W5" s="3"/>
      <c r="X5" s="3"/>
      <c r="Y5" s="3"/>
      <c r="Z5" s="3">
        <v>0</v>
      </c>
      <c r="AA5" s="3">
        <v>0</v>
      </c>
      <c r="AB5" s="3"/>
      <c r="AC5" s="3"/>
      <c r="AD5" s="3" t="s">
        <v>17</v>
      </c>
      <c r="AE5" s="3"/>
      <c r="AF5" s="3"/>
      <c r="AG5" s="3"/>
      <c r="AH5" s="3">
        <v>0</v>
      </c>
      <c r="AI5" s="3"/>
      <c r="AJ5" s="3"/>
      <c r="AK5" s="3"/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</row>
    <row r="6" spans="1:47" ht="14.4" x14ac:dyDescent="0.3">
      <c r="A6" s="3" t="s">
        <v>38</v>
      </c>
      <c r="B6" s="3" t="s">
        <v>39</v>
      </c>
      <c r="C6" s="3" t="s">
        <v>40</v>
      </c>
      <c r="D6" s="3" t="s">
        <v>41</v>
      </c>
      <c r="E6" s="3" t="s">
        <v>42</v>
      </c>
      <c r="F6" s="3">
        <v>90</v>
      </c>
      <c r="G6" s="3">
        <v>40</v>
      </c>
      <c r="H6" s="3">
        <v>50</v>
      </c>
      <c r="I6" s="3" t="s">
        <v>15</v>
      </c>
      <c r="J6" s="3" t="s">
        <v>44</v>
      </c>
      <c r="K6" s="3" t="s">
        <v>683</v>
      </c>
      <c r="L6" s="4" t="str">
        <f>HYPERLINK("https://hr.nowcoder.com/console?theme=tinyLeft&amp;access_token=f216107b421a32a075128c22e5adae0249a6bdee5c70fb3da8b500135682a949#paper/%7B%22tab%22%3A%22index%22%2C%22action%22%3A%22candidate%2Fresult%2Findex%22%2C%22testId%22%3A1460244%7D","https://hr.nowcoder.com/console?theme=tinyLeft&amp;access_token=f216107b421a32a075128c22e5adae0249a6bdee5c70fb3da8b500135682a949#paper/%7B%22tab%22%3A%22index%22%2C%22action%22%3A%22candidate%2Fresult%2Findex%22%2C%22testId%22%3A1460244%7D")</f>
        <v>https://hr.nowcoder.com/console?theme=tinyLeft&amp;access_token=f216107b421a32a075128c22e5adae0249a6bdee5c70fb3da8b500135682a949#paper/%7B%22tab%22%3A%22index%22%2C%22action%22%3A%22candidate%2Fresult%2Findex%22%2C%22testId%22%3A1460244%7D</v>
      </c>
      <c r="M6" s="4" t="str">
        <f>HYPERLINK("https://api.nowcoder.com/v1/test-pdf/7EC71900349816F9?paperId=16893610","https://api.nowcoder.com/v1/test-pdf/7EC71900349816F9?paperId=16893610")</f>
        <v>https://api.nowcoder.com/v1/test-pdf/7EC71900349816F9?paperId=16893610</v>
      </c>
      <c r="N6" s="3">
        <v>25</v>
      </c>
      <c r="O6" s="3">
        <v>1</v>
      </c>
      <c r="P6" s="3">
        <v>484</v>
      </c>
      <c r="Q6" s="3">
        <v>4</v>
      </c>
      <c r="R6" s="3" t="s">
        <v>684</v>
      </c>
      <c r="S6" s="3" t="s">
        <v>699</v>
      </c>
      <c r="T6" s="3" t="s">
        <v>686</v>
      </c>
      <c r="U6" s="3" t="s">
        <v>700</v>
      </c>
      <c r="V6" s="3">
        <v>7</v>
      </c>
      <c r="W6" s="3"/>
      <c r="X6" s="3"/>
      <c r="Y6" s="3"/>
      <c r="Z6" s="3">
        <v>25</v>
      </c>
      <c r="AA6" s="3">
        <v>1</v>
      </c>
      <c r="AB6" s="3">
        <v>480</v>
      </c>
      <c r="AC6" s="3">
        <v>4</v>
      </c>
      <c r="AD6" s="3" t="s">
        <v>684</v>
      </c>
      <c r="AE6" s="3" t="s">
        <v>701</v>
      </c>
      <c r="AF6" s="3" t="s">
        <v>686</v>
      </c>
      <c r="AG6" s="3" t="s">
        <v>702</v>
      </c>
      <c r="AH6" s="3">
        <v>35</v>
      </c>
      <c r="AI6" s="3"/>
      <c r="AJ6" s="3"/>
      <c r="AK6" s="3"/>
      <c r="AL6" s="3">
        <v>5</v>
      </c>
      <c r="AM6" s="3">
        <v>5</v>
      </c>
      <c r="AN6" s="3">
        <v>5</v>
      </c>
      <c r="AO6" s="3">
        <v>5</v>
      </c>
      <c r="AP6" s="3">
        <v>0</v>
      </c>
      <c r="AQ6" s="3">
        <v>5</v>
      </c>
      <c r="AR6" s="3">
        <v>0</v>
      </c>
      <c r="AS6" s="3">
        <v>5</v>
      </c>
      <c r="AT6" s="3">
        <v>5</v>
      </c>
      <c r="AU6" s="3">
        <v>5</v>
      </c>
    </row>
    <row r="7" spans="1:47" ht="14.4" x14ac:dyDescent="0.3">
      <c r="A7" s="3" t="s">
        <v>45</v>
      </c>
      <c r="B7" s="3" t="s">
        <v>46</v>
      </c>
      <c r="C7" s="3" t="s">
        <v>47</v>
      </c>
      <c r="D7" s="3" t="s">
        <v>29</v>
      </c>
      <c r="E7" s="3" t="s">
        <v>16</v>
      </c>
      <c r="F7" s="3">
        <v>85</v>
      </c>
      <c r="G7" s="3">
        <v>35</v>
      </c>
      <c r="H7" s="3">
        <v>50</v>
      </c>
      <c r="I7" s="3" t="s">
        <v>703</v>
      </c>
      <c r="J7" s="3" t="s">
        <v>49</v>
      </c>
      <c r="K7" s="3" t="s">
        <v>683</v>
      </c>
      <c r="L7" s="4" t="str">
        <f>HYPERLINK("https://hr.nowcoder.com/console?theme=tinyLeft&amp;access_token=fef376b4875e1beafc190d8a2cb9f29ee0296467cfd2b55f5c02d1d9099faa63#paper/%7B%22tab%22%3A%22index%22%2C%22action%22%3A%22candidate%2Fresult%2Findex%22%2C%22testId%22%3A1460246%7D","https://hr.nowcoder.com/console?theme=tinyLeft&amp;access_token=fef376b4875e1beafc190d8a2cb9f29ee0296467cfd2b55f5c02d1d9099faa63#paper/%7B%22tab%22%3A%22index%22%2C%22action%22%3A%22candidate%2Fresult%2Findex%22%2C%22testId%22%3A1460246%7D")</f>
        <v>https://hr.nowcoder.com/console?theme=tinyLeft&amp;access_token=fef376b4875e1beafc190d8a2cb9f29ee0296467cfd2b55f5c02d1d9099faa63#paper/%7B%22tab%22%3A%22index%22%2C%22action%22%3A%22candidate%2Fresult%2Findex%22%2C%22testId%22%3A1460246%7D</v>
      </c>
      <c r="M7" s="4" t="str">
        <f>HYPERLINK("https://api.nowcoder.com/v1/test-pdf/1DAE44DA5FD56707?paperId=16893610","https://api.nowcoder.com/v1/test-pdf/1DAE44DA5FD56707?paperId=16893610")</f>
        <v>https://api.nowcoder.com/v1/test-pdf/1DAE44DA5FD56707?paperId=16893610</v>
      </c>
      <c r="N7" s="3">
        <v>25</v>
      </c>
      <c r="O7" s="3">
        <v>4</v>
      </c>
      <c r="P7" s="3">
        <v>480</v>
      </c>
      <c r="Q7" s="3">
        <v>4</v>
      </c>
      <c r="R7" s="3" t="s">
        <v>684</v>
      </c>
      <c r="S7" s="3" t="s">
        <v>704</v>
      </c>
      <c r="T7" s="3" t="s">
        <v>686</v>
      </c>
      <c r="U7" s="3" t="s">
        <v>705</v>
      </c>
      <c r="V7" s="3">
        <v>9</v>
      </c>
      <c r="W7" s="3"/>
      <c r="X7" s="3"/>
      <c r="Y7" s="3"/>
      <c r="Z7" s="3">
        <v>25</v>
      </c>
      <c r="AA7" s="3">
        <v>1</v>
      </c>
      <c r="AB7" s="3">
        <v>504</v>
      </c>
      <c r="AC7" s="3">
        <v>38</v>
      </c>
      <c r="AD7" s="3" t="s">
        <v>684</v>
      </c>
      <c r="AE7" s="3" t="s">
        <v>706</v>
      </c>
      <c r="AF7" s="3" t="s">
        <v>686</v>
      </c>
      <c r="AG7" s="3" t="s">
        <v>707</v>
      </c>
      <c r="AH7" s="3">
        <v>38</v>
      </c>
      <c r="AI7" s="3"/>
      <c r="AJ7" s="3"/>
      <c r="AK7" s="3"/>
      <c r="AL7" s="3">
        <v>5</v>
      </c>
      <c r="AM7" s="3">
        <v>5</v>
      </c>
      <c r="AN7" s="3">
        <v>5</v>
      </c>
      <c r="AO7" s="3">
        <v>5</v>
      </c>
      <c r="AP7" s="3">
        <v>0</v>
      </c>
      <c r="AQ7" s="3">
        <v>5</v>
      </c>
      <c r="AR7" s="3">
        <v>0</v>
      </c>
      <c r="AS7" s="3">
        <v>5</v>
      </c>
      <c r="AT7" s="3">
        <v>5</v>
      </c>
      <c r="AU7" s="3">
        <v>0</v>
      </c>
    </row>
    <row r="8" spans="1:47" ht="14.4" x14ac:dyDescent="0.3">
      <c r="A8" s="3" t="s">
        <v>50</v>
      </c>
      <c r="B8" s="3" t="s">
        <v>51</v>
      </c>
      <c r="C8" s="3" t="s">
        <v>52</v>
      </c>
      <c r="D8" s="3" t="s">
        <v>53</v>
      </c>
      <c r="E8" s="3" t="s">
        <v>54</v>
      </c>
      <c r="F8" s="3">
        <v>80</v>
      </c>
      <c r="G8" s="3">
        <v>30</v>
      </c>
      <c r="H8" s="3">
        <v>50</v>
      </c>
      <c r="I8" s="3" t="s">
        <v>708</v>
      </c>
      <c r="J8" s="3" t="s">
        <v>56</v>
      </c>
      <c r="K8" s="3" t="s">
        <v>683</v>
      </c>
      <c r="L8" s="4" t="str">
        <f>HYPERLINK("https://hr.nowcoder.com/console?theme=tinyLeft&amp;access_token=b85ac959fcd1282956940de7fb1d00dcc3cea28c74eb3d2a7ffb35d81b8606af#paper/%7B%22tab%22%3A%22index%22%2C%22action%22%3A%22candidate%2Fresult%2Findex%22%2C%22testId%22%3A1460248%7D","https://hr.nowcoder.com/console?theme=tinyLeft&amp;access_token=b85ac959fcd1282956940de7fb1d00dcc3cea28c74eb3d2a7ffb35d81b8606af#paper/%7B%22tab%22%3A%22index%22%2C%22action%22%3A%22candidate%2Fresult%2Findex%22%2C%22testId%22%3A1460248%7D")</f>
        <v>https://hr.nowcoder.com/console?theme=tinyLeft&amp;access_token=b85ac959fcd1282956940de7fb1d00dcc3cea28c74eb3d2a7ffb35d81b8606af#paper/%7B%22tab%22%3A%22index%22%2C%22action%22%3A%22candidate%2Fresult%2Findex%22%2C%22testId%22%3A1460248%7D</v>
      </c>
      <c r="M8" s="4" t="str">
        <f>HYPERLINK("https://api.nowcoder.com/v1/test-pdf/645A56FAF294DA9C?paperId=16893610","https://api.nowcoder.com/v1/test-pdf/645A56FAF294DA9C?paperId=16893610")</f>
        <v>https://api.nowcoder.com/v1/test-pdf/645A56FAF294DA9C?paperId=16893610</v>
      </c>
      <c r="N8" s="3">
        <v>25</v>
      </c>
      <c r="O8" s="3">
        <v>1</v>
      </c>
      <c r="P8" s="3">
        <v>492</v>
      </c>
      <c r="Q8" s="3">
        <v>4</v>
      </c>
      <c r="R8" s="3" t="s">
        <v>684</v>
      </c>
      <c r="S8" s="3" t="s">
        <v>709</v>
      </c>
      <c r="T8" s="3" t="s">
        <v>686</v>
      </c>
      <c r="U8" s="3" t="s">
        <v>710</v>
      </c>
      <c r="V8" s="3">
        <v>9</v>
      </c>
      <c r="W8" s="3"/>
      <c r="X8" s="3"/>
      <c r="Y8" s="3"/>
      <c r="Z8" s="3">
        <v>25</v>
      </c>
      <c r="AA8" s="3">
        <v>1</v>
      </c>
      <c r="AB8" s="3">
        <v>480</v>
      </c>
      <c r="AC8" s="3">
        <v>4</v>
      </c>
      <c r="AD8" s="3" t="s">
        <v>684</v>
      </c>
      <c r="AE8" s="3" t="s">
        <v>711</v>
      </c>
      <c r="AF8" s="3" t="s">
        <v>686</v>
      </c>
      <c r="AG8" s="3" t="s">
        <v>712</v>
      </c>
      <c r="AH8" s="3">
        <v>33</v>
      </c>
      <c r="AI8" s="3"/>
      <c r="AJ8" s="3"/>
      <c r="AK8" s="3"/>
      <c r="AL8" s="3">
        <v>5</v>
      </c>
      <c r="AM8" s="3">
        <v>0</v>
      </c>
      <c r="AN8" s="3">
        <v>5</v>
      </c>
      <c r="AO8" s="3">
        <v>5</v>
      </c>
      <c r="AP8" s="3">
        <v>0</v>
      </c>
      <c r="AQ8" s="3">
        <v>5</v>
      </c>
      <c r="AR8" s="3">
        <v>0</v>
      </c>
      <c r="AS8" s="3">
        <v>5</v>
      </c>
      <c r="AT8" s="3">
        <v>0</v>
      </c>
      <c r="AU8" s="3">
        <v>5</v>
      </c>
    </row>
    <row r="9" spans="1:47" ht="14.4" x14ac:dyDescent="0.3">
      <c r="A9" s="3" t="s">
        <v>57</v>
      </c>
      <c r="B9" s="3" t="s">
        <v>58</v>
      </c>
      <c r="C9" s="3" t="s">
        <v>59</v>
      </c>
      <c r="D9" s="3" t="s">
        <v>60</v>
      </c>
      <c r="E9" s="3" t="s">
        <v>30</v>
      </c>
      <c r="F9" s="3">
        <v>25</v>
      </c>
      <c r="G9" s="3">
        <v>25</v>
      </c>
      <c r="H9" s="3">
        <v>0</v>
      </c>
      <c r="I9" s="3" t="s">
        <v>713</v>
      </c>
      <c r="J9" s="3" t="s">
        <v>62</v>
      </c>
      <c r="K9" s="3" t="s">
        <v>683</v>
      </c>
      <c r="L9" s="4" t="str">
        <f>HYPERLINK("https://hr.nowcoder.com/console?theme=tinyLeft&amp;access_token=ad04f7486a4bdcd1dd484507c5f87f6c3f396f5a445cae7f5c6a4a76f79710f5#paper/%7B%22tab%22%3A%22index%22%2C%22action%22%3A%22candidate%2Fresult%2Findex%22%2C%22testId%22%3A1460254%7D","https://hr.nowcoder.com/console?theme=tinyLeft&amp;access_token=ad04f7486a4bdcd1dd484507c5f87f6c3f396f5a445cae7f5c6a4a76f79710f5#paper/%7B%22tab%22%3A%22index%22%2C%22action%22%3A%22candidate%2Fresult%2Findex%22%2C%22testId%22%3A1460254%7D")</f>
        <v>https://hr.nowcoder.com/console?theme=tinyLeft&amp;access_token=ad04f7486a4bdcd1dd484507c5f87f6c3f396f5a445cae7f5c6a4a76f79710f5#paper/%7B%22tab%22%3A%22index%22%2C%22action%22%3A%22candidate%2Fresult%2Findex%22%2C%22testId%22%3A1460254%7D</v>
      </c>
      <c r="M9" s="4" t="str">
        <f>HYPERLINK("https://api.nowcoder.com/v1/test-pdf/88C59E9999B723F0?paperId=16893610","https://api.nowcoder.com/v1/test-pdf/88C59E9999B723F0?paperId=16893610")</f>
        <v>https://api.nowcoder.com/v1/test-pdf/88C59E9999B723F0?paperId=16893610</v>
      </c>
      <c r="N9" s="3">
        <v>0</v>
      </c>
      <c r="O9" s="3">
        <v>0</v>
      </c>
      <c r="P9" s="3"/>
      <c r="Q9" s="3"/>
      <c r="R9" s="3" t="s">
        <v>17</v>
      </c>
      <c r="S9" s="3"/>
      <c r="T9" s="3"/>
      <c r="U9" s="3"/>
      <c r="V9" s="3">
        <v>0</v>
      </c>
      <c r="W9" s="3"/>
      <c r="X9" s="3"/>
      <c r="Y9" s="3"/>
      <c r="Z9" s="3">
        <v>0</v>
      </c>
      <c r="AA9" s="3">
        <v>6</v>
      </c>
      <c r="AB9" s="3">
        <v>484</v>
      </c>
      <c r="AC9" s="3">
        <v>4</v>
      </c>
      <c r="AD9" s="3" t="s">
        <v>714</v>
      </c>
      <c r="AE9" s="3" t="s">
        <v>715</v>
      </c>
      <c r="AF9" s="3" t="s">
        <v>686</v>
      </c>
      <c r="AG9" s="3" t="s">
        <v>716</v>
      </c>
      <c r="AH9" s="3">
        <v>37</v>
      </c>
      <c r="AI9" s="3"/>
      <c r="AJ9" s="3"/>
      <c r="AK9" s="3"/>
      <c r="AL9" s="3">
        <v>5</v>
      </c>
      <c r="AM9" s="3">
        <v>0</v>
      </c>
      <c r="AN9" s="3">
        <v>5</v>
      </c>
      <c r="AO9" s="3">
        <v>0</v>
      </c>
      <c r="AP9" s="3">
        <v>0</v>
      </c>
      <c r="AQ9" s="3">
        <v>0</v>
      </c>
      <c r="AR9" s="3">
        <v>5</v>
      </c>
      <c r="AS9" s="3">
        <v>5</v>
      </c>
      <c r="AT9" s="3">
        <v>0</v>
      </c>
      <c r="AU9" s="3">
        <v>5</v>
      </c>
    </row>
    <row r="10" spans="1:47" ht="14.4" x14ac:dyDescent="0.3">
      <c r="A10" s="3" t="s">
        <v>63</v>
      </c>
      <c r="B10" s="3" t="s">
        <v>64</v>
      </c>
      <c r="C10" s="3" t="s">
        <v>65</v>
      </c>
      <c r="D10" s="3" t="s">
        <v>66</v>
      </c>
      <c r="E10" s="3" t="s">
        <v>16</v>
      </c>
      <c r="F10" s="3">
        <v>80</v>
      </c>
      <c r="G10" s="3">
        <v>30</v>
      </c>
      <c r="H10" s="3">
        <v>50</v>
      </c>
      <c r="I10" s="3" t="s">
        <v>717</v>
      </c>
      <c r="J10" s="3" t="s">
        <v>67</v>
      </c>
      <c r="K10" s="3" t="s">
        <v>683</v>
      </c>
      <c r="L10" s="4" t="str">
        <f>HYPERLINK("https://hr.nowcoder.com/console?theme=tinyLeft&amp;access_token=489e4698ef6edef5507751c7ce7c1867e9b31929cbdba949c68011b590fd2971#paper/%7B%22tab%22%3A%22index%22%2C%22action%22%3A%22candidate%2Fresult%2Findex%22%2C%22testId%22%3A1460255%7D","https://hr.nowcoder.com/console?theme=tinyLeft&amp;access_token=489e4698ef6edef5507751c7ce7c1867e9b31929cbdba949c68011b590fd2971#paper/%7B%22tab%22%3A%22index%22%2C%22action%22%3A%22candidate%2Fresult%2Findex%22%2C%22testId%22%3A1460255%7D")</f>
        <v>https://hr.nowcoder.com/console?theme=tinyLeft&amp;access_token=489e4698ef6edef5507751c7ce7c1867e9b31929cbdba949c68011b590fd2971#paper/%7B%22tab%22%3A%22index%22%2C%22action%22%3A%22candidate%2Fresult%2Findex%22%2C%22testId%22%3A1460255%7D</v>
      </c>
      <c r="M10" s="4" t="str">
        <f>HYPERLINK("https://api.nowcoder.com/v1/test-pdf/B5BF1EC7CE66C9EE?paperId=16893610","https://api.nowcoder.com/v1/test-pdf/B5BF1EC7CE66C9EE?paperId=16893610")</f>
        <v>https://api.nowcoder.com/v1/test-pdf/B5BF1EC7CE66C9EE?paperId=16893610</v>
      </c>
      <c r="N10" s="3">
        <v>25</v>
      </c>
      <c r="O10" s="3">
        <v>16</v>
      </c>
      <c r="P10" s="3">
        <v>468</v>
      </c>
      <c r="Q10" s="3">
        <v>4</v>
      </c>
      <c r="R10" s="3" t="s">
        <v>684</v>
      </c>
      <c r="S10" s="3" t="s">
        <v>718</v>
      </c>
      <c r="T10" s="3" t="s">
        <v>686</v>
      </c>
      <c r="U10" s="3" t="s">
        <v>719</v>
      </c>
      <c r="V10" s="3">
        <v>20</v>
      </c>
      <c r="W10" s="3"/>
      <c r="X10" s="3"/>
      <c r="Y10" s="3"/>
      <c r="Z10" s="3">
        <v>25</v>
      </c>
      <c r="AA10" s="3">
        <v>5</v>
      </c>
      <c r="AB10" s="3">
        <v>476</v>
      </c>
      <c r="AC10" s="3">
        <v>6</v>
      </c>
      <c r="AD10" s="3" t="s">
        <v>684</v>
      </c>
      <c r="AE10" s="3" t="s">
        <v>720</v>
      </c>
      <c r="AF10" s="3" t="s">
        <v>686</v>
      </c>
      <c r="AG10" s="3" t="s">
        <v>721</v>
      </c>
      <c r="AH10" s="3">
        <v>32</v>
      </c>
      <c r="AI10" s="3"/>
      <c r="AJ10" s="3"/>
      <c r="AK10" s="3"/>
      <c r="AL10" s="3">
        <v>5</v>
      </c>
      <c r="AM10" s="3">
        <v>5</v>
      </c>
      <c r="AN10" s="3">
        <v>5</v>
      </c>
      <c r="AO10" s="3">
        <v>0</v>
      </c>
      <c r="AP10" s="3">
        <v>5</v>
      </c>
      <c r="AQ10" s="3">
        <v>5</v>
      </c>
      <c r="AR10" s="3">
        <v>0</v>
      </c>
      <c r="AS10" s="3">
        <v>0</v>
      </c>
      <c r="AT10" s="3">
        <v>0</v>
      </c>
      <c r="AU10" s="3">
        <v>5</v>
      </c>
    </row>
    <row r="11" spans="1:47" ht="14.4" x14ac:dyDescent="0.3">
      <c r="A11" s="3" t="s">
        <v>68</v>
      </c>
      <c r="B11" s="3" t="s">
        <v>69</v>
      </c>
      <c r="C11" s="3" t="s">
        <v>70</v>
      </c>
      <c r="D11" s="3" t="s">
        <v>66</v>
      </c>
      <c r="E11" s="3" t="s">
        <v>54</v>
      </c>
      <c r="F11" s="3">
        <v>85</v>
      </c>
      <c r="G11" s="3">
        <v>35</v>
      </c>
      <c r="H11" s="3">
        <v>50</v>
      </c>
      <c r="I11" s="3" t="s">
        <v>15</v>
      </c>
      <c r="J11" s="3" t="s">
        <v>71</v>
      </c>
      <c r="K11" s="3" t="s">
        <v>683</v>
      </c>
      <c r="L11" s="4" t="str">
        <f>HYPERLINK("https://hr.nowcoder.com/console?theme=tinyLeft&amp;access_token=a58a25680d6b87e110830b0664b6008126b541e9fbafc3af9a50cc9bf0fe5b66#paper/%7B%22tab%22%3A%22index%22%2C%22action%22%3A%22candidate%2Fresult%2Findex%22%2C%22testId%22%3A1460256%7D","https://hr.nowcoder.com/console?theme=tinyLeft&amp;access_token=a58a25680d6b87e110830b0664b6008126b541e9fbafc3af9a50cc9bf0fe5b66#paper/%7B%22tab%22%3A%22index%22%2C%22action%22%3A%22candidate%2Fresult%2Findex%22%2C%22testId%22%3A1460256%7D")</f>
        <v>https://hr.nowcoder.com/console?theme=tinyLeft&amp;access_token=a58a25680d6b87e110830b0664b6008126b541e9fbafc3af9a50cc9bf0fe5b66#paper/%7B%22tab%22%3A%22index%22%2C%22action%22%3A%22candidate%2Fresult%2Findex%22%2C%22testId%22%3A1460256%7D</v>
      </c>
      <c r="M11" s="4" t="str">
        <f>HYPERLINK("https://api.nowcoder.com/v1/test-pdf/F02D2DFD87CF534C?paperId=16893610","https://api.nowcoder.com/v1/test-pdf/F02D2DFD87CF534C?paperId=16893610")</f>
        <v>https://api.nowcoder.com/v1/test-pdf/F02D2DFD87CF534C?paperId=16893610</v>
      </c>
      <c r="N11" s="3">
        <v>25</v>
      </c>
      <c r="O11" s="3">
        <v>2</v>
      </c>
      <c r="P11" s="3">
        <v>472</v>
      </c>
      <c r="Q11" s="3">
        <v>4</v>
      </c>
      <c r="R11" s="3" t="s">
        <v>684</v>
      </c>
      <c r="S11" s="3" t="s">
        <v>722</v>
      </c>
      <c r="T11" s="3" t="s">
        <v>686</v>
      </c>
      <c r="U11" s="3" t="s">
        <v>723</v>
      </c>
      <c r="V11" s="3">
        <v>28</v>
      </c>
      <c r="W11" s="3"/>
      <c r="X11" s="3"/>
      <c r="Y11" s="3"/>
      <c r="Z11" s="3">
        <v>25</v>
      </c>
      <c r="AA11" s="3">
        <v>1</v>
      </c>
      <c r="AB11" s="3">
        <v>596</v>
      </c>
      <c r="AC11" s="3">
        <v>5</v>
      </c>
      <c r="AD11" s="3" t="s">
        <v>684</v>
      </c>
      <c r="AE11" s="3" t="s">
        <v>724</v>
      </c>
      <c r="AF11" s="3" t="s">
        <v>686</v>
      </c>
      <c r="AG11" s="3" t="s">
        <v>725</v>
      </c>
      <c r="AH11" s="3">
        <v>42</v>
      </c>
      <c r="AI11" s="3"/>
      <c r="AJ11" s="3"/>
      <c r="AK11" s="3"/>
      <c r="AL11" s="3">
        <v>5</v>
      </c>
      <c r="AM11" s="3">
        <v>0</v>
      </c>
      <c r="AN11" s="3">
        <v>5</v>
      </c>
      <c r="AO11" s="3">
        <v>5</v>
      </c>
      <c r="AP11" s="3">
        <v>0</v>
      </c>
      <c r="AQ11" s="3">
        <v>5</v>
      </c>
      <c r="AR11" s="3">
        <v>5</v>
      </c>
      <c r="AS11" s="3">
        <v>5</v>
      </c>
      <c r="AT11" s="3">
        <v>0</v>
      </c>
      <c r="AU11" s="3">
        <v>5</v>
      </c>
    </row>
    <row r="12" spans="1:47" ht="14.4" x14ac:dyDescent="0.3">
      <c r="A12" s="3" t="s">
        <v>72</v>
      </c>
      <c r="B12" s="3" t="s">
        <v>73</v>
      </c>
      <c r="C12" s="3" t="s">
        <v>74</v>
      </c>
      <c r="D12" s="3" t="s">
        <v>66</v>
      </c>
      <c r="E12" s="3" t="s">
        <v>16</v>
      </c>
      <c r="F12" s="3">
        <v>80</v>
      </c>
      <c r="G12" s="3">
        <v>30</v>
      </c>
      <c r="H12" s="3">
        <v>50</v>
      </c>
      <c r="I12" s="3" t="s">
        <v>726</v>
      </c>
      <c r="J12" s="3" t="s">
        <v>75</v>
      </c>
      <c r="K12" s="3" t="s">
        <v>683</v>
      </c>
      <c r="L12" s="4" t="str">
        <f>HYPERLINK("https://hr.nowcoder.com/console?theme=tinyLeft&amp;access_token=7580222f73c7ef8d75fa2b7fbc9d1ed1bf5d97aa4cd6aef03626b2914a4c85ef#paper/%7B%22tab%22%3A%22index%22%2C%22action%22%3A%22candidate%2Fresult%2Findex%22%2C%22testId%22%3A1460258%7D","https://hr.nowcoder.com/console?theme=tinyLeft&amp;access_token=7580222f73c7ef8d75fa2b7fbc9d1ed1bf5d97aa4cd6aef03626b2914a4c85ef#paper/%7B%22tab%22%3A%22index%22%2C%22action%22%3A%22candidate%2Fresult%2Findex%22%2C%22testId%22%3A1460258%7D")</f>
        <v>https://hr.nowcoder.com/console?theme=tinyLeft&amp;access_token=7580222f73c7ef8d75fa2b7fbc9d1ed1bf5d97aa4cd6aef03626b2914a4c85ef#paper/%7B%22tab%22%3A%22index%22%2C%22action%22%3A%22candidate%2Fresult%2Findex%22%2C%22testId%22%3A1460258%7D</v>
      </c>
      <c r="M12" s="4" t="str">
        <f>HYPERLINK("https://api.nowcoder.com/v1/test-pdf/FB74D99A929350AB?paperId=16893610","https://api.nowcoder.com/v1/test-pdf/FB74D99A929350AB?paperId=16893610")</f>
        <v>https://api.nowcoder.com/v1/test-pdf/FB74D99A929350AB?paperId=16893610</v>
      </c>
      <c r="N12" s="3">
        <v>25</v>
      </c>
      <c r="O12" s="3">
        <v>8</v>
      </c>
      <c r="P12" s="3">
        <v>480</v>
      </c>
      <c r="Q12" s="3">
        <v>3</v>
      </c>
      <c r="R12" s="3" t="s">
        <v>684</v>
      </c>
      <c r="S12" s="3" t="s">
        <v>727</v>
      </c>
      <c r="T12" s="3" t="s">
        <v>686</v>
      </c>
      <c r="U12" s="3" t="s">
        <v>728</v>
      </c>
      <c r="V12" s="3">
        <v>24</v>
      </c>
      <c r="W12" s="3"/>
      <c r="X12" s="3"/>
      <c r="Y12" s="3"/>
      <c r="Z12" s="3">
        <v>25</v>
      </c>
      <c r="AA12" s="3">
        <v>2</v>
      </c>
      <c r="AB12" s="3">
        <v>600</v>
      </c>
      <c r="AC12" s="3">
        <v>10</v>
      </c>
      <c r="AD12" s="3" t="s">
        <v>684</v>
      </c>
      <c r="AE12" s="3" t="s">
        <v>729</v>
      </c>
      <c r="AF12" s="3" t="s">
        <v>686</v>
      </c>
      <c r="AG12" s="3" t="s">
        <v>730</v>
      </c>
      <c r="AH12" s="3">
        <v>36</v>
      </c>
      <c r="AI12" s="3"/>
      <c r="AJ12" s="3"/>
      <c r="AK12" s="3"/>
      <c r="AL12" s="3">
        <v>5</v>
      </c>
      <c r="AM12" s="3">
        <v>5</v>
      </c>
      <c r="AN12" s="3">
        <v>5</v>
      </c>
      <c r="AO12" s="3">
        <v>0</v>
      </c>
      <c r="AP12" s="3">
        <v>5</v>
      </c>
      <c r="AQ12" s="3">
        <v>0</v>
      </c>
      <c r="AR12" s="3">
        <v>0</v>
      </c>
      <c r="AS12" s="3">
        <v>5</v>
      </c>
      <c r="AT12" s="3">
        <v>0</v>
      </c>
      <c r="AU12" s="3">
        <v>5</v>
      </c>
    </row>
    <row r="13" spans="1:47" ht="14.4" x14ac:dyDescent="0.3">
      <c r="A13" s="3" t="s">
        <v>76</v>
      </c>
      <c r="B13" s="3" t="s">
        <v>77</v>
      </c>
      <c r="C13" s="3" t="s">
        <v>78</v>
      </c>
      <c r="D13" s="3" t="s">
        <v>66</v>
      </c>
      <c r="E13" s="3" t="s">
        <v>16</v>
      </c>
      <c r="F13" s="3">
        <v>85</v>
      </c>
      <c r="G13" s="3">
        <v>35</v>
      </c>
      <c r="H13" s="3">
        <v>50</v>
      </c>
      <c r="I13" s="3" t="s">
        <v>48</v>
      </c>
      <c r="J13" s="3" t="s">
        <v>79</v>
      </c>
      <c r="K13" s="3" t="s">
        <v>683</v>
      </c>
      <c r="L13" s="4" t="str">
        <f>HYPERLINK("https://hr.nowcoder.com/console?theme=tinyLeft&amp;access_token=781f59054743093735ab70d8352dbe0d764678e93e69716d09ce6742d39c95f1#paper/%7B%22tab%22%3A%22index%22%2C%22action%22%3A%22candidate%2Fresult%2Findex%22%2C%22testId%22%3A1460262%7D","https://hr.nowcoder.com/console?theme=tinyLeft&amp;access_token=781f59054743093735ab70d8352dbe0d764678e93e69716d09ce6742d39c95f1#paper/%7B%22tab%22%3A%22index%22%2C%22action%22%3A%22candidate%2Fresult%2Findex%22%2C%22testId%22%3A1460262%7D")</f>
        <v>https://hr.nowcoder.com/console?theme=tinyLeft&amp;access_token=781f59054743093735ab70d8352dbe0d764678e93e69716d09ce6742d39c95f1#paper/%7B%22tab%22%3A%22index%22%2C%22action%22%3A%22candidate%2Fresult%2Findex%22%2C%22testId%22%3A1460262%7D</v>
      </c>
      <c r="M13" s="4" t="str">
        <f>HYPERLINK("https://api.nowcoder.com/v1/test-pdf/2932524DF6003C80?paperId=16893610","https://api.nowcoder.com/v1/test-pdf/2932524DF6003C80?paperId=16893610")</f>
        <v>https://api.nowcoder.com/v1/test-pdf/2932524DF6003C80?paperId=16893610</v>
      </c>
      <c r="N13" s="3">
        <v>25</v>
      </c>
      <c r="O13" s="3">
        <v>2</v>
      </c>
      <c r="P13" s="3">
        <v>456</v>
      </c>
      <c r="Q13" s="3">
        <v>3</v>
      </c>
      <c r="R13" s="3" t="s">
        <v>684</v>
      </c>
      <c r="S13" s="3" t="s">
        <v>731</v>
      </c>
      <c r="T13" s="3" t="s">
        <v>686</v>
      </c>
      <c r="U13" s="3" t="s">
        <v>732</v>
      </c>
      <c r="V13" s="3">
        <v>11</v>
      </c>
      <c r="W13" s="3"/>
      <c r="X13" s="3"/>
      <c r="Y13" s="3"/>
      <c r="Z13" s="3">
        <v>25</v>
      </c>
      <c r="AA13" s="3">
        <v>6</v>
      </c>
      <c r="AB13" s="3">
        <v>492</v>
      </c>
      <c r="AC13" s="3">
        <v>4</v>
      </c>
      <c r="AD13" s="3" t="s">
        <v>684</v>
      </c>
      <c r="AE13" s="3" t="s">
        <v>733</v>
      </c>
      <c r="AF13" s="3" t="s">
        <v>686</v>
      </c>
      <c r="AG13" s="3" t="s">
        <v>734</v>
      </c>
      <c r="AH13" s="3">
        <v>37</v>
      </c>
      <c r="AI13" s="3"/>
      <c r="AJ13" s="3"/>
      <c r="AK13" s="3"/>
      <c r="AL13" s="3">
        <v>5</v>
      </c>
      <c r="AM13" s="3">
        <v>0</v>
      </c>
      <c r="AN13" s="3">
        <v>5</v>
      </c>
      <c r="AO13" s="3">
        <v>5</v>
      </c>
      <c r="AP13" s="3">
        <v>0</v>
      </c>
      <c r="AQ13" s="3">
        <v>5</v>
      </c>
      <c r="AR13" s="3">
        <v>0</v>
      </c>
      <c r="AS13" s="3">
        <v>5</v>
      </c>
      <c r="AT13" s="3">
        <v>5</v>
      </c>
      <c r="AU13" s="3">
        <v>5</v>
      </c>
    </row>
    <row r="14" spans="1:47" ht="14.4" x14ac:dyDescent="0.3">
      <c r="A14" s="3" t="s">
        <v>80</v>
      </c>
      <c r="B14" s="3" t="s">
        <v>81</v>
      </c>
      <c r="C14" s="3" t="s">
        <v>82</v>
      </c>
      <c r="D14" s="3" t="s">
        <v>29</v>
      </c>
      <c r="E14" s="3" t="s">
        <v>30</v>
      </c>
      <c r="F14" s="3">
        <v>85</v>
      </c>
      <c r="G14" s="3">
        <v>35</v>
      </c>
      <c r="H14" s="3">
        <v>50</v>
      </c>
      <c r="I14" s="3" t="s">
        <v>735</v>
      </c>
      <c r="J14" s="3" t="s">
        <v>83</v>
      </c>
      <c r="K14" s="3" t="s">
        <v>683</v>
      </c>
      <c r="L14" s="4" t="str">
        <f>HYPERLINK("https://hr.nowcoder.com/console?theme=tinyLeft&amp;access_token=ff9d4a817762a322a366b7cdcf9f4fe5a27ac8c3ef46a40841d272ee32bb97ac#paper/%7B%22tab%22%3A%22index%22%2C%22action%22%3A%22candidate%2Fresult%2Findex%22%2C%22testId%22%3A1460264%7D","https://hr.nowcoder.com/console?theme=tinyLeft&amp;access_token=ff9d4a817762a322a366b7cdcf9f4fe5a27ac8c3ef46a40841d272ee32bb97ac#paper/%7B%22tab%22%3A%22index%22%2C%22action%22%3A%22candidate%2Fresult%2Findex%22%2C%22testId%22%3A1460264%7D")</f>
        <v>https://hr.nowcoder.com/console?theme=tinyLeft&amp;access_token=ff9d4a817762a322a366b7cdcf9f4fe5a27ac8c3ef46a40841d272ee32bb97ac#paper/%7B%22tab%22%3A%22index%22%2C%22action%22%3A%22candidate%2Fresult%2Findex%22%2C%22testId%22%3A1460264%7D</v>
      </c>
      <c r="M14" s="4" t="str">
        <f>HYPERLINK("https://api.nowcoder.com/v1/test-pdf/F8951906347DD771?paperId=16893610","https://api.nowcoder.com/v1/test-pdf/F8951906347DD771?paperId=16893610")</f>
        <v>https://api.nowcoder.com/v1/test-pdf/F8951906347DD771?paperId=16893610</v>
      </c>
      <c r="N14" s="3">
        <v>25</v>
      </c>
      <c r="O14" s="3">
        <v>1</v>
      </c>
      <c r="P14" s="3">
        <v>476</v>
      </c>
      <c r="Q14" s="3">
        <v>3</v>
      </c>
      <c r="R14" s="3" t="s">
        <v>684</v>
      </c>
      <c r="S14" s="3" t="s">
        <v>736</v>
      </c>
      <c r="T14" s="3" t="s">
        <v>686</v>
      </c>
      <c r="U14" s="3" t="s">
        <v>737</v>
      </c>
      <c r="V14" s="3">
        <v>8</v>
      </c>
      <c r="W14" s="3"/>
      <c r="X14" s="3"/>
      <c r="Y14" s="3"/>
      <c r="Z14" s="3">
        <v>25</v>
      </c>
      <c r="AA14" s="3">
        <v>2</v>
      </c>
      <c r="AB14" s="3">
        <v>504</v>
      </c>
      <c r="AC14" s="3">
        <v>3</v>
      </c>
      <c r="AD14" s="3" t="s">
        <v>684</v>
      </c>
      <c r="AE14" s="3" t="s">
        <v>738</v>
      </c>
      <c r="AF14" s="3" t="s">
        <v>686</v>
      </c>
      <c r="AG14" s="3" t="s">
        <v>739</v>
      </c>
      <c r="AH14" s="3">
        <v>30</v>
      </c>
      <c r="AI14" s="3"/>
      <c r="AJ14" s="3"/>
      <c r="AK14" s="3"/>
      <c r="AL14" s="3">
        <v>5</v>
      </c>
      <c r="AM14" s="3">
        <v>0</v>
      </c>
      <c r="AN14" s="3">
        <v>5</v>
      </c>
      <c r="AO14" s="3">
        <v>0</v>
      </c>
      <c r="AP14" s="3">
        <v>0</v>
      </c>
      <c r="AQ14" s="3">
        <v>5</v>
      </c>
      <c r="AR14" s="3">
        <v>5</v>
      </c>
      <c r="AS14" s="3">
        <v>5</v>
      </c>
      <c r="AT14" s="3">
        <v>5</v>
      </c>
      <c r="AU14" s="3">
        <v>5</v>
      </c>
    </row>
    <row r="15" spans="1:47" ht="14.4" x14ac:dyDescent="0.3">
      <c r="A15" s="3" t="s">
        <v>84</v>
      </c>
      <c r="B15" s="3" t="s">
        <v>85</v>
      </c>
      <c r="C15" s="3" t="s">
        <v>86</v>
      </c>
      <c r="D15" s="3" t="s">
        <v>60</v>
      </c>
      <c r="E15" s="3" t="s">
        <v>23</v>
      </c>
      <c r="F15" s="3">
        <v>75</v>
      </c>
      <c r="G15" s="3">
        <v>25</v>
      </c>
      <c r="H15" s="3">
        <v>50</v>
      </c>
      <c r="I15" s="3" t="s">
        <v>48</v>
      </c>
      <c r="J15" s="3" t="s">
        <v>88</v>
      </c>
      <c r="K15" s="3" t="s">
        <v>683</v>
      </c>
      <c r="L15" s="4" t="str">
        <f>HYPERLINK("https://hr.nowcoder.com/console?theme=tinyLeft&amp;access_token=d8058e8a60f69e8e7cda964473ae0970a0e4d3ff3c8e7cd4339640f245cff566#paper/%7B%22tab%22%3A%22index%22%2C%22action%22%3A%22candidate%2Fresult%2Findex%22%2C%22testId%22%3A1460265%7D","https://hr.nowcoder.com/console?theme=tinyLeft&amp;access_token=d8058e8a60f69e8e7cda964473ae0970a0e4d3ff3c8e7cd4339640f245cff566#paper/%7B%22tab%22%3A%22index%22%2C%22action%22%3A%22candidate%2Fresult%2Findex%22%2C%22testId%22%3A1460265%7D")</f>
        <v>https://hr.nowcoder.com/console?theme=tinyLeft&amp;access_token=d8058e8a60f69e8e7cda964473ae0970a0e4d3ff3c8e7cd4339640f245cff566#paper/%7B%22tab%22%3A%22index%22%2C%22action%22%3A%22candidate%2Fresult%2Findex%22%2C%22testId%22%3A1460265%7D</v>
      </c>
      <c r="M15" s="4" t="str">
        <f>HYPERLINK("https://api.nowcoder.com/v1/test-pdf/D9A730DDA9C513C1?paperId=16893610","https://api.nowcoder.com/v1/test-pdf/D9A730DDA9C513C1?paperId=16893610")</f>
        <v>https://api.nowcoder.com/v1/test-pdf/D9A730DDA9C513C1?paperId=16893610</v>
      </c>
      <c r="N15" s="3">
        <v>25</v>
      </c>
      <c r="O15" s="3">
        <v>1</v>
      </c>
      <c r="P15" s="3">
        <v>472</v>
      </c>
      <c r="Q15" s="3">
        <v>3</v>
      </c>
      <c r="R15" s="3" t="s">
        <v>684</v>
      </c>
      <c r="S15" s="3" t="s">
        <v>740</v>
      </c>
      <c r="T15" s="3" t="s">
        <v>686</v>
      </c>
      <c r="U15" s="3" t="s">
        <v>741</v>
      </c>
      <c r="V15" s="3">
        <v>8</v>
      </c>
      <c r="W15" s="3"/>
      <c r="X15" s="3"/>
      <c r="Y15" s="3"/>
      <c r="Z15" s="3">
        <v>25</v>
      </c>
      <c r="AA15" s="3">
        <v>6</v>
      </c>
      <c r="AB15" s="3">
        <v>584</v>
      </c>
      <c r="AC15" s="3">
        <v>9</v>
      </c>
      <c r="AD15" s="3" t="s">
        <v>684</v>
      </c>
      <c r="AE15" s="3" t="s">
        <v>742</v>
      </c>
      <c r="AF15" s="3" t="s">
        <v>686</v>
      </c>
      <c r="AG15" s="3" t="s">
        <v>743</v>
      </c>
      <c r="AH15" s="3">
        <v>41</v>
      </c>
      <c r="AI15" s="3"/>
      <c r="AJ15" s="3"/>
      <c r="AK15" s="3"/>
      <c r="AL15" s="3">
        <v>5</v>
      </c>
      <c r="AM15" s="3">
        <v>5</v>
      </c>
      <c r="AN15" s="3">
        <v>0</v>
      </c>
      <c r="AO15" s="3">
        <v>5</v>
      </c>
      <c r="AP15" s="3">
        <v>0</v>
      </c>
      <c r="AQ15" s="3">
        <v>5</v>
      </c>
      <c r="AR15" s="3">
        <v>0</v>
      </c>
      <c r="AS15" s="3">
        <v>5</v>
      </c>
      <c r="AT15" s="3">
        <v>0</v>
      </c>
      <c r="AU15" s="3">
        <v>0</v>
      </c>
    </row>
    <row r="16" spans="1:47" ht="14.4" x14ac:dyDescent="0.3">
      <c r="A16" s="3" t="s">
        <v>89</v>
      </c>
      <c r="B16" s="3" t="s">
        <v>90</v>
      </c>
      <c r="C16" s="3" t="s">
        <v>91</v>
      </c>
      <c r="D16" s="3" t="s">
        <v>53</v>
      </c>
      <c r="E16" s="3" t="s">
        <v>16</v>
      </c>
      <c r="F16" s="3">
        <v>85</v>
      </c>
      <c r="G16" s="3">
        <v>35</v>
      </c>
      <c r="H16" s="3">
        <v>50</v>
      </c>
      <c r="I16" s="3" t="s">
        <v>744</v>
      </c>
      <c r="J16" s="3" t="s">
        <v>92</v>
      </c>
      <c r="K16" s="3" t="s">
        <v>683</v>
      </c>
      <c r="L16" s="4" t="str">
        <f>HYPERLINK("https://hr.nowcoder.com/console?theme=tinyLeft&amp;access_token=16938894bd0b229163d37f3bcd96fc740a043f6e756490b07955a1ef6cc24120#paper/%7B%22tab%22%3A%22index%22%2C%22action%22%3A%22candidate%2Fresult%2Findex%22%2C%22testId%22%3A1460268%7D","https://hr.nowcoder.com/console?theme=tinyLeft&amp;access_token=16938894bd0b229163d37f3bcd96fc740a043f6e756490b07955a1ef6cc24120#paper/%7B%22tab%22%3A%22index%22%2C%22action%22%3A%22candidate%2Fresult%2Findex%22%2C%22testId%22%3A1460268%7D")</f>
        <v>https://hr.nowcoder.com/console?theme=tinyLeft&amp;access_token=16938894bd0b229163d37f3bcd96fc740a043f6e756490b07955a1ef6cc24120#paper/%7B%22tab%22%3A%22index%22%2C%22action%22%3A%22candidate%2Fresult%2Findex%22%2C%22testId%22%3A1460268%7D</v>
      </c>
      <c r="M16" s="4" t="str">
        <f>HYPERLINK("https://api.nowcoder.com/v1/test-pdf/45B31A7680B1E7B5?paperId=16893610","https://api.nowcoder.com/v1/test-pdf/45B31A7680B1E7B5?paperId=16893610")</f>
        <v>https://api.nowcoder.com/v1/test-pdf/45B31A7680B1E7B5?paperId=16893610</v>
      </c>
      <c r="N16" s="3">
        <v>25</v>
      </c>
      <c r="O16" s="3">
        <v>4</v>
      </c>
      <c r="P16" s="3">
        <v>472</v>
      </c>
      <c r="Q16" s="3">
        <v>3</v>
      </c>
      <c r="R16" s="3" t="s">
        <v>684</v>
      </c>
      <c r="S16" s="3" t="s">
        <v>745</v>
      </c>
      <c r="T16" s="3" t="s">
        <v>686</v>
      </c>
      <c r="U16" s="3" t="s">
        <v>746</v>
      </c>
      <c r="V16" s="3">
        <v>8</v>
      </c>
      <c r="W16" s="3"/>
      <c r="X16" s="3"/>
      <c r="Y16" s="3"/>
      <c r="Z16" s="3">
        <v>25</v>
      </c>
      <c r="AA16" s="3">
        <v>5</v>
      </c>
      <c r="AB16" s="3">
        <v>492</v>
      </c>
      <c r="AC16" s="3">
        <v>5</v>
      </c>
      <c r="AD16" s="3" t="s">
        <v>684</v>
      </c>
      <c r="AE16" s="3" t="s">
        <v>747</v>
      </c>
      <c r="AF16" s="3" t="s">
        <v>686</v>
      </c>
      <c r="AG16" s="3" t="s">
        <v>748</v>
      </c>
      <c r="AH16" s="3">
        <v>36</v>
      </c>
      <c r="AI16" s="3"/>
      <c r="AJ16" s="3"/>
      <c r="AK16" s="3"/>
      <c r="AL16" s="3">
        <v>5</v>
      </c>
      <c r="AM16" s="3">
        <v>5</v>
      </c>
      <c r="AN16" s="3">
        <v>5</v>
      </c>
      <c r="AO16" s="3">
        <v>0</v>
      </c>
      <c r="AP16" s="3">
        <v>0</v>
      </c>
      <c r="AQ16" s="3">
        <v>5</v>
      </c>
      <c r="AR16" s="3">
        <v>5</v>
      </c>
      <c r="AS16" s="3">
        <v>5</v>
      </c>
      <c r="AT16" s="3">
        <v>0</v>
      </c>
      <c r="AU16" s="3">
        <v>5</v>
      </c>
    </row>
    <row r="17" spans="1:47" ht="14.4" x14ac:dyDescent="0.3">
      <c r="A17" s="3" t="s">
        <v>93</v>
      </c>
      <c r="B17" s="3" t="s">
        <v>94</v>
      </c>
      <c r="C17" s="3" t="s">
        <v>95</v>
      </c>
      <c r="D17" s="3" t="s">
        <v>29</v>
      </c>
      <c r="E17" s="3" t="s">
        <v>42</v>
      </c>
      <c r="F17" s="3">
        <v>80</v>
      </c>
      <c r="G17" s="3">
        <v>30</v>
      </c>
      <c r="H17" s="3">
        <v>50</v>
      </c>
      <c r="I17" s="3" t="s">
        <v>749</v>
      </c>
      <c r="J17" s="3" t="s">
        <v>97</v>
      </c>
      <c r="K17" s="3" t="s">
        <v>683</v>
      </c>
      <c r="L17" s="4" t="str">
        <f>HYPERLINK("https://hr.nowcoder.com/console?theme=tinyLeft&amp;access_token=d94ad803793fe00bb66e30040e360be07c69ac7289b2ea5100ed82ea1d9636be#paper/%7B%22tab%22%3A%22index%22%2C%22action%22%3A%22candidate%2Fresult%2Findex%22%2C%22testId%22%3A1460270%7D","https://hr.nowcoder.com/console?theme=tinyLeft&amp;access_token=d94ad803793fe00bb66e30040e360be07c69ac7289b2ea5100ed82ea1d9636be#paper/%7B%22tab%22%3A%22index%22%2C%22action%22%3A%22candidate%2Fresult%2Findex%22%2C%22testId%22%3A1460270%7D")</f>
        <v>https://hr.nowcoder.com/console?theme=tinyLeft&amp;access_token=d94ad803793fe00bb66e30040e360be07c69ac7289b2ea5100ed82ea1d9636be#paper/%7B%22tab%22%3A%22index%22%2C%22action%22%3A%22candidate%2Fresult%2Findex%22%2C%22testId%22%3A1460270%7D</v>
      </c>
      <c r="M17" s="4" t="str">
        <f>HYPERLINK("https://api.nowcoder.com/v1/test-pdf/ED69AB6D76AC9FAC?paperId=16893610","https://api.nowcoder.com/v1/test-pdf/ED69AB6D76AC9FAC?paperId=16893610")</f>
        <v>https://api.nowcoder.com/v1/test-pdf/ED69AB6D76AC9FAC?paperId=16893610</v>
      </c>
      <c r="N17" s="3">
        <v>25</v>
      </c>
      <c r="O17" s="3">
        <v>1</v>
      </c>
      <c r="P17" s="3">
        <v>504</v>
      </c>
      <c r="Q17" s="3">
        <v>4</v>
      </c>
      <c r="R17" s="3" t="s">
        <v>684</v>
      </c>
      <c r="S17" s="3" t="s">
        <v>750</v>
      </c>
      <c r="T17" s="3" t="s">
        <v>686</v>
      </c>
      <c r="U17" s="3" t="s">
        <v>737</v>
      </c>
      <c r="V17" s="3">
        <v>7</v>
      </c>
      <c r="W17" s="3"/>
      <c r="X17" s="3"/>
      <c r="Y17" s="3"/>
      <c r="Z17" s="3">
        <v>25</v>
      </c>
      <c r="AA17" s="3">
        <v>5</v>
      </c>
      <c r="AB17" s="3">
        <v>476</v>
      </c>
      <c r="AC17" s="3">
        <v>4</v>
      </c>
      <c r="AD17" s="3" t="s">
        <v>684</v>
      </c>
      <c r="AE17" s="3" t="s">
        <v>751</v>
      </c>
      <c r="AF17" s="3" t="s">
        <v>686</v>
      </c>
      <c r="AG17" s="3" t="s">
        <v>752</v>
      </c>
      <c r="AH17" s="3">
        <v>40</v>
      </c>
      <c r="AI17" s="3"/>
      <c r="AJ17" s="3"/>
      <c r="AK17" s="3"/>
      <c r="AL17" s="3">
        <v>5</v>
      </c>
      <c r="AM17" s="3">
        <v>0</v>
      </c>
      <c r="AN17" s="3">
        <v>5</v>
      </c>
      <c r="AO17" s="3">
        <v>5</v>
      </c>
      <c r="AP17" s="3">
        <v>0</v>
      </c>
      <c r="AQ17" s="3">
        <v>5</v>
      </c>
      <c r="AR17" s="3">
        <v>0</v>
      </c>
      <c r="AS17" s="3">
        <v>5</v>
      </c>
      <c r="AT17" s="3">
        <v>0</v>
      </c>
      <c r="AU17" s="3">
        <v>5</v>
      </c>
    </row>
    <row r="18" spans="1:47" ht="14.4" x14ac:dyDescent="0.3">
      <c r="A18" s="3" t="s">
        <v>98</v>
      </c>
      <c r="B18" s="3" t="s">
        <v>99</v>
      </c>
      <c r="C18" s="3" t="s">
        <v>100</v>
      </c>
      <c r="D18" s="3" t="s">
        <v>101</v>
      </c>
      <c r="E18" s="3" t="s">
        <v>42</v>
      </c>
      <c r="F18" s="3">
        <v>95</v>
      </c>
      <c r="G18" s="3">
        <v>45</v>
      </c>
      <c r="H18" s="3">
        <v>50</v>
      </c>
      <c r="I18" s="3" t="s">
        <v>753</v>
      </c>
      <c r="J18" s="3" t="s">
        <v>103</v>
      </c>
      <c r="K18" s="3" t="s">
        <v>683</v>
      </c>
      <c r="L18" s="4" t="str">
        <f>HYPERLINK("https://hr.nowcoder.com/console?theme=tinyLeft&amp;access_token=7852bf7911a40fc3d149bf57e27eebc74e7585fb0ec67157b4de3530a76e707e#paper/%7B%22tab%22%3A%22index%22%2C%22action%22%3A%22candidate%2Fresult%2Findex%22%2C%22testId%22%3A1460278%7D","https://hr.nowcoder.com/console?theme=tinyLeft&amp;access_token=7852bf7911a40fc3d149bf57e27eebc74e7585fb0ec67157b4de3530a76e707e#paper/%7B%22tab%22%3A%22index%22%2C%22action%22%3A%22candidate%2Fresult%2Findex%22%2C%22testId%22%3A1460278%7D")</f>
        <v>https://hr.nowcoder.com/console?theme=tinyLeft&amp;access_token=7852bf7911a40fc3d149bf57e27eebc74e7585fb0ec67157b4de3530a76e707e#paper/%7B%22tab%22%3A%22index%22%2C%22action%22%3A%22candidate%2Fresult%2Findex%22%2C%22testId%22%3A1460278%7D</v>
      </c>
      <c r="M18" s="4" t="str">
        <f>HYPERLINK("https://api.nowcoder.com/v1/test-pdf/F4D1744644C4AB62?paperId=16893610","https://api.nowcoder.com/v1/test-pdf/F4D1744644C4AB62?paperId=16893610")</f>
        <v>https://api.nowcoder.com/v1/test-pdf/F4D1744644C4AB62?paperId=16893610</v>
      </c>
      <c r="N18" s="3">
        <v>25</v>
      </c>
      <c r="O18" s="3">
        <v>5</v>
      </c>
      <c r="P18" s="3">
        <v>376</v>
      </c>
      <c r="Q18" s="3">
        <v>4</v>
      </c>
      <c r="R18" s="3" t="s">
        <v>684</v>
      </c>
      <c r="S18" s="3" t="s">
        <v>754</v>
      </c>
      <c r="T18" s="3" t="s">
        <v>686</v>
      </c>
      <c r="U18" s="3" t="s">
        <v>755</v>
      </c>
      <c r="V18" s="3">
        <v>8</v>
      </c>
      <c r="W18" s="3"/>
      <c r="X18" s="3"/>
      <c r="Y18" s="3"/>
      <c r="Z18" s="3">
        <v>25</v>
      </c>
      <c r="AA18" s="3">
        <v>8</v>
      </c>
      <c r="AB18" s="3">
        <v>480</v>
      </c>
      <c r="AC18" s="3">
        <v>5</v>
      </c>
      <c r="AD18" s="3" t="s">
        <v>684</v>
      </c>
      <c r="AE18" s="3" t="s">
        <v>756</v>
      </c>
      <c r="AF18" s="3" t="s">
        <v>686</v>
      </c>
      <c r="AG18" s="3" t="s">
        <v>757</v>
      </c>
      <c r="AH18" s="3">
        <v>31</v>
      </c>
      <c r="AI18" s="3"/>
      <c r="AJ18" s="3"/>
      <c r="AK18" s="3"/>
      <c r="AL18" s="3">
        <v>5</v>
      </c>
      <c r="AM18" s="3">
        <v>5</v>
      </c>
      <c r="AN18" s="3">
        <v>5</v>
      </c>
      <c r="AO18" s="3">
        <v>5</v>
      </c>
      <c r="AP18" s="3">
        <v>0</v>
      </c>
      <c r="AQ18" s="3">
        <v>5</v>
      </c>
      <c r="AR18" s="3">
        <v>5</v>
      </c>
      <c r="AS18" s="3">
        <v>5</v>
      </c>
      <c r="AT18" s="3">
        <v>5</v>
      </c>
      <c r="AU18" s="3">
        <v>5</v>
      </c>
    </row>
    <row r="19" spans="1:47" ht="14.4" x14ac:dyDescent="0.3">
      <c r="A19" s="3" t="s">
        <v>104</v>
      </c>
      <c r="B19" s="3" t="s">
        <v>105</v>
      </c>
      <c r="C19" s="3" t="s">
        <v>106</v>
      </c>
      <c r="D19" s="3" t="s">
        <v>60</v>
      </c>
      <c r="E19" s="3" t="s">
        <v>23</v>
      </c>
      <c r="F19" s="3">
        <v>75</v>
      </c>
      <c r="G19" s="3">
        <v>25</v>
      </c>
      <c r="H19" s="3">
        <v>50</v>
      </c>
      <c r="I19" s="3" t="s">
        <v>758</v>
      </c>
      <c r="J19" s="3" t="s">
        <v>107</v>
      </c>
      <c r="K19" s="3" t="s">
        <v>683</v>
      </c>
      <c r="L19" s="4" t="str">
        <f>HYPERLINK("https://hr.nowcoder.com/console?theme=tinyLeft&amp;access_token=c9bf0471871b359ef063c5538c294d59b06cf027173ccb748a908ce98fc97f8f#paper/%7B%22tab%22%3A%22index%22%2C%22action%22%3A%22candidate%2Fresult%2Findex%22%2C%22testId%22%3A1460299%7D","https://hr.nowcoder.com/console?theme=tinyLeft&amp;access_token=c9bf0471871b359ef063c5538c294d59b06cf027173ccb748a908ce98fc97f8f#paper/%7B%22tab%22%3A%22index%22%2C%22action%22%3A%22candidate%2Fresult%2Findex%22%2C%22testId%22%3A1460299%7D")</f>
        <v>https://hr.nowcoder.com/console?theme=tinyLeft&amp;access_token=c9bf0471871b359ef063c5538c294d59b06cf027173ccb748a908ce98fc97f8f#paper/%7B%22tab%22%3A%22index%22%2C%22action%22%3A%22candidate%2Fresult%2Findex%22%2C%22testId%22%3A1460299%7D</v>
      </c>
      <c r="M19" s="4" t="str">
        <f>HYPERLINK("https://api.nowcoder.com/v1/test-pdf/8276C2ECE2091139?paperId=16893610","https://api.nowcoder.com/v1/test-pdf/8276C2ECE2091139?paperId=16893610")</f>
        <v>https://api.nowcoder.com/v1/test-pdf/8276C2ECE2091139?paperId=16893610</v>
      </c>
      <c r="N19" s="3">
        <v>25</v>
      </c>
      <c r="O19" s="3">
        <v>2</v>
      </c>
      <c r="P19" s="3">
        <v>600</v>
      </c>
      <c r="Q19" s="3">
        <v>3</v>
      </c>
      <c r="R19" s="3" t="s">
        <v>684</v>
      </c>
      <c r="S19" s="3" t="s">
        <v>759</v>
      </c>
      <c r="T19" s="3" t="s">
        <v>686</v>
      </c>
      <c r="U19" s="3" t="s">
        <v>760</v>
      </c>
      <c r="V19" s="3">
        <v>20</v>
      </c>
      <c r="W19" s="3"/>
      <c r="X19" s="3"/>
      <c r="Y19" s="3"/>
      <c r="Z19" s="3">
        <v>25</v>
      </c>
      <c r="AA19" s="3">
        <v>6</v>
      </c>
      <c r="AB19" s="3">
        <v>504</v>
      </c>
      <c r="AC19" s="3">
        <v>6</v>
      </c>
      <c r="AD19" s="3" t="s">
        <v>684</v>
      </c>
      <c r="AE19" s="3" t="s">
        <v>761</v>
      </c>
      <c r="AF19" s="3" t="s">
        <v>686</v>
      </c>
      <c r="AG19" s="3" t="s">
        <v>762</v>
      </c>
      <c r="AH19" s="3">
        <v>41</v>
      </c>
      <c r="AI19" s="3"/>
      <c r="AJ19" s="3"/>
      <c r="AK19" s="3"/>
      <c r="AL19" s="3">
        <v>5</v>
      </c>
      <c r="AM19" s="3">
        <v>0</v>
      </c>
      <c r="AN19" s="3">
        <v>5</v>
      </c>
      <c r="AO19" s="3">
        <v>5</v>
      </c>
      <c r="AP19" s="3">
        <v>0</v>
      </c>
      <c r="AQ19" s="3">
        <v>5</v>
      </c>
      <c r="AR19" s="3">
        <v>5</v>
      </c>
      <c r="AS19" s="3">
        <v>0</v>
      </c>
      <c r="AT19" s="3">
        <v>0</v>
      </c>
      <c r="AU19" s="3">
        <v>0</v>
      </c>
    </row>
    <row r="20" spans="1:47" ht="14.4" x14ac:dyDescent="0.3">
      <c r="A20" s="3" t="s">
        <v>108</v>
      </c>
      <c r="B20" s="3" t="s">
        <v>109</v>
      </c>
      <c r="C20" s="3" t="s">
        <v>110</v>
      </c>
      <c r="D20" s="3" t="s">
        <v>60</v>
      </c>
      <c r="E20" s="3" t="s">
        <v>23</v>
      </c>
      <c r="F20" s="3">
        <v>80</v>
      </c>
      <c r="G20" s="3">
        <v>30</v>
      </c>
      <c r="H20" s="3">
        <v>50</v>
      </c>
      <c r="I20" s="3" t="s">
        <v>330</v>
      </c>
      <c r="J20" s="3" t="s">
        <v>111</v>
      </c>
      <c r="K20" s="3" t="s">
        <v>683</v>
      </c>
      <c r="L20" s="4" t="str">
        <f>HYPERLINK("https://hr.nowcoder.com/console?theme=tinyLeft&amp;access_token=0b50f7c66e2db322311c272dfb0d1d484dad185b24ab5829ef2a4b5e49138ee6#paper/%7B%22tab%22%3A%22index%22%2C%22action%22%3A%22candidate%2Fresult%2Findex%22%2C%22testId%22%3A1460303%7D","https://hr.nowcoder.com/console?theme=tinyLeft&amp;access_token=0b50f7c66e2db322311c272dfb0d1d484dad185b24ab5829ef2a4b5e49138ee6#paper/%7B%22tab%22%3A%22index%22%2C%22action%22%3A%22candidate%2Fresult%2Findex%22%2C%22testId%22%3A1460303%7D")</f>
        <v>https://hr.nowcoder.com/console?theme=tinyLeft&amp;access_token=0b50f7c66e2db322311c272dfb0d1d484dad185b24ab5829ef2a4b5e49138ee6#paper/%7B%22tab%22%3A%22index%22%2C%22action%22%3A%22candidate%2Fresult%2Findex%22%2C%22testId%22%3A1460303%7D</v>
      </c>
      <c r="M20" s="4" t="str">
        <f>HYPERLINK("https://api.nowcoder.com/v1/test-pdf/F000F91F2BC6043A?paperId=16893610","https://api.nowcoder.com/v1/test-pdf/F000F91F2BC6043A?paperId=16893610")</f>
        <v>https://api.nowcoder.com/v1/test-pdf/F000F91F2BC6043A?paperId=16893610</v>
      </c>
      <c r="N20" s="3">
        <v>25</v>
      </c>
      <c r="O20" s="3">
        <v>1</v>
      </c>
      <c r="P20" s="3">
        <v>608</v>
      </c>
      <c r="Q20" s="3">
        <v>4</v>
      </c>
      <c r="R20" s="3" t="s">
        <v>684</v>
      </c>
      <c r="S20" s="3" t="s">
        <v>763</v>
      </c>
      <c r="T20" s="3" t="s">
        <v>686</v>
      </c>
      <c r="U20" s="3" t="s">
        <v>764</v>
      </c>
      <c r="V20" s="3">
        <v>13</v>
      </c>
      <c r="W20" s="3"/>
      <c r="X20" s="3"/>
      <c r="Y20" s="3"/>
      <c r="Z20" s="3">
        <v>25</v>
      </c>
      <c r="AA20" s="3">
        <v>5</v>
      </c>
      <c r="AB20" s="3">
        <v>480</v>
      </c>
      <c r="AC20" s="3">
        <v>4</v>
      </c>
      <c r="AD20" s="3" t="s">
        <v>684</v>
      </c>
      <c r="AE20" s="3" t="s">
        <v>765</v>
      </c>
      <c r="AF20" s="3" t="s">
        <v>686</v>
      </c>
      <c r="AG20" s="3" t="s">
        <v>766</v>
      </c>
      <c r="AH20" s="3">
        <v>33</v>
      </c>
      <c r="AI20" s="3"/>
      <c r="AJ20" s="3"/>
      <c r="AK20" s="3"/>
      <c r="AL20" s="3">
        <v>5</v>
      </c>
      <c r="AM20" s="3">
        <v>5</v>
      </c>
      <c r="AN20" s="3">
        <v>5</v>
      </c>
      <c r="AO20" s="3">
        <v>0</v>
      </c>
      <c r="AP20" s="3">
        <v>0</v>
      </c>
      <c r="AQ20" s="3">
        <v>0</v>
      </c>
      <c r="AR20" s="3">
        <v>5</v>
      </c>
      <c r="AS20" s="3">
        <v>5</v>
      </c>
      <c r="AT20" s="3">
        <v>0</v>
      </c>
      <c r="AU20" s="3">
        <v>5</v>
      </c>
    </row>
    <row r="21" spans="1:47" ht="14.4" x14ac:dyDescent="0.3">
      <c r="A21" s="3" t="s">
        <v>112</v>
      </c>
      <c r="B21" s="3" t="s">
        <v>113</v>
      </c>
      <c r="C21" s="3" t="s">
        <v>114</v>
      </c>
      <c r="D21" s="3" t="s">
        <v>66</v>
      </c>
      <c r="E21" s="3" t="s">
        <v>16</v>
      </c>
      <c r="F21" s="3">
        <v>75</v>
      </c>
      <c r="G21" s="3">
        <v>25</v>
      </c>
      <c r="H21" s="3">
        <v>50</v>
      </c>
      <c r="I21" s="3" t="s">
        <v>767</v>
      </c>
      <c r="J21" s="3" t="s">
        <v>115</v>
      </c>
      <c r="K21" s="3" t="s">
        <v>683</v>
      </c>
      <c r="L21" s="4" t="str">
        <f>HYPERLINK("https://hr.nowcoder.com/console?theme=tinyLeft&amp;access_token=9a1886ab89fdc8aa111d71e065c6e46e0e9f8edc7f4bc359e18e9e883d3a7b5c#paper/%7B%22tab%22%3A%22index%22%2C%22action%22%3A%22candidate%2Fresult%2Findex%22%2C%22testId%22%3A1460306%7D","https://hr.nowcoder.com/console?theme=tinyLeft&amp;access_token=9a1886ab89fdc8aa111d71e065c6e46e0e9f8edc7f4bc359e18e9e883d3a7b5c#paper/%7B%22tab%22%3A%22index%22%2C%22action%22%3A%22candidate%2Fresult%2Findex%22%2C%22testId%22%3A1460306%7D")</f>
        <v>https://hr.nowcoder.com/console?theme=tinyLeft&amp;access_token=9a1886ab89fdc8aa111d71e065c6e46e0e9f8edc7f4bc359e18e9e883d3a7b5c#paper/%7B%22tab%22%3A%22index%22%2C%22action%22%3A%22candidate%2Fresult%2Findex%22%2C%22testId%22%3A1460306%7D</v>
      </c>
      <c r="M21" s="4" t="str">
        <f>HYPERLINK("https://api.nowcoder.com/v1/test-pdf/4FB953E56A37796D?paperId=16893610","https://api.nowcoder.com/v1/test-pdf/4FB953E56A37796D?paperId=16893610")</f>
        <v>https://api.nowcoder.com/v1/test-pdf/4FB953E56A37796D?paperId=16893610</v>
      </c>
      <c r="N21" s="3">
        <v>25</v>
      </c>
      <c r="O21" s="3">
        <v>2</v>
      </c>
      <c r="P21" s="3">
        <v>472</v>
      </c>
      <c r="Q21" s="3">
        <v>4</v>
      </c>
      <c r="R21" s="3" t="s">
        <v>684</v>
      </c>
      <c r="S21" s="3" t="s">
        <v>768</v>
      </c>
      <c r="T21" s="3" t="s">
        <v>686</v>
      </c>
      <c r="U21" s="3" t="s">
        <v>769</v>
      </c>
      <c r="V21" s="3">
        <v>9</v>
      </c>
      <c r="W21" s="3"/>
      <c r="X21" s="3"/>
      <c r="Y21" s="3"/>
      <c r="Z21" s="3">
        <v>25</v>
      </c>
      <c r="AA21" s="3">
        <v>5</v>
      </c>
      <c r="AB21" s="3">
        <v>488</v>
      </c>
      <c r="AC21" s="3">
        <v>5</v>
      </c>
      <c r="AD21" s="3" t="s">
        <v>684</v>
      </c>
      <c r="AE21" s="3" t="s">
        <v>770</v>
      </c>
      <c r="AF21" s="3" t="s">
        <v>686</v>
      </c>
      <c r="AG21" s="3" t="s">
        <v>771</v>
      </c>
      <c r="AH21" s="3">
        <v>71</v>
      </c>
      <c r="AI21" s="3"/>
      <c r="AJ21" s="3"/>
      <c r="AK21" s="3"/>
      <c r="AL21" s="3">
        <v>5</v>
      </c>
      <c r="AM21" s="3">
        <v>0</v>
      </c>
      <c r="AN21" s="3">
        <v>5</v>
      </c>
      <c r="AO21" s="3">
        <v>0</v>
      </c>
      <c r="AP21" s="3">
        <v>0</v>
      </c>
      <c r="AQ21" s="3">
        <v>5</v>
      </c>
      <c r="AR21" s="3">
        <v>5</v>
      </c>
      <c r="AS21" s="3">
        <v>0</v>
      </c>
      <c r="AT21" s="3">
        <v>0</v>
      </c>
      <c r="AU21" s="3">
        <v>5</v>
      </c>
    </row>
    <row r="22" spans="1:47" ht="14.4" x14ac:dyDescent="0.3">
      <c r="A22" s="3" t="s">
        <v>116</v>
      </c>
      <c r="B22" s="3" t="s">
        <v>117</v>
      </c>
      <c r="C22" s="3" t="s">
        <v>118</v>
      </c>
      <c r="D22" s="3" t="s">
        <v>66</v>
      </c>
      <c r="E22" s="3" t="s">
        <v>54</v>
      </c>
      <c r="F22" s="3">
        <v>85</v>
      </c>
      <c r="G22" s="3">
        <v>35</v>
      </c>
      <c r="H22" s="3">
        <v>50</v>
      </c>
      <c r="I22" s="3" t="s">
        <v>772</v>
      </c>
      <c r="J22" s="3" t="s">
        <v>119</v>
      </c>
      <c r="K22" s="3" t="s">
        <v>683</v>
      </c>
      <c r="L22" s="4" t="str">
        <f>HYPERLINK("https://hr.nowcoder.com/console?theme=tinyLeft&amp;access_token=a268997bc82d8d626338d9ec300907e294ee725388978835f37120874af0c868#paper/%7B%22tab%22%3A%22index%22%2C%22action%22%3A%22candidate%2Fresult%2Findex%22%2C%22testId%22%3A1460312%7D","https://hr.nowcoder.com/console?theme=tinyLeft&amp;access_token=a268997bc82d8d626338d9ec300907e294ee725388978835f37120874af0c868#paper/%7B%22tab%22%3A%22index%22%2C%22action%22%3A%22candidate%2Fresult%2Findex%22%2C%22testId%22%3A1460312%7D")</f>
        <v>https://hr.nowcoder.com/console?theme=tinyLeft&amp;access_token=a268997bc82d8d626338d9ec300907e294ee725388978835f37120874af0c868#paper/%7B%22tab%22%3A%22index%22%2C%22action%22%3A%22candidate%2Fresult%2Findex%22%2C%22testId%22%3A1460312%7D</v>
      </c>
      <c r="M22" s="4" t="str">
        <f>HYPERLINK("https://api.nowcoder.com/v1/test-pdf/8E38A01DFE0CC368?paperId=16893610","https://api.nowcoder.com/v1/test-pdf/8E38A01DFE0CC368?paperId=16893610")</f>
        <v>https://api.nowcoder.com/v1/test-pdf/8E38A01DFE0CC368?paperId=16893610</v>
      </c>
      <c r="N22" s="3">
        <v>25</v>
      </c>
      <c r="O22" s="3">
        <v>1</v>
      </c>
      <c r="P22" s="3">
        <v>476</v>
      </c>
      <c r="Q22" s="3">
        <v>5</v>
      </c>
      <c r="R22" s="3" t="s">
        <v>684</v>
      </c>
      <c r="S22" s="3" t="s">
        <v>773</v>
      </c>
      <c r="T22" s="3" t="s">
        <v>686</v>
      </c>
      <c r="U22" s="3" t="s">
        <v>774</v>
      </c>
      <c r="V22" s="3">
        <v>23</v>
      </c>
      <c r="W22" s="3"/>
      <c r="X22" s="3"/>
      <c r="Y22" s="3"/>
      <c r="Z22" s="3">
        <v>25</v>
      </c>
      <c r="AA22" s="3">
        <v>2</v>
      </c>
      <c r="AB22" s="3">
        <v>460</v>
      </c>
      <c r="AC22" s="3">
        <v>4</v>
      </c>
      <c r="AD22" s="3" t="s">
        <v>684</v>
      </c>
      <c r="AE22" s="3" t="s">
        <v>775</v>
      </c>
      <c r="AF22" s="3" t="s">
        <v>686</v>
      </c>
      <c r="AG22" s="3" t="s">
        <v>776</v>
      </c>
      <c r="AH22" s="3">
        <v>43</v>
      </c>
      <c r="AI22" s="3"/>
      <c r="AJ22" s="3"/>
      <c r="AK22" s="3"/>
      <c r="AL22" s="3">
        <v>5</v>
      </c>
      <c r="AM22" s="3">
        <v>5</v>
      </c>
      <c r="AN22" s="3">
        <v>5</v>
      </c>
      <c r="AO22" s="3">
        <v>5</v>
      </c>
      <c r="AP22" s="3">
        <v>5</v>
      </c>
      <c r="AQ22" s="3">
        <v>0</v>
      </c>
      <c r="AR22" s="3">
        <v>5</v>
      </c>
      <c r="AS22" s="3">
        <v>0</v>
      </c>
      <c r="AT22" s="3">
        <v>5</v>
      </c>
      <c r="AU22" s="3">
        <v>0</v>
      </c>
    </row>
    <row r="23" spans="1:47" ht="14.4" x14ac:dyDescent="0.3">
      <c r="A23" s="3" t="s">
        <v>120</v>
      </c>
      <c r="B23" s="3" t="s">
        <v>121</v>
      </c>
      <c r="C23" s="3" t="s">
        <v>122</v>
      </c>
      <c r="D23" s="3" t="s">
        <v>60</v>
      </c>
      <c r="E23" s="3" t="s">
        <v>30</v>
      </c>
      <c r="F23" s="3">
        <v>90</v>
      </c>
      <c r="G23" s="3">
        <v>40</v>
      </c>
      <c r="H23" s="3">
        <v>50</v>
      </c>
      <c r="I23" s="3" t="s">
        <v>777</v>
      </c>
      <c r="J23" s="3" t="s">
        <v>123</v>
      </c>
      <c r="K23" s="3" t="s">
        <v>683</v>
      </c>
      <c r="L23" s="4" t="str">
        <f>HYPERLINK("https://hr.nowcoder.com/console?theme=tinyLeft&amp;access_token=e5797cb742bc42e95cbdbdfffc5d6ee3a9df1eacacf2fa2b621df09df880d519#paper/%7B%22tab%22%3A%22index%22%2C%22action%22%3A%22candidate%2Fresult%2Findex%22%2C%22testId%22%3A1460318%7D","https://hr.nowcoder.com/console?theme=tinyLeft&amp;access_token=e5797cb742bc42e95cbdbdfffc5d6ee3a9df1eacacf2fa2b621df09df880d519#paper/%7B%22tab%22%3A%22index%22%2C%22action%22%3A%22candidate%2Fresult%2Findex%22%2C%22testId%22%3A1460318%7D")</f>
        <v>https://hr.nowcoder.com/console?theme=tinyLeft&amp;access_token=e5797cb742bc42e95cbdbdfffc5d6ee3a9df1eacacf2fa2b621df09df880d519#paper/%7B%22tab%22%3A%22index%22%2C%22action%22%3A%22candidate%2Fresult%2Findex%22%2C%22testId%22%3A1460318%7D</v>
      </c>
      <c r="M23" s="4" t="str">
        <f>HYPERLINK("https://api.nowcoder.com/v1/test-pdf/9214D26F8E14CFFB?paperId=16893610","https://api.nowcoder.com/v1/test-pdf/9214D26F8E14CFFB?paperId=16893610")</f>
        <v>https://api.nowcoder.com/v1/test-pdf/9214D26F8E14CFFB?paperId=16893610</v>
      </c>
      <c r="N23" s="3">
        <v>25</v>
      </c>
      <c r="O23" s="3">
        <v>1</v>
      </c>
      <c r="P23" s="3">
        <v>492</v>
      </c>
      <c r="Q23" s="3">
        <v>4</v>
      </c>
      <c r="R23" s="3" t="s">
        <v>684</v>
      </c>
      <c r="S23" s="3" t="s">
        <v>778</v>
      </c>
      <c r="T23" s="3" t="s">
        <v>686</v>
      </c>
      <c r="U23" s="3" t="s">
        <v>779</v>
      </c>
      <c r="V23" s="3">
        <v>7</v>
      </c>
      <c r="W23" s="3"/>
      <c r="X23" s="3"/>
      <c r="Y23" s="3"/>
      <c r="Z23" s="3">
        <v>25</v>
      </c>
      <c r="AA23" s="3">
        <v>9</v>
      </c>
      <c r="AB23" s="3">
        <v>604</v>
      </c>
      <c r="AC23" s="3">
        <v>7</v>
      </c>
      <c r="AD23" s="3" t="s">
        <v>684</v>
      </c>
      <c r="AE23" s="3" t="s">
        <v>780</v>
      </c>
      <c r="AF23" s="3" t="s">
        <v>686</v>
      </c>
      <c r="AG23" s="3" t="s">
        <v>781</v>
      </c>
      <c r="AH23" s="3">
        <v>50</v>
      </c>
      <c r="AI23" s="3"/>
      <c r="AJ23" s="3"/>
      <c r="AK23" s="3"/>
      <c r="AL23" s="3">
        <v>5</v>
      </c>
      <c r="AM23" s="3">
        <v>5</v>
      </c>
      <c r="AN23" s="3">
        <v>5</v>
      </c>
      <c r="AO23" s="3">
        <v>5</v>
      </c>
      <c r="AP23" s="3">
        <v>0</v>
      </c>
      <c r="AQ23" s="3">
        <v>5</v>
      </c>
      <c r="AR23" s="3">
        <v>5</v>
      </c>
      <c r="AS23" s="3">
        <v>5</v>
      </c>
      <c r="AT23" s="3">
        <v>0</v>
      </c>
      <c r="AU23" s="3">
        <v>5</v>
      </c>
    </row>
    <row r="24" spans="1:47" ht="14.4" x14ac:dyDescent="0.3">
      <c r="A24" s="3" t="s">
        <v>124</v>
      </c>
      <c r="B24" s="3" t="s">
        <v>125</v>
      </c>
      <c r="C24" s="3" t="s">
        <v>126</v>
      </c>
      <c r="D24" s="3" t="s">
        <v>66</v>
      </c>
      <c r="E24" s="3" t="s">
        <v>54</v>
      </c>
      <c r="F24" s="3">
        <v>70</v>
      </c>
      <c r="G24" s="3">
        <v>20</v>
      </c>
      <c r="H24" s="3">
        <v>50</v>
      </c>
      <c r="I24" s="3" t="s">
        <v>782</v>
      </c>
      <c r="J24" s="3" t="s">
        <v>128</v>
      </c>
      <c r="K24" s="3" t="s">
        <v>683</v>
      </c>
      <c r="L24" s="4" t="str">
        <f>HYPERLINK("https://hr.nowcoder.com/console?theme=tinyLeft&amp;access_token=80654096a1b98a8bf880141504367f4a95a66ea6541aee4c12cd97232be87cad#paper/%7B%22tab%22%3A%22index%22%2C%22action%22%3A%22candidate%2Fresult%2Findex%22%2C%22testId%22%3A1460332%7D","https://hr.nowcoder.com/console?theme=tinyLeft&amp;access_token=80654096a1b98a8bf880141504367f4a95a66ea6541aee4c12cd97232be87cad#paper/%7B%22tab%22%3A%22index%22%2C%22action%22%3A%22candidate%2Fresult%2Findex%22%2C%22testId%22%3A1460332%7D")</f>
        <v>https://hr.nowcoder.com/console?theme=tinyLeft&amp;access_token=80654096a1b98a8bf880141504367f4a95a66ea6541aee4c12cd97232be87cad#paper/%7B%22tab%22%3A%22index%22%2C%22action%22%3A%22candidate%2Fresult%2Findex%22%2C%22testId%22%3A1460332%7D</v>
      </c>
      <c r="M24" s="4" t="str">
        <f>HYPERLINK("https://api.nowcoder.com/v1/test-pdf/39F906DD984A221D?paperId=16893610","https://api.nowcoder.com/v1/test-pdf/39F906DD984A221D?paperId=16893610")</f>
        <v>https://api.nowcoder.com/v1/test-pdf/39F906DD984A221D?paperId=16893610</v>
      </c>
      <c r="N24" s="3">
        <v>25</v>
      </c>
      <c r="O24" s="3">
        <v>2</v>
      </c>
      <c r="P24" s="3">
        <v>588</v>
      </c>
      <c r="Q24" s="3">
        <v>4</v>
      </c>
      <c r="R24" s="3" t="s">
        <v>684</v>
      </c>
      <c r="S24" s="3" t="s">
        <v>783</v>
      </c>
      <c r="T24" s="3" t="s">
        <v>686</v>
      </c>
      <c r="U24" s="3" t="s">
        <v>784</v>
      </c>
      <c r="V24" s="3">
        <v>8</v>
      </c>
      <c r="W24" s="3"/>
      <c r="X24" s="3"/>
      <c r="Y24" s="3"/>
      <c r="Z24" s="3">
        <v>25</v>
      </c>
      <c r="AA24" s="3">
        <v>6</v>
      </c>
      <c r="AB24" s="3">
        <v>484</v>
      </c>
      <c r="AC24" s="3">
        <v>4</v>
      </c>
      <c r="AD24" s="3" t="s">
        <v>684</v>
      </c>
      <c r="AE24" s="3" t="s">
        <v>785</v>
      </c>
      <c r="AF24" s="3" t="s">
        <v>686</v>
      </c>
      <c r="AG24" s="3" t="s">
        <v>786</v>
      </c>
      <c r="AH24" s="3">
        <v>33</v>
      </c>
      <c r="AI24" s="3"/>
      <c r="AJ24" s="3"/>
      <c r="AK24" s="3"/>
      <c r="AL24" s="3">
        <v>0</v>
      </c>
      <c r="AM24" s="3">
        <v>0</v>
      </c>
      <c r="AN24" s="3">
        <v>5</v>
      </c>
      <c r="AO24" s="3">
        <v>5</v>
      </c>
      <c r="AP24" s="3">
        <v>0</v>
      </c>
      <c r="AQ24" s="3">
        <v>5</v>
      </c>
      <c r="AR24" s="3">
        <v>0</v>
      </c>
      <c r="AS24" s="3">
        <v>0</v>
      </c>
      <c r="AT24" s="3">
        <v>5</v>
      </c>
      <c r="AU24" s="3">
        <v>0</v>
      </c>
    </row>
    <row r="25" spans="1:47" ht="14.4" x14ac:dyDescent="0.3">
      <c r="A25" s="3" t="s">
        <v>129</v>
      </c>
      <c r="B25" s="3" t="s">
        <v>130</v>
      </c>
      <c r="C25" s="3" t="s">
        <v>131</v>
      </c>
      <c r="D25" s="3" t="s">
        <v>29</v>
      </c>
      <c r="E25" s="3" t="s">
        <v>42</v>
      </c>
      <c r="F25" s="3">
        <v>90</v>
      </c>
      <c r="G25" s="3">
        <v>40</v>
      </c>
      <c r="H25" s="3">
        <v>50</v>
      </c>
      <c r="I25" s="3" t="s">
        <v>787</v>
      </c>
      <c r="J25" s="3" t="s">
        <v>132</v>
      </c>
      <c r="K25" s="3" t="s">
        <v>683</v>
      </c>
      <c r="L25" s="4" t="str">
        <f>HYPERLINK("https://hr.nowcoder.com/console?theme=tinyLeft&amp;access_token=0a1b61706a2ff4b72eca292a9dd3660ca2f4f803da42d8e1338518fcb86fc2e2#paper/%7B%22tab%22%3A%22index%22%2C%22action%22%3A%22candidate%2Fresult%2Findex%22%2C%22testId%22%3A1460355%7D","https://hr.nowcoder.com/console?theme=tinyLeft&amp;access_token=0a1b61706a2ff4b72eca292a9dd3660ca2f4f803da42d8e1338518fcb86fc2e2#paper/%7B%22tab%22%3A%22index%22%2C%22action%22%3A%22candidate%2Fresult%2Findex%22%2C%22testId%22%3A1460355%7D")</f>
        <v>https://hr.nowcoder.com/console?theme=tinyLeft&amp;access_token=0a1b61706a2ff4b72eca292a9dd3660ca2f4f803da42d8e1338518fcb86fc2e2#paper/%7B%22tab%22%3A%22index%22%2C%22action%22%3A%22candidate%2Fresult%2Findex%22%2C%22testId%22%3A1460355%7D</v>
      </c>
      <c r="M25" s="4" t="str">
        <f>HYPERLINK("https://api.nowcoder.com/v1/test-pdf/11D749D741C63F8C?paperId=16893610","https://api.nowcoder.com/v1/test-pdf/11D749D741C63F8C?paperId=16893610")</f>
        <v>https://api.nowcoder.com/v1/test-pdf/11D749D741C63F8C?paperId=16893610</v>
      </c>
      <c r="N25" s="3">
        <v>25</v>
      </c>
      <c r="O25" s="3">
        <v>5</v>
      </c>
      <c r="P25" s="3">
        <v>376</v>
      </c>
      <c r="Q25" s="3">
        <v>4</v>
      </c>
      <c r="R25" s="3" t="s">
        <v>684</v>
      </c>
      <c r="S25" s="3" t="s">
        <v>788</v>
      </c>
      <c r="T25" s="3" t="s">
        <v>686</v>
      </c>
      <c r="U25" s="3" t="s">
        <v>789</v>
      </c>
      <c r="V25" s="3">
        <v>7</v>
      </c>
      <c r="W25" s="3"/>
      <c r="X25" s="3"/>
      <c r="Y25" s="3"/>
      <c r="Z25" s="3">
        <v>25</v>
      </c>
      <c r="AA25" s="3">
        <v>7</v>
      </c>
      <c r="AB25" s="3">
        <v>488</v>
      </c>
      <c r="AC25" s="3">
        <v>6</v>
      </c>
      <c r="AD25" s="3" t="s">
        <v>684</v>
      </c>
      <c r="AE25" s="3" t="s">
        <v>790</v>
      </c>
      <c r="AF25" s="3" t="s">
        <v>686</v>
      </c>
      <c r="AG25" s="3" t="s">
        <v>791</v>
      </c>
      <c r="AH25" s="3">
        <v>42</v>
      </c>
      <c r="AI25" s="3"/>
      <c r="AJ25" s="3"/>
      <c r="AK25" s="3"/>
      <c r="AL25" s="3">
        <v>5</v>
      </c>
      <c r="AM25" s="3">
        <v>5</v>
      </c>
      <c r="AN25" s="3">
        <v>5</v>
      </c>
      <c r="AO25" s="3">
        <v>5</v>
      </c>
      <c r="AP25" s="3">
        <v>0</v>
      </c>
      <c r="AQ25" s="3">
        <v>5</v>
      </c>
      <c r="AR25" s="3">
        <v>5</v>
      </c>
      <c r="AS25" s="3">
        <v>5</v>
      </c>
      <c r="AT25" s="3">
        <v>0</v>
      </c>
      <c r="AU25" s="3">
        <v>5</v>
      </c>
    </row>
    <row r="26" spans="1:47" ht="14.4" x14ac:dyDescent="0.3">
      <c r="A26" s="3" t="s">
        <v>133</v>
      </c>
      <c r="B26" s="3" t="s">
        <v>134</v>
      </c>
      <c r="C26" s="3" t="s">
        <v>135</v>
      </c>
      <c r="D26" s="3" t="s">
        <v>66</v>
      </c>
      <c r="E26" s="3" t="s">
        <v>16</v>
      </c>
      <c r="F26" s="3">
        <v>0</v>
      </c>
      <c r="G26" s="3">
        <v>0</v>
      </c>
      <c r="H26" s="3">
        <v>0</v>
      </c>
      <c r="I26" s="3" t="s">
        <v>792</v>
      </c>
      <c r="J26" s="3" t="s">
        <v>136</v>
      </c>
      <c r="K26" s="3" t="s">
        <v>683</v>
      </c>
      <c r="L26" s="4" t="str">
        <f>HYPERLINK("https://hr.nowcoder.com/console?theme=tinyLeft&amp;access_token=50ba61237ab06723cf89311b064394bf932caa4ffc1cf7621cf7958dd94f9101#paper/%7B%22tab%22%3A%22index%22%2C%22action%22%3A%22candidate%2Fresult%2Findex%22%2C%22testId%22%3A1460361%7D","https://hr.nowcoder.com/console?theme=tinyLeft&amp;access_token=50ba61237ab06723cf89311b064394bf932caa4ffc1cf7621cf7958dd94f9101#paper/%7B%22tab%22%3A%22index%22%2C%22action%22%3A%22candidate%2Fresult%2Findex%22%2C%22testId%22%3A1460361%7D")</f>
        <v>https://hr.nowcoder.com/console?theme=tinyLeft&amp;access_token=50ba61237ab06723cf89311b064394bf932caa4ffc1cf7621cf7958dd94f9101#paper/%7B%22tab%22%3A%22index%22%2C%22action%22%3A%22candidate%2Fresult%2Findex%22%2C%22testId%22%3A1460361%7D</v>
      </c>
      <c r="M26" s="4" t="str">
        <f>HYPERLINK("https://api.nowcoder.com/v1/test-pdf/9D9B93665FF1DE07?paperId=16893610","https://api.nowcoder.com/v1/test-pdf/9D9B93665FF1DE07?paperId=16893610")</f>
        <v>https://api.nowcoder.com/v1/test-pdf/9D9B93665FF1DE07?paperId=16893610</v>
      </c>
      <c r="N26" s="3">
        <v>0</v>
      </c>
      <c r="O26" s="3">
        <v>0</v>
      </c>
      <c r="P26" s="3"/>
      <c r="Q26" s="3"/>
      <c r="R26" s="3" t="s">
        <v>17</v>
      </c>
      <c r="S26" s="3"/>
      <c r="T26" s="3"/>
      <c r="U26" s="3"/>
      <c r="V26" s="3">
        <v>0</v>
      </c>
      <c r="W26" s="3"/>
      <c r="X26" s="3"/>
      <c r="Y26" s="3"/>
      <c r="Z26" s="3">
        <v>0</v>
      </c>
      <c r="AA26" s="3">
        <v>0</v>
      </c>
      <c r="AB26" s="3"/>
      <c r="AC26" s="3"/>
      <c r="AD26" s="3" t="s">
        <v>17</v>
      </c>
      <c r="AE26" s="3"/>
      <c r="AF26" s="3"/>
      <c r="AG26" s="3"/>
      <c r="AH26" s="3">
        <v>0</v>
      </c>
      <c r="AI26" s="3"/>
      <c r="AJ26" s="3"/>
      <c r="AK26" s="3"/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</row>
    <row r="27" spans="1:47" ht="14.4" x14ac:dyDescent="0.3">
      <c r="A27" s="3" t="s">
        <v>137</v>
      </c>
      <c r="B27" s="3" t="s">
        <v>138</v>
      </c>
      <c r="C27" s="3" t="s">
        <v>139</v>
      </c>
      <c r="D27" s="3" t="s">
        <v>60</v>
      </c>
      <c r="E27" s="3" t="s">
        <v>30</v>
      </c>
      <c r="F27" s="3">
        <v>80</v>
      </c>
      <c r="G27" s="3">
        <v>30</v>
      </c>
      <c r="H27" s="3">
        <v>50</v>
      </c>
      <c r="I27" s="3" t="s">
        <v>793</v>
      </c>
      <c r="J27" s="3" t="s">
        <v>140</v>
      </c>
      <c r="K27" s="3" t="s">
        <v>683</v>
      </c>
      <c r="L27" s="4" t="str">
        <f>HYPERLINK("https://hr.nowcoder.com/console?theme=tinyLeft&amp;access_token=4495091984e1414ec3157b7a95edd461964fb290c0195f6cd836268ea2f7ebbf#paper/%7B%22tab%22%3A%22index%22%2C%22action%22%3A%22candidate%2Fresult%2Findex%22%2C%22testId%22%3A1460373%7D","https://hr.nowcoder.com/console?theme=tinyLeft&amp;access_token=4495091984e1414ec3157b7a95edd461964fb290c0195f6cd836268ea2f7ebbf#paper/%7B%22tab%22%3A%22index%22%2C%22action%22%3A%22candidate%2Fresult%2Findex%22%2C%22testId%22%3A1460373%7D")</f>
        <v>https://hr.nowcoder.com/console?theme=tinyLeft&amp;access_token=4495091984e1414ec3157b7a95edd461964fb290c0195f6cd836268ea2f7ebbf#paper/%7B%22tab%22%3A%22index%22%2C%22action%22%3A%22candidate%2Fresult%2Findex%22%2C%22testId%22%3A1460373%7D</v>
      </c>
      <c r="M27" s="4" t="str">
        <f>HYPERLINK("https://api.nowcoder.com/v1/test-pdf/48875209F752894A?paperId=16893610","https://api.nowcoder.com/v1/test-pdf/48875209F752894A?paperId=16893610")</f>
        <v>https://api.nowcoder.com/v1/test-pdf/48875209F752894A?paperId=16893610</v>
      </c>
      <c r="N27" s="3">
        <v>25</v>
      </c>
      <c r="O27" s="3">
        <v>1</v>
      </c>
      <c r="P27" s="3">
        <v>476</v>
      </c>
      <c r="Q27" s="3">
        <v>5</v>
      </c>
      <c r="R27" s="3" t="s">
        <v>684</v>
      </c>
      <c r="S27" s="3" t="s">
        <v>794</v>
      </c>
      <c r="T27" s="3" t="s">
        <v>686</v>
      </c>
      <c r="U27" s="3" t="s">
        <v>795</v>
      </c>
      <c r="V27" s="3">
        <v>8</v>
      </c>
      <c r="W27" s="3"/>
      <c r="X27" s="3"/>
      <c r="Y27" s="3"/>
      <c r="Z27" s="3">
        <v>25</v>
      </c>
      <c r="AA27" s="3">
        <v>2</v>
      </c>
      <c r="AB27" s="3">
        <v>488</v>
      </c>
      <c r="AC27" s="3">
        <v>4</v>
      </c>
      <c r="AD27" s="3" t="s">
        <v>684</v>
      </c>
      <c r="AE27" s="3" t="s">
        <v>796</v>
      </c>
      <c r="AF27" s="3" t="s">
        <v>686</v>
      </c>
      <c r="AG27" s="3" t="s">
        <v>797</v>
      </c>
      <c r="AH27" s="3">
        <v>34</v>
      </c>
      <c r="AI27" s="3"/>
      <c r="AJ27" s="3"/>
      <c r="AK27" s="3"/>
      <c r="AL27" s="3">
        <v>5</v>
      </c>
      <c r="AM27" s="3">
        <v>5</v>
      </c>
      <c r="AN27" s="3">
        <v>5</v>
      </c>
      <c r="AO27" s="3">
        <v>0</v>
      </c>
      <c r="AP27" s="3">
        <v>0</v>
      </c>
      <c r="AQ27" s="3">
        <v>0</v>
      </c>
      <c r="AR27" s="3">
        <v>5</v>
      </c>
      <c r="AS27" s="3">
        <v>5</v>
      </c>
      <c r="AT27" s="3">
        <v>0</v>
      </c>
      <c r="AU27" s="3">
        <v>5</v>
      </c>
    </row>
    <row r="28" spans="1:47" ht="14.4" x14ac:dyDescent="0.3">
      <c r="A28" s="3" t="s">
        <v>141</v>
      </c>
      <c r="B28" s="3" t="s">
        <v>142</v>
      </c>
      <c r="C28" s="3" t="s">
        <v>143</v>
      </c>
      <c r="D28" s="3" t="s">
        <v>66</v>
      </c>
      <c r="E28" s="3" t="s">
        <v>54</v>
      </c>
      <c r="F28" s="3">
        <v>90</v>
      </c>
      <c r="G28" s="3">
        <v>40</v>
      </c>
      <c r="H28" s="3">
        <v>50</v>
      </c>
      <c r="I28" s="3" t="s">
        <v>798</v>
      </c>
      <c r="J28" s="3" t="s">
        <v>144</v>
      </c>
      <c r="K28" s="3" t="s">
        <v>683</v>
      </c>
      <c r="L28" s="4" t="str">
        <f>HYPERLINK("https://hr.nowcoder.com/console?theme=tinyLeft&amp;access_token=2bbd2888e8c887c2aedbb7eb8d7958a913055f8bb783f7b99a5e8de12f587196#paper/%7B%22tab%22%3A%22index%22%2C%22action%22%3A%22candidate%2Fresult%2Findex%22%2C%22testId%22%3A1460379%7D","https://hr.nowcoder.com/console?theme=tinyLeft&amp;access_token=2bbd2888e8c887c2aedbb7eb8d7958a913055f8bb783f7b99a5e8de12f587196#paper/%7B%22tab%22%3A%22index%22%2C%22action%22%3A%22candidate%2Fresult%2Findex%22%2C%22testId%22%3A1460379%7D")</f>
        <v>https://hr.nowcoder.com/console?theme=tinyLeft&amp;access_token=2bbd2888e8c887c2aedbb7eb8d7958a913055f8bb783f7b99a5e8de12f587196#paper/%7B%22tab%22%3A%22index%22%2C%22action%22%3A%22candidate%2Fresult%2Findex%22%2C%22testId%22%3A1460379%7D</v>
      </c>
      <c r="M28" s="4" t="str">
        <f>HYPERLINK("https://api.nowcoder.com/v1/test-pdf/59A7A49CBCC7FF9C?paperId=16893610","https://api.nowcoder.com/v1/test-pdf/59A7A49CBCC7FF9C?paperId=16893610")</f>
        <v>https://api.nowcoder.com/v1/test-pdf/59A7A49CBCC7FF9C?paperId=16893610</v>
      </c>
      <c r="N28" s="3">
        <v>25</v>
      </c>
      <c r="O28" s="3">
        <v>2</v>
      </c>
      <c r="P28" s="3">
        <v>480</v>
      </c>
      <c r="Q28" s="3">
        <v>4</v>
      </c>
      <c r="R28" s="3" t="s">
        <v>684</v>
      </c>
      <c r="S28" s="3" t="s">
        <v>799</v>
      </c>
      <c r="T28" s="3" t="s">
        <v>686</v>
      </c>
      <c r="U28" s="3" t="s">
        <v>800</v>
      </c>
      <c r="V28" s="3">
        <v>20</v>
      </c>
      <c r="W28" s="3"/>
      <c r="X28" s="3"/>
      <c r="Y28" s="3"/>
      <c r="Z28" s="3">
        <v>25</v>
      </c>
      <c r="AA28" s="3">
        <v>6</v>
      </c>
      <c r="AB28" s="3">
        <v>504</v>
      </c>
      <c r="AC28" s="3">
        <v>3</v>
      </c>
      <c r="AD28" s="3" t="s">
        <v>684</v>
      </c>
      <c r="AE28" s="3" t="s">
        <v>801</v>
      </c>
      <c r="AF28" s="3" t="s">
        <v>686</v>
      </c>
      <c r="AG28" s="3" t="s">
        <v>802</v>
      </c>
      <c r="AH28" s="3">
        <v>31</v>
      </c>
      <c r="AI28" s="3"/>
      <c r="AJ28" s="3"/>
      <c r="AK28" s="3"/>
      <c r="AL28" s="3">
        <v>5</v>
      </c>
      <c r="AM28" s="3">
        <v>0</v>
      </c>
      <c r="AN28" s="3">
        <v>5</v>
      </c>
      <c r="AO28" s="3">
        <v>5</v>
      </c>
      <c r="AP28" s="3">
        <v>5</v>
      </c>
      <c r="AQ28" s="3">
        <v>5</v>
      </c>
      <c r="AR28" s="3">
        <v>0</v>
      </c>
      <c r="AS28" s="3">
        <v>5</v>
      </c>
      <c r="AT28" s="3">
        <v>5</v>
      </c>
      <c r="AU28" s="3">
        <v>5</v>
      </c>
    </row>
    <row r="29" spans="1:47" ht="14.4" x14ac:dyDescent="0.3">
      <c r="A29" s="3" t="s">
        <v>145</v>
      </c>
      <c r="B29" s="3" t="s">
        <v>146</v>
      </c>
      <c r="C29" s="3" t="s">
        <v>147</v>
      </c>
      <c r="D29" s="3" t="s">
        <v>60</v>
      </c>
      <c r="E29" s="3" t="s">
        <v>30</v>
      </c>
      <c r="F29" s="3">
        <v>70</v>
      </c>
      <c r="G29" s="3">
        <v>20</v>
      </c>
      <c r="H29" s="3">
        <v>50</v>
      </c>
      <c r="I29" s="3" t="s">
        <v>803</v>
      </c>
      <c r="J29" s="3" t="s">
        <v>148</v>
      </c>
      <c r="K29" s="3" t="s">
        <v>683</v>
      </c>
      <c r="L29" s="4" t="str">
        <f>HYPERLINK("https://hr.nowcoder.com/console?theme=tinyLeft&amp;access_token=cb7802aff4ea34e66781855df848d41e1497339adbb6947ac714cc4735fc27fe#paper/%7B%22tab%22%3A%22index%22%2C%22action%22%3A%22candidate%2Fresult%2Findex%22%2C%22testId%22%3A1460385%7D","https://hr.nowcoder.com/console?theme=tinyLeft&amp;access_token=cb7802aff4ea34e66781855df848d41e1497339adbb6947ac714cc4735fc27fe#paper/%7B%22tab%22%3A%22index%22%2C%22action%22%3A%22candidate%2Fresult%2Findex%22%2C%22testId%22%3A1460385%7D")</f>
        <v>https://hr.nowcoder.com/console?theme=tinyLeft&amp;access_token=cb7802aff4ea34e66781855df848d41e1497339adbb6947ac714cc4735fc27fe#paper/%7B%22tab%22%3A%22index%22%2C%22action%22%3A%22candidate%2Fresult%2Findex%22%2C%22testId%22%3A1460385%7D</v>
      </c>
      <c r="M29" s="4" t="str">
        <f>HYPERLINK("https://api.nowcoder.com/v1/test-pdf/0C41D79CBA0D2F4E?paperId=16893610","https://api.nowcoder.com/v1/test-pdf/0C41D79CBA0D2F4E?paperId=16893610")</f>
        <v>https://api.nowcoder.com/v1/test-pdf/0C41D79CBA0D2F4E?paperId=16893610</v>
      </c>
      <c r="N29" s="3">
        <v>25</v>
      </c>
      <c r="O29" s="3">
        <v>2</v>
      </c>
      <c r="P29" s="3">
        <v>488</v>
      </c>
      <c r="Q29" s="3">
        <v>3</v>
      </c>
      <c r="R29" s="3" t="s">
        <v>684</v>
      </c>
      <c r="S29" s="3" t="s">
        <v>804</v>
      </c>
      <c r="T29" s="3" t="s">
        <v>686</v>
      </c>
      <c r="U29" s="3" t="s">
        <v>805</v>
      </c>
      <c r="V29" s="3">
        <v>8</v>
      </c>
      <c r="W29" s="3"/>
      <c r="X29" s="3"/>
      <c r="Y29" s="3"/>
      <c r="Z29" s="3">
        <v>25</v>
      </c>
      <c r="AA29" s="3">
        <v>17</v>
      </c>
      <c r="AB29" s="3">
        <v>488</v>
      </c>
      <c r="AC29" s="3">
        <v>5</v>
      </c>
      <c r="AD29" s="3" t="s">
        <v>684</v>
      </c>
      <c r="AE29" s="3" t="s">
        <v>806</v>
      </c>
      <c r="AF29" s="3" t="s">
        <v>686</v>
      </c>
      <c r="AG29" s="3" t="s">
        <v>807</v>
      </c>
      <c r="AH29" s="3">
        <v>38</v>
      </c>
      <c r="AI29" s="3"/>
      <c r="AJ29" s="3"/>
      <c r="AK29" s="3"/>
      <c r="AL29" s="3">
        <v>0</v>
      </c>
      <c r="AM29" s="3">
        <v>0</v>
      </c>
      <c r="AN29" s="3">
        <v>5</v>
      </c>
      <c r="AO29" s="3">
        <v>5</v>
      </c>
      <c r="AP29" s="3">
        <v>0</v>
      </c>
      <c r="AQ29" s="3">
        <v>5</v>
      </c>
      <c r="AR29" s="3">
        <v>5</v>
      </c>
      <c r="AS29" s="3">
        <v>0</v>
      </c>
      <c r="AT29" s="3">
        <v>0</v>
      </c>
      <c r="AU29" s="3">
        <v>0</v>
      </c>
    </row>
    <row r="30" spans="1:47" ht="14.4" x14ac:dyDescent="0.3">
      <c r="A30" s="3" t="s">
        <v>149</v>
      </c>
      <c r="B30" s="3" t="s">
        <v>150</v>
      </c>
      <c r="C30" s="3" t="s">
        <v>151</v>
      </c>
      <c r="D30" s="3" t="s">
        <v>41</v>
      </c>
      <c r="E30" s="3" t="s">
        <v>42</v>
      </c>
      <c r="F30" s="3">
        <v>50</v>
      </c>
      <c r="G30" s="3">
        <v>25</v>
      </c>
      <c r="H30" s="3">
        <v>25</v>
      </c>
      <c r="I30" s="3" t="s">
        <v>808</v>
      </c>
      <c r="J30" s="3" t="s">
        <v>152</v>
      </c>
      <c r="K30" s="3" t="s">
        <v>683</v>
      </c>
      <c r="L30" s="4" t="str">
        <f>HYPERLINK("https://hr.nowcoder.com/console?theme=tinyLeft&amp;access_token=c71046d08e86eb0b257f5695297cbe3c8f921d29088e36ce57a630795000554d#paper/%7B%22tab%22%3A%22index%22%2C%22action%22%3A%22candidate%2Fresult%2Findex%22%2C%22testId%22%3A1460387%7D","https://hr.nowcoder.com/console?theme=tinyLeft&amp;access_token=c71046d08e86eb0b257f5695297cbe3c8f921d29088e36ce57a630795000554d#paper/%7B%22tab%22%3A%22index%22%2C%22action%22%3A%22candidate%2Fresult%2Findex%22%2C%22testId%22%3A1460387%7D")</f>
        <v>https://hr.nowcoder.com/console?theme=tinyLeft&amp;access_token=c71046d08e86eb0b257f5695297cbe3c8f921d29088e36ce57a630795000554d#paper/%7B%22tab%22%3A%22index%22%2C%22action%22%3A%22candidate%2Fresult%2Findex%22%2C%22testId%22%3A1460387%7D</v>
      </c>
      <c r="M30" s="4" t="str">
        <f>HYPERLINK("https://api.nowcoder.com/v1/test-pdf/1EE1217ADC21DC6B?paperId=16893610","https://api.nowcoder.com/v1/test-pdf/1EE1217ADC21DC6B?paperId=16893610")</f>
        <v>https://api.nowcoder.com/v1/test-pdf/1EE1217ADC21DC6B?paperId=16893610</v>
      </c>
      <c r="N30" s="3">
        <v>0</v>
      </c>
      <c r="O30" s="3">
        <v>0</v>
      </c>
      <c r="P30" s="3"/>
      <c r="Q30" s="3"/>
      <c r="R30" s="3" t="s">
        <v>17</v>
      </c>
      <c r="S30" s="3"/>
      <c r="T30" s="3"/>
      <c r="U30" s="3"/>
      <c r="V30" s="3">
        <v>0</v>
      </c>
      <c r="W30" s="3"/>
      <c r="X30" s="3"/>
      <c r="Y30" s="3"/>
      <c r="Z30" s="3">
        <v>25</v>
      </c>
      <c r="AA30" s="3">
        <v>11</v>
      </c>
      <c r="AB30" s="3">
        <v>480</v>
      </c>
      <c r="AC30" s="3">
        <v>4</v>
      </c>
      <c r="AD30" s="3" t="s">
        <v>684</v>
      </c>
      <c r="AE30" s="3" t="s">
        <v>809</v>
      </c>
      <c r="AF30" s="3" t="s">
        <v>686</v>
      </c>
      <c r="AG30" s="3" t="s">
        <v>810</v>
      </c>
      <c r="AH30" s="3">
        <v>35</v>
      </c>
      <c r="AI30" s="3"/>
      <c r="AJ30" s="3"/>
      <c r="AK30" s="3"/>
      <c r="AL30" s="3">
        <v>0</v>
      </c>
      <c r="AM30" s="3">
        <v>5</v>
      </c>
      <c r="AN30" s="3">
        <v>5</v>
      </c>
      <c r="AO30" s="3">
        <v>0</v>
      </c>
      <c r="AP30" s="3">
        <v>0</v>
      </c>
      <c r="AQ30" s="3">
        <v>5</v>
      </c>
      <c r="AR30" s="3">
        <v>0</v>
      </c>
      <c r="AS30" s="3">
        <v>5</v>
      </c>
      <c r="AT30" s="3">
        <v>0</v>
      </c>
      <c r="AU30" s="3">
        <v>5</v>
      </c>
    </row>
    <row r="31" spans="1:47" ht="14.4" x14ac:dyDescent="0.3">
      <c r="A31" s="3" t="s">
        <v>153</v>
      </c>
      <c r="B31" s="3" t="s">
        <v>154</v>
      </c>
      <c r="C31" s="3" t="s">
        <v>155</v>
      </c>
      <c r="D31" s="3" t="s">
        <v>53</v>
      </c>
      <c r="E31" s="3" t="s">
        <v>16</v>
      </c>
      <c r="F31" s="3">
        <v>30</v>
      </c>
      <c r="G31" s="3">
        <v>30</v>
      </c>
      <c r="H31" s="3">
        <v>0</v>
      </c>
      <c r="I31" s="3" t="s">
        <v>811</v>
      </c>
      <c r="J31" s="3" t="s">
        <v>157</v>
      </c>
      <c r="K31" s="3" t="s">
        <v>683</v>
      </c>
      <c r="L31" s="4" t="str">
        <f>HYPERLINK("https://hr.nowcoder.com/console?theme=tinyLeft&amp;access_token=3a5089ec36ca425a05e6e131080ae5636b77c0e08da83b23c8bb55c2e4f254b6#paper/%7B%22tab%22%3A%22index%22%2C%22action%22%3A%22candidate%2Fresult%2Findex%22%2C%22testId%22%3A1460389%7D","https://hr.nowcoder.com/console?theme=tinyLeft&amp;access_token=3a5089ec36ca425a05e6e131080ae5636b77c0e08da83b23c8bb55c2e4f254b6#paper/%7B%22tab%22%3A%22index%22%2C%22action%22%3A%22candidate%2Fresult%2Findex%22%2C%22testId%22%3A1460389%7D")</f>
        <v>https://hr.nowcoder.com/console?theme=tinyLeft&amp;access_token=3a5089ec36ca425a05e6e131080ae5636b77c0e08da83b23c8bb55c2e4f254b6#paper/%7B%22tab%22%3A%22index%22%2C%22action%22%3A%22candidate%2Fresult%2Findex%22%2C%22testId%22%3A1460389%7D</v>
      </c>
      <c r="M31" s="4" t="str">
        <f>HYPERLINK("https://api.nowcoder.com/v1/test-pdf/0EB1E353A733E1FA?paperId=16893610","https://api.nowcoder.com/v1/test-pdf/0EB1E353A733E1FA?paperId=16893610")</f>
        <v>https://api.nowcoder.com/v1/test-pdf/0EB1E353A733E1FA?paperId=16893610</v>
      </c>
      <c r="N31" s="3">
        <v>0</v>
      </c>
      <c r="O31" s="3">
        <v>0</v>
      </c>
      <c r="P31" s="3"/>
      <c r="Q31" s="3"/>
      <c r="R31" s="3" t="s">
        <v>17</v>
      </c>
      <c r="S31" s="3"/>
      <c r="T31" s="3"/>
      <c r="U31" s="3"/>
      <c r="V31" s="3">
        <v>0</v>
      </c>
      <c r="W31" s="3"/>
      <c r="X31" s="3"/>
      <c r="Y31" s="3"/>
      <c r="Z31" s="3">
        <v>0</v>
      </c>
      <c r="AA31" s="3">
        <v>0</v>
      </c>
      <c r="AB31" s="3"/>
      <c r="AC31" s="3"/>
      <c r="AD31" s="3" t="s">
        <v>17</v>
      </c>
      <c r="AE31" s="3"/>
      <c r="AF31" s="3"/>
      <c r="AG31" s="3"/>
      <c r="AH31" s="3">
        <v>0</v>
      </c>
      <c r="AI31" s="3"/>
      <c r="AJ31" s="3"/>
      <c r="AK31" s="3"/>
      <c r="AL31" s="3">
        <v>5</v>
      </c>
      <c r="AM31" s="3">
        <v>5</v>
      </c>
      <c r="AN31" s="3">
        <v>5</v>
      </c>
      <c r="AO31" s="3">
        <v>0</v>
      </c>
      <c r="AP31" s="3">
        <v>0</v>
      </c>
      <c r="AQ31" s="3">
        <v>5</v>
      </c>
      <c r="AR31" s="3">
        <v>5</v>
      </c>
      <c r="AS31" s="3">
        <v>5</v>
      </c>
      <c r="AT31" s="3">
        <v>0</v>
      </c>
      <c r="AU31" s="3">
        <v>0</v>
      </c>
    </row>
    <row r="32" spans="1:47" ht="14.4" x14ac:dyDescent="0.3">
      <c r="A32" s="3" t="s">
        <v>158</v>
      </c>
      <c r="B32" s="3" t="s">
        <v>159</v>
      </c>
      <c r="C32" s="3" t="s">
        <v>160</v>
      </c>
      <c r="D32" s="3" t="s">
        <v>66</v>
      </c>
      <c r="E32" s="3" t="s">
        <v>54</v>
      </c>
      <c r="F32" s="3">
        <v>15</v>
      </c>
      <c r="G32" s="3">
        <v>15</v>
      </c>
      <c r="H32" s="3">
        <v>0</v>
      </c>
      <c r="I32" s="3" t="s">
        <v>812</v>
      </c>
      <c r="J32" s="3" t="s">
        <v>162</v>
      </c>
      <c r="K32" s="3" t="s">
        <v>683</v>
      </c>
      <c r="L32" s="4" t="str">
        <f>HYPERLINK("https://hr.nowcoder.com/console?theme=tinyLeft&amp;access_token=59810299c4a9a9a407dc86f82bec56f0e218537533cc0fdd7e19cca473f03138#paper/%7B%22tab%22%3A%22index%22%2C%22action%22%3A%22candidate%2Fresult%2Findex%22%2C%22testId%22%3A1460393%7D","https://hr.nowcoder.com/console?theme=tinyLeft&amp;access_token=59810299c4a9a9a407dc86f82bec56f0e218537533cc0fdd7e19cca473f03138#paper/%7B%22tab%22%3A%22index%22%2C%22action%22%3A%22candidate%2Fresult%2Findex%22%2C%22testId%22%3A1460393%7D")</f>
        <v>https://hr.nowcoder.com/console?theme=tinyLeft&amp;access_token=59810299c4a9a9a407dc86f82bec56f0e218537533cc0fdd7e19cca473f03138#paper/%7B%22tab%22%3A%22index%22%2C%22action%22%3A%22candidate%2Fresult%2Findex%22%2C%22testId%22%3A1460393%7D</v>
      </c>
      <c r="M32" s="4" t="str">
        <f>HYPERLINK("https://api.nowcoder.com/v1/test-pdf/1ABFD075D51F15D0?paperId=16893610","https://api.nowcoder.com/v1/test-pdf/1ABFD075D51F15D0?paperId=16893610")</f>
        <v>https://api.nowcoder.com/v1/test-pdf/1ABFD075D51F15D0?paperId=16893610</v>
      </c>
      <c r="N32" s="3">
        <v>0</v>
      </c>
      <c r="O32" s="3">
        <v>0</v>
      </c>
      <c r="P32" s="3"/>
      <c r="Q32" s="3"/>
      <c r="R32" s="3" t="s">
        <v>17</v>
      </c>
      <c r="S32" s="3"/>
      <c r="T32" s="3"/>
      <c r="U32" s="3"/>
      <c r="V32" s="3">
        <v>0</v>
      </c>
      <c r="W32" s="3"/>
      <c r="X32" s="3"/>
      <c r="Y32" s="3"/>
      <c r="Z32" s="3">
        <v>0</v>
      </c>
      <c r="AA32" s="3">
        <v>0</v>
      </c>
      <c r="AB32" s="3"/>
      <c r="AC32" s="3"/>
      <c r="AD32" s="3" t="s">
        <v>17</v>
      </c>
      <c r="AE32" s="3"/>
      <c r="AF32" s="3"/>
      <c r="AG32" s="3"/>
      <c r="AH32" s="3">
        <v>0</v>
      </c>
      <c r="AI32" s="3"/>
      <c r="AJ32" s="3"/>
      <c r="AK32" s="3"/>
      <c r="AL32" s="3">
        <v>5</v>
      </c>
      <c r="AM32" s="3">
        <v>0</v>
      </c>
      <c r="AN32" s="3">
        <v>5</v>
      </c>
      <c r="AO32" s="3">
        <v>5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</row>
    <row r="33" spans="1:47" ht="14.4" x14ac:dyDescent="0.3">
      <c r="A33" s="3" t="s">
        <v>163</v>
      </c>
      <c r="B33" s="3" t="s">
        <v>164</v>
      </c>
      <c r="C33" s="3" t="s">
        <v>165</v>
      </c>
      <c r="D33" s="3" t="s">
        <v>60</v>
      </c>
      <c r="E33" s="3" t="s">
        <v>23</v>
      </c>
      <c r="F33" s="3">
        <v>77.5</v>
      </c>
      <c r="G33" s="3">
        <v>35</v>
      </c>
      <c r="H33" s="3">
        <v>42.5</v>
      </c>
      <c r="I33" s="3" t="s">
        <v>813</v>
      </c>
      <c r="J33" s="3" t="s">
        <v>167</v>
      </c>
      <c r="K33" s="3" t="s">
        <v>683</v>
      </c>
      <c r="L33" s="4" t="str">
        <f>HYPERLINK("https://hr.nowcoder.com/console?theme=tinyLeft&amp;access_token=697ebd32d1f5fd3cf1b25e14057c10ef7510a3aaa6ca0dda4b900471fbeaead5#paper/%7B%22tab%22%3A%22index%22%2C%22action%22%3A%22candidate%2Fresult%2Findex%22%2C%22testId%22%3A1460394%7D","https://hr.nowcoder.com/console?theme=tinyLeft&amp;access_token=697ebd32d1f5fd3cf1b25e14057c10ef7510a3aaa6ca0dda4b900471fbeaead5#paper/%7B%22tab%22%3A%22index%22%2C%22action%22%3A%22candidate%2Fresult%2Findex%22%2C%22testId%22%3A1460394%7D")</f>
        <v>https://hr.nowcoder.com/console?theme=tinyLeft&amp;access_token=697ebd32d1f5fd3cf1b25e14057c10ef7510a3aaa6ca0dda4b900471fbeaead5#paper/%7B%22tab%22%3A%22index%22%2C%22action%22%3A%22candidate%2Fresult%2Findex%22%2C%22testId%22%3A1460394%7D</v>
      </c>
      <c r="M33" s="4" t="str">
        <f>HYPERLINK("https://api.nowcoder.com/v1/test-pdf/FE868F373504E69D?paperId=16893610","https://api.nowcoder.com/v1/test-pdf/FE868F373504E69D?paperId=16893610")</f>
        <v>https://api.nowcoder.com/v1/test-pdf/FE868F373504E69D?paperId=16893610</v>
      </c>
      <c r="N33" s="3">
        <v>25</v>
      </c>
      <c r="O33" s="3">
        <v>4</v>
      </c>
      <c r="P33" s="3">
        <v>472</v>
      </c>
      <c r="Q33" s="3">
        <v>3</v>
      </c>
      <c r="R33" s="3" t="s">
        <v>684</v>
      </c>
      <c r="S33" s="3" t="s">
        <v>814</v>
      </c>
      <c r="T33" s="3" t="s">
        <v>686</v>
      </c>
      <c r="U33" s="3" t="s">
        <v>815</v>
      </c>
      <c r="V33" s="3">
        <v>21</v>
      </c>
      <c r="W33" s="3"/>
      <c r="X33" s="3"/>
      <c r="Y33" s="3"/>
      <c r="Z33" s="3">
        <v>17.5</v>
      </c>
      <c r="AA33" s="3">
        <v>8</v>
      </c>
      <c r="AB33" s="3">
        <v>488</v>
      </c>
      <c r="AC33" s="3">
        <v>4</v>
      </c>
      <c r="AD33" s="3" t="s">
        <v>714</v>
      </c>
      <c r="AE33" s="3" t="s">
        <v>816</v>
      </c>
      <c r="AF33" s="3" t="s">
        <v>686</v>
      </c>
      <c r="AG33" s="3" t="s">
        <v>817</v>
      </c>
      <c r="AH33" s="3">
        <v>63</v>
      </c>
      <c r="AI33" s="3"/>
      <c r="AJ33" s="3"/>
      <c r="AK33" s="3"/>
      <c r="AL33" s="3">
        <v>5</v>
      </c>
      <c r="AM33" s="3">
        <v>0</v>
      </c>
      <c r="AN33" s="3">
        <v>5</v>
      </c>
      <c r="AO33" s="3">
        <v>5</v>
      </c>
      <c r="AP33" s="3">
        <v>0</v>
      </c>
      <c r="AQ33" s="3">
        <v>5</v>
      </c>
      <c r="AR33" s="3">
        <v>0</v>
      </c>
      <c r="AS33" s="3">
        <v>5</v>
      </c>
      <c r="AT33" s="3">
        <v>5</v>
      </c>
      <c r="AU33" s="3">
        <v>5</v>
      </c>
    </row>
    <row r="34" spans="1:47" ht="14.4" x14ac:dyDescent="0.3">
      <c r="A34" s="3" t="s">
        <v>168</v>
      </c>
      <c r="B34" s="3" t="s">
        <v>169</v>
      </c>
      <c r="C34" s="3" t="s">
        <v>170</v>
      </c>
      <c r="D34" s="3" t="s">
        <v>66</v>
      </c>
      <c r="E34" s="3" t="s">
        <v>54</v>
      </c>
      <c r="F34" s="3">
        <v>75</v>
      </c>
      <c r="G34" s="3">
        <v>25</v>
      </c>
      <c r="H34" s="3">
        <v>50</v>
      </c>
      <c r="I34" s="3" t="s">
        <v>96</v>
      </c>
      <c r="J34" s="3" t="s">
        <v>171</v>
      </c>
      <c r="K34" s="3" t="s">
        <v>683</v>
      </c>
      <c r="L34" s="4" t="str">
        <f>HYPERLINK("https://hr.nowcoder.com/console?theme=tinyLeft&amp;access_token=d9de1ba80bc755e9c454eafa6ef407c45dbbb3b4536729e0474959acee0a72e2#paper/%7B%22tab%22%3A%22index%22%2C%22action%22%3A%22candidate%2Fresult%2Findex%22%2C%22testId%22%3A1460398%7D","https://hr.nowcoder.com/console?theme=tinyLeft&amp;access_token=d9de1ba80bc755e9c454eafa6ef407c45dbbb3b4536729e0474959acee0a72e2#paper/%7B%22tab%22%3A%22index%22%2C%22action%22%3A%22candidate%2Fresult%2Findex%22%2C%22testId%22%3A1460398%7D")</f>
        <v>https://hr.nowcoder.com/console?theme=tinyLeft&amp;access_token=d9de1ba80bc755e9c454eafa6ef407c45dbbb3b4536729e0474959acee0a72e2#paper/%7B%22tab%22%3A%22index%22%2C%22action%22%3A%22candidate%2Fresult%2Findex%22%2C%22testId%22%3A1460398%7D</v>
      </c>
      <c r="M34" s="4" t="str">
        <f>HYPERLINK("https://api.nowcoder.com/v1/test-pdf/0024F6A1711466FB?paperId=16893610","https://api.nowcoder.com/v1/test-pdf/0024F6A1711466FB?paperId=16893610")</f>
        <v>https://api.nowcoder.com/v1/test-pdf/0024F6A1711466FB?paperId=16893610</v>
      </c>
      <c r="N34" s="3">
        <v>25</v>
      </c>
      <c r="O34" s="3">
        <v>2</v>
      </c>
      <c r="P34" s="3">
        <v>480</v>
      </c>
      <c r="Q34" s="3">
        <v>3</v>
      </c>
      <c r="R34" s="3" t="s">
        <v>684</v>
      </c>
      <c r="S34" s="3" t="s">
        <v>794</v>
      </c>
      <c r="T34" s="3" t="s">
        <v>686</v>
      </c>
      <c r="U34" s="3" t="s">
        <v>818</v>
      </c>
      <c r="V34" s="3">
        <v>18</v>
      </c>
      <c r="W34" s="3"/>
      <c r="X34" s="3"/>
      <c r="Y34" s="3"/>
      <c r="Z34" s="3">
        <v>25</v>
      </c>
      <c r="AA34" s="3">
        <v>3</v>
      </c>
      <c r="AB34" s="3">
        <v>488</v>
      </c>
      <c r="AC34" s="3">
        <v>4</v>
      </c>
      <c r="AD34" s="3" t="s">
        <v>684</v>
      </c>
      <c r="AE34" s="3" t="s">
        <v>819</v>
      </c>
      <c r="AF34" s="3" t="s">
        <v>686</v>
      </c>
      <c r="AG34" s="3" t="s">
        <v>820</v>
      </c>
      <c r="AH34" s="3">
        <v>31</v>
      </c>
      <c r="AI34" s="3"/>
      <c r="AJ34" s="3"/>
      <c r="AK34" s="3"/>
      <c r="AL34" s="3">
        <v>0</v>
      </c>
      <c r="AM34" s="3">
        <v>0</v>
      </c>
      <c r="AN34" s="3">
        <v>5</v>
      </c>
      <c r="AO34" s="3">
        <v>5</v>
      </c>
      <c r="AP34" s="3">
        <v>0</v>
      </c>
      <c r="AQ34" s="3">
        <v>5</v>
      </c>
      <c r="AR34" s="3">
        <v>0</v>
      </c>
      <c r="AS34" s="3">
        <v>5</v>
      </c>
      <c r="AT34" s="3">
        <v>0</v>
      </c>
      <c r="AU34" s="3">
        <v>5</v>
      </c>
    </row>
    <row r="35" spans="1:47" ht="14.4" x14ac:dyDescent="0.3">
      <c r="A35" s="3" t="s">
        <v>172</v>
      </c>
      <c r="B35" s="3" t="s">
        <v>173</v>
      </c>
      <c r="C35" s="3" t="s">
        <v>174</v>
      </c>
      <c r="D35" s="3" t="s">
        <v>66</v>
      </c>
      <c r="E35" s="3" t="s">
        <v>16</v>
      </c>
      <c r="F35" s="3">
        <v>37.5</v>
      </c>
      <c r="G35" s="3">
        <v>20</v>
      </c>
      <c r="H35" s="3">
        <v>17.5</v>
      </c>
      <c r="I35" s="3" t="s">
        <v>821</v>
      </c>
      <c r="J35" s="3" t="s">
        <v>176</v>
      </c>
      <c r="K35" s="3" t="s">
        <v>683</v>
      </c>
      <c r="L35" s="4" t="str">
        <f>HYPERLINK("https://hr.nowcoder.com/console?theme=tinyLeft&amp;access_token=6e7ed5a27f488ed96770c4eb3eccae664725a8ccd16cf482427dcd11ed9e606c#paper/%7B%22tab%22%3A%22index%22%2C%22action%22%3A%22candidate%2Fresult%2Findex%22%2C%22testId%22%3A1460401%7D","https://hr.nowcoder.com/console?theme=tinyLeft&amp;access_token=6e7ed5a27f488ed96770c4eb3eccae664725a8ccd16cf482427dcd11ed9e606c#paper/%7B%22tab%22%3A%22index%22%2C%22action%22%3A%22candidate%2Fresult%2Findex%22%2C%22testId%22%3A1460401%7D")</f>
        <v>https://hr.nowcoder.com/console?theme=tinyLeft&amp;access_token=6e7ed5a27f488ed96770c4eb3eccae664725a8ccd16cf482427dcd11ed9e606c#paper/%7B%22tab%22%3A%22index%22%2C%22action%22%3A%22candidate%2Fresult%2Findex%22%2C%22testId%22%3A1460401%7D</v>
      </c>
      <c r="M35" s="4" t="str">
        <f>HYPERLINK("https://api.nowcoder.com/v1/test-pdf/AE3EEFC9B815AC89?paperId=16893610","https://api.nowcoder.com/v1/test-pdf/AE3EEFC9B815AC89?paperId=16893610")</f>
        <v>https://api.nowcoder.com/v1/test-pdf/AE3EEFC9B815AC89?paperId=16893610</v>
      </c>
      <c r="N35" s="3">
        <v>0</v>
      </c>
      <c r="O35" s="3">
        <v>0</v>
      </c>
      <c r="P35" s="3"/>
      <c r="Q35" s="3"/>
      <c r="R35" s="3" t="s">
        <v>17</v>
      </c>
      <c r="S35" s="3"/>
      <c r="T35" s="3"/>
      <c r="U35" s="3"/>
      <c r="V35" s="3">
        <v>0</v>
      </c>
      <c r="W35" s="3"/>
      <c r="X35" s="3"/>
      <c r="Y35" s="3"/>
      <c r="Z35" s="3">
        <v>17.5</v>
      </c>
      <c r="AA35" s="3">
        <v>9</v>
      </c>
      <c r="AB35" s="3">
        <v>488</v>
      </c>
      <c r="AC35" s="3">
        <v>3</v>
      </c>
      <c r="AD35" s="3" t="s">
        <v>714</v>
      </c>
      <c r="AE35" s="3" t="s">
        <v>822</v>
      </c>
      <c r="AF35" s="3" t="s">
        <v>686</v>
      </c>
      <c r="AG35" s="3" t="s">
        <v>823</v>
      </c>
      <c r="AH35" s="3">
        <v>29</v>
      </c>
      <c r="AI35" s="3"/>
      <c r="AJ35" s="3"/>
      <c r="AK35" s="3"/>
      <c r="AL35" s="3">
        <v>5</v>
      </c>
      <c r="AM35" s="3">
        <v>5</v>
      </c>
      <c r="AN35" s="3">
        <v>0</v>
      </c>
      <c r="AO35" s="3">
        <v>5</v>
      </c>
      <c r="AP35" s="3">
        <v>0</v>
      </c>
      <c r="AQ35" s="3">
        <v>5</v>
      </c>
      <c r="AR35" s="3">
        <v>0</v>
      </c>
      <c r="AS35" s="3">
        <v>0</v>
      </c>
      <c r="AT35" s="3">
        <v>0</v>
      </c>
      <c r="AU35" s="3">
        <v>0</v>
      </c>
    </row>
    <row r="36" spans="1:47" ht="14.4" x14ac:dyDescent="0.3">
      <c r="A36" s="3" t="s">
        <v>177</v>
      </c>
      <c r="B36" s="3" t="s">
        <v>178</v>
      </c>
      <c r="C36" s="3" t="s">
        <v>179</v>
      </c>
      <c r="D36" s="3" t="s">
        <v>29</v>
      </c>
      <c r="E36" s="3" t="s">
        <v>23</v>
      </c>
      <c r="F36" s="3">
        <v>0</v>
      </c>
      <c r="G36" s="3">
        <v>0</v>
      </c>
      <c r="H36" s="3">
        <v>0</v>
      </c>
      <c r="I36" s="3" t="s">
        <v>824</v>
      </c>
      <c r="J36" s="3" t="s">
        <v>180</v>
      </c>
      <c r="K36" s="3" t="s">
        <v>683</v>
      </c>
      <c r="L36" s="4" t="str">
        <f>HYPERLINK("https://hr.nowcoder.com/console?theme=tinyLeft&amp;access_token=86b67c156ffef0d764f3640f087368b6e6dcd076bfc2db478db8666cc4a937ac#paper/%7B%22tab%22%3A%22index%22%2C%22action%22%3A%22candidate%2Fresult%2Findex%22%2C%22testId%22%3A1460405%7D","https://hr.nowcoder.com/console?theme=tinyLeft&amp;access_token=86b67c156ffef0d764f3640f087368b6e6dcd076bfc2db478db8666cc4a937ac#paper/%7B%22tab%22%3A%22index%22%2C%22action%22%3A%22candidate%2Fresult%2Findex%22%2C%22testId%22%3A1460405%7D")</f>
        <v>https://hr.nowcoder.com/console?theme=tinyLeft&amp;access_token=86b67c156ffef0d764f3640f087368b6e6dcd076bfc2db478db8666cc4a937ac#paper/%7B%22tab%22%3A%22index%22%2C%22action%22%3A%22candidate%2Fresult%2Findex%22%2C%22testId%22%3A1460405%7D</v>
      </c>
      <c r="M36" s="4" t="str">
        <f>HYPERLINK("https://api.nowcoder.com/v1/test-pdf/13EBD32BE0638252?paperId=16893610","https://api.nowcoder.com/v1/test-pdf/13EBD32BE0638252?paperId=16893610")</f>
        <v>https://api.nowcoder.com/v1/test-pdf/13EBD32BE0638252?paperId=16893610</v>
      </c>
      <c r="N36" s="3">
        <v>0</v>
      </c>
      <c r="O36" s="3">
        <v>0</v>
      </c>
      <c r="P36" s="3"/>
      <c r="Q36" s="3"/>
      <c r="R36" s="3" t="s">
        <v>17</v>
      </c>
      <c r="S36" s="3"/>
      <c r="T36" s="3"/>
      <c r="U36" s="3"/>
      <c r="V36" s="3">
        <v>0</v>
      </c>
      <c r="W36" s="3"/>
      <c r="X36" s="3"/>
      <c r="Y36" s="3"/>
      <c r="Z36" s="3">
        <v>0</v>
      </c>
      <c r="AA36" s="3">
        <v>0</v>
      </c>
      <c r="AB36" s="3"/>
      <c r="AC36" s="3"/>
      <c r="AD36" s="3" t="s">
        <v>17</v>
      </c>
      <c r="AE36" s="3"/>
      <c r="AF36" s="3"/>
      <c r="AG36" s="3"/>
      <c r="AH36" s="3">
        <v>0</v>
      </c>
      <c r="AI36" s="3"/>
      <c r="AJ36" s="3"/>
      <c r="AK36" s="3"/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</row>
    <row r="37" spans="1:47" ht="14.4" x14ac:dyDescent="0.3">
      <c r="A37" s="3" t="s">
        <v>181</v>
      </c>
      <c r="B37" s="3" t="s">
        <v>182</v>
      </c>
      <c r="C37" s="3" t="s">
        <v>183</v>
      </c>
      <c r="D37" s="3" t="s">
        <v>15</v>
      </c>
      <c r="E37" s="3" t="s">
        <v>23</v>
      </c>
      <c r="F37" s="3">
        <v>80</v>
      </c>
      <c r="G37" s="3">
        <v>30</v>
      </c>
      <c r="H37" s="3">
        <v>50</v>
      </c>
      <c r="I37" s="3" t="s">
        <v>825</v>
      </c>
      <c r="J37" s="3" t="s">
        <v>184</v>
      </c>
      <c r="K37" s="3" t="s">
        <v>683</v>
      </c>
      <c r="L37" s="4" t="str">
        <f>HYPERLINK("https://hr.nowcoder.com/console?theme=tinyLeft&amp;access_token=70879cfee03181c9a35e368b131d73ebc5e0c66e029f3ca898fc784943ed390c#paper/%7B%22tab%22%3A%22index%22%2C%22action%22%3A%22candidate%2Fresult%2Findex%22%2C%22testId%22%3A1460410%7D","https://hr.nowcoder.com/console?theme=tinyLeft&amp;access_token=70879cfee03181c9a35e368b131d73ebc5e0c66e029f3ca898fc784943ed390c#paper/%7B%22tab%22%3A%22index%22%2C%22action%22%3A%22candidate%2Fresult%2Findex%22%2C%22testId%22%3A1460410%7D")</f>
        <v>https://hr.nowcoder.com/console?theme=tinyLeft&amp;access_token=70879cfee03181c9a35e368b131d73ebc5e0c66e029f3ca898fc784943ed390c#paper/%7B%22tab%22%3A%22index%22%2C%22action%22%3A%22candidate%2Fresult%2Findex%22%2C%22testId%22%3A1460410%7D</v>
      </c>
      <c r="M37" s="4" t="str">
        <f>HYPERLINK("https://api.nowcoder.com/v1/test-pdf/F0C926FCA97811CA?paperId=16893610","https://api.nowcoder.com/v1/test-pdf/F0C926FCA97811CA?paperId=16893610")</f>
        <v>https://api.nowcoder.com/v1/test-pdf/F0C926FCA97811CA?paperId=16893610</v>
      </c>
      <c r="N37" s="3">
        <v>25</v>
      </c>
      <c r="O37" s="3">
        <v>2</v>
      </c>
      <c r="P37" s="3">
        <v>484</v>
      </c>
      <c r="Q37" s="3">
        <v>3</v>
      </c>
      <c r="R37" s="3" t="s">
        <v>684</v>
      </c>
      <c r="S37" s="3" t="s">
        <v>826</v>
      </c>
      <c r="T37" s="3" t="s">
        <v>686</v>
      </c>
      <c r="U37" s="3" t="s">
        <v>827</v>
      </c>
      <c r="V37" s="3">
        <v>10</v>
      </c>
      <c r="W37" s="3"/>
      <c r="X37" s="3"/>
      <c r="Y37" s="3"/>
      <c r="Z37" s="3">
        <v>25</v>
      </c>
      <c r="AA37" s="3">
        <v>6</v>
      </c>
      <c r="AB37" s="3">
        <v>748</v>
      </c>
      <c r="AC37" s="3">
        <v>5</v>
      </c>
      <c r="AD37" s="3" t="s">
        <v>684</v>
      </c>
      <c r="AE37" s="3" t="s">
        <v>828</v>
      </c>
      <c r="AF37" s="3" t="s">
        <v>686</v>
      </c>
      <c r="AG37" s="3" t="s">
        <v>829</v>
      </c>
      <c r="AH37" s="3">
        <v>42</v>
      </c>
      <c r="AI37" s="3"/>
      <c r="AJ37" s="3"/>
      <c r="AK37" s="3"/>
      <c r="AL37" s="3">
        <v>5</v>
      </c>
      <c r="AM37" s="3">
        <v>0</v>
      </c>
      <c r="AN37" s="3">
        <v>5</v>
      </c>
      <c r="AO37" s="3">
        <v>0</v>
      </c>
      <c r="AP37" s="3">
        <v>0</v>
      </c>
      <c r="AQ37" s="3">
        <v>5</v>
      </c>
      <c r="AR37" s="3">
        <v>5</v>
      </c>
      <c r="AS37" s="3">
        <v>5</v>
      </c>
      <c r="AT37" s="3">
        <v>5</v>
      </c>
      <c r="AU37" s="3">
        <v>0</v>
      </c>
    </row>
    <row r="38" spans="1:47" ht="14.4" x14ac:dyDescent="0.3">
      <c r="A38" s="3" t="s">
        <v>185</v>
      </c>
      <c r="B38" s="3" t="s">
        <v>186</v>
      </c>
      <c r="C38" s="3" t="s">
        <v>187</v>
      </c>
      <c r="D38" s="3" t="s">
        <v>60</v>
      </c>
      <c r="E38" s="3" t="s">
        <v>30</v>
      </c>
      <c r="F38" s="3">
        <v>85</v>
      </c>
      <c r="G38" s="3">
        <v>35</v>
      </c>
      <c r="H38" s="3">
        <v>50</v>
      </c>
      <c r="I38" s="3" t="s">
        <v>830</v>
      </c>
      <c r="J38" s="3" t="s">
        <v>188</v>
      </c>
      <c r="K38" s="3" t="s">
        <v>683</v>
      </c>
      <c r="L38" s="4" t="str">
        <f>HYPERLINK("https://hr.nowcoder.com/console?theme=tinyLeft&amp;access_token=6b962fcd49fd6e32474909b9fedf364d262b10ad3a9330fa9a40832ec9e07a6f#paper/%7B%22tab%22%3A%22index%22%2C%22action%22%3A%22candidate%2Fresult%2Findex%22%2C%22testId%22%3A1460422%7D","https://hr.nowcoder.com/console?theme=tinyLeft&amp;access_token=6b962fcd49fd6e32474909b9fedf364d262b10ad3a9330fa9a40832ec9e07a6f#paper/%7B%22tab%22%3A%22index%22%2C%22action%22%3A%22candidate%2Fresult%2Findex%22%2C%22testId%22%3A1460422%7D")</f>
        <v>https://hr.nowcoder.com/console?theme=tinyLeft&amp;access_token=6b962fcd49fd6e32474909b9fedf364d262b10ad3a9330fa9a40832ec9e07a6f#paper/%7B%22tab%22%3A%22index%22%2C%22action%22%3A%22candidate%2Fresult%2Findex%22%2C%22testId%22%3A1460422%7D</v>
      </c>
      <c r="M38" s="4" t="str">
        <f>HYPERLINK("https://api.nowcoder.com/v1/test-pdf/620286F53B71B5DA?paperId=16893610","https://api.nowcoder.com/v1/test-pdf/620286F53B71B5DA?paperId=16893610")</f>
        <v>https://api.nowcoder.com/v1/test-pdf/620286F53B71B5DA?paperId=16893610</v>
      </c>
      <c r="N38" s="3">
        <v>25</v>
      </c>
      <c r="O38" s="3">
        <v>2</v>
      </c>
      <c r="P38" s="3">
        <v>472</v>
      </c>
      <c r="Q38" s="3">
        <v>3</v>
      </c>
      <c r="R38" s="3" t="s">
        <v>684</v>
      </c>
      <c r="S38" s="3" t="s">
        <v>831</v>
      </c>
      <c r="T38" s="3" t="s">
        <v>686</v>
      </c>
      <c r="U38" s="3" t="s">
        <v>832</v>
      </c>
      <c r="V38" s="3">
        <v>14</v>
      </c>
      <c r="W38" s="3"/>
      <c r="X38" s="3"/>
      <c r="Y38" s="3"/>
      <c r="Z38" s="3">
        <v>25</v>
      </c>
      <c r="AA38" s="3">
        <v>4</v>
      </c>
      <c r="AB38" s="3">
        <v>484</v>
      </c>
      <c r="AC38" s="3">
        <v>5</v>
      </c>
      <c r="AD38" s="3" t="s">
        <v>684</v>
      </c>
      <c r="AE38" s="3" t="s">
        <v>833</v>
      </c>
      <c r="AF38" s="3" t="s">
        <v>686</v>
      </c>
      <c r="AG38" s="3" t="s">
        <v>834</v>
      </c>
      <c r="AH38" s="3">
        <v>74</v>
      </c>
      <c r="AI38" s="3"/>
      <c r="AJ38" s="3"/>
      <c r="AK38" s="3"/>
      <c r="AL38" s="3">
        <v>5</v>
      </c>
      <c r="AM38" s="3">
        <v>5</v>
      </c>
      <c r="AN38" s="3">
        <v>5</v>
      </c>
      <c r="AO38" s="3">
        <v>5</v>
      </c>
      <c r="AP38" s="3">
        <v>0</v>
      </c>
      <c r="AQ38" s="3">
        <v>0</v>
      </c>
      <c r="AR38" s="3">
        <v>5</v>
      </c>
      <c r="AS38" s="3">
        <v>5</v>
      </c>
      <c r="AT38" s="3">
        <v>0</v>
      </c>
      <c r="AU38" s="3">
        <v>5</v>
      </c>
    </row>
    <row r="39" spans="1:47" ht="14.4" x14ac:dyDescent="0.3">
      <c r="A39" s="3" t="s">
        <v>189</v>
      </c>
      <c r="B39" s="3" t="s">
        <v>190</v>
      </c>
      <c r="C39" s="3" t="s">
        <v>191</v>
      </c>
      <c r="D39" s="3" t="s">
        <v>60</v>
      </c>
      <c r="E39" s="3" t="s">
        <v>23</v>
      </c>
      <c r="F39" s="3">
        <v>45</v>
      </c>
      <c r="G39" s="3">
        <v>20</v>
      </c>
      <c r="H39" s="3">
        <v>25</v>
      </c>
      <c r="I39" s="3" t="s">
        <v>798</v>
      </c>
      <c r="J39" s="3" t="s">
        <v>193</v>
      </c>
      <c r="K39" s="3" t="s">
        <v>683</v>
      </c>
      <c r="L39" s="4" t="str">
        <f>HYPERLINK("https://hr.nowcoder.com/console?theme=tinyLeft&amp;access_token=8c28414d5b946b7d450886466d52b53dd94aaae21d5a68b6462a554f2a4b0cd2#paper/%7B%22tab%22%3A%22index%22%2C%22action%22%3A%22candidate%2Fresult%2Findex%22%2C%22testId%22%3A1460427%7D","https://hr.nowcoder.com/console?theme=tinyLeft&amp;access_token=8c28414d5b946b7d450886466d52b53dd94aaae21d5a68b6462a554f2a4b0cd2#paper/%7B%22tab%22%3A%22index%22%2C%22action%22%3A%22candidate%2Fresult%2Findex%22%2C%22testId%22%3A1460427%7D")</f>
        <v>https://hr.nowcoder.com/console?theme=tinyLeft&amp;access_token=8c28414d5b946b7d450886466d52b53dd94aaae21d5a68b6462a554f2a4b0cd2#paper/%7B%22tab%22%3A%22index%22%2C%22action%22%3A%22candidate%2Fresult%2Findex%22%2C%22testId%22%3A1460427%7D</v>
      </c>
      <c r="M39" s="4" t="str">
        <f>HYPERLINK("https://api.nowcoder.com/v1/test-pdf/62D667881E4F4D71?paperId=16893610","https://api.nowcoder.com/v1/test-pdf/62D667881E4F4D71?paperId=16893610")</f>
        <v>https://api.nowcoder.com/v1/test-pdf/62D667881E4F4D71?paperId=16893610</v>
      </c>
      <c r="N39" s="3">
        <v>25</v>
      </c>
      <c r="O39" s="3">
        <v>3</v>
      </c>
      <c r="P39" s="3">
        <v>608</v>
      </c>
      <c r="Q39" s="3">
        <v>4</v>
      </c>
      <c r="R39" s="3" t="s">
        <v>684</v>
      </c>
      <c r="S39" s="3" t="s">
        <v>835</v>
      </c>
      <c r="T39" s="3" t="s">
        <v>686</v>
      </c>
      <c r="U39" s="3" t="s">
        <v>836</v>
      </c>
      <c r="V39" s="3">
        <v>34</v>
      </c>
      <c r="W39" s="3"/>
      <c r="X39" s="3"/>
      <c r="Y39" s="3"/>
      <c r="Z39" s="3">
        <v>0</v>
      </c>
      <c r="AA39" s="3">
        <v>15</v>
      </c>
      <c r="AB39" s="3">
        <v>492</v>
      </c>
      <c r="AC39" s="3">
        <v>1001</v>
      </c>
      <c r="AD39" s="3" t="s">
        <v>837</v>
      </c>
      <c r="AE39" s="3" t="s">
        <v>838</v>
      </c>
      <c r="AF39" s="3" t="s">
        <v>839</v>
      </c>
      <c r="AG39" s="3" t="s">
        <v>840</v>
      </c>
      <c r="AH39" s="3">
        <v>62</v>
      </c>
      <c r="AI39" s="3"/>
      <c r="AJ39" s="3"/>
      <c r="AK39" s="3"/>
      <c r="AL39" s="3">
        <v>5</v>
      </c>
      <c r="AM39" s="3">
        <v>0</v>
      </c>
      <c r="AN39" s="3">
        <v>0</v>
      </c>
      <c r="AO39" s="3">
        <v>5</v>
      </c>
      <c r="AP39" s="3">
        <v>0</v>
      </c>
      <c r="AQ39" s="3">
        <v>0</v>
      </c>
      <c r="AR39" s="3">
        <v>0</v>
      </c>
      <c r="AS39" s="3">
        <v>5</v>
      </c>
      <c r="AT39" s="3">
        <v>0</v>
      </c>
      <c r="AU39" s="3">
        <v>5</v>
      </c>
    </row>
    <row r="40" spans="1:47" ht="14.4" x14ac:dyDescent="0.3">
      <c r="A40" s="3" t="s">
        <v>194</v>
      </c>
      <c r="B40" s="3" t="s">
        <v>195</v>
      </c>
      <c r="C40" s="3" t="s">
        <v>196</v>
      </c>
      <c r="D40" s="3" t="s">
        <v>66</v>
      </c>
      <c r="E40" s="3" t="s">
        <v>54</v>
      </c>
      <c r="F40" s="3">
        <v>60</v>
      </c>
      <c r="G40" s="3">
        <v>10</v>
      </c>
      <c r="H40" s="3">
        <v>50</v>
      </c>
      <c r="I40" s="3" t="s">
        <v>841</v>
      </c>
      <c r="J40" s="3" t="s">
        <v>198</v>
      </c>
      <c r="K40" s="3" t="s">
        <v>683</v>
      </c>
      <c r="L40" s="4" t="str">
        <f>HYPERLINK("https://hr.nowcoder.com/console?theme=tinyLeft&amp;access_token=b1a32bafbbbf76cfc1b82d282626117a462a46ba33de71c5cb1392470a6e3757#paper/%7B%22tab%22%3A%22index%22%2C%22action%22%3A%22candidate%2Fresult%2Findex%22%2C%22testId%22%3A1460441%7D","https://hr.nowcoder.com/console?theme=tinyLeft&amp;access_token=b1a32bafbbbf76cfc1b82d282626117a462a46ba33de71c5cb1392470a6e3757#paper/%7B%22tab%22%3A%22index%22%2C%22action%22%3A%22candidate%2Fresult%2Findex%22%2C%22testId%22%3A1460441%7D")</f>
        <v>https://hr.nowcoder.com/console?theme=tinyLeft&amp;access_token=b1a32bafbbbf76cfc1b82d282626117a462a46ba33de71c5cb1392470a6e3757#paper/%7B%22tab%22%3A%22index%22%2C%22action%22%3A%22candidate%2Fresult%2Findex%22%2C%22testId%22%3A1460441%7D</v>
      </c>
      <c r="M40" s="4" t="str">
        <f>HYPERLINK("https://api.nowcoder.com/v1/test-pdf/DC1B2C54D75CA7DF?paperId=16893610","https://api.nowcoder.com/v1/test-pdf/DC1B2C54D75CA7DF?paperId=16893610")</f>
        <v>https://api.nowcoder.com/v1/test-pdf/DC1B2C54D75CA7DF?paperId=16893610</v>
      </c>
      <c r="N40" s="3">
        <v>25</v>
      </c>
      <c r="O40" s="3">
        <v>2</v>
      </c>
      <c r="P40" s="3">
        <v>492</v>
      </c>
      <c r="Q40" s="3">
        <v>4</v>
      </c>
      <c r="R40" s="3" t="s">
        <v>684</v>
      </c>
      <c r="S40" s="3" t="s">
        <v>842</v>
      </c>
      <c r="T40" s="3" t="s">
        <v>686</v>
      </c>
      <c r="U40" s="3" t="s">
        <v>843</v>
      </c>
      <c r="V40" s="3">
        <v>7</v>
      </c>
      <c r="W40" s="3"/>
      <c r="X40" s="3"/>
      <c r="Y40" s="3"/>
      <c r="Z40" s="3">
        <v>25</v>
      </c>
      <c r="AA40" s="3">
        <v>11</v>
      </c>
      <c r="AB40" s="3">
        <v>484</v>
      </c>
      <c r="AC40" s="3">
        <v>4</v>
      </c>
      <c r="AD40" s="3" t="s">
        <v>684</v>
      </c>
      <c r="AE40" s="3" t="s">
        <v>844</v>
      </c>
      <c r="AF40" s="3" t="s">
        <v>686</v>
      </c>
      <c r="AG40" s="3" t="s">
        <v>845</v>
      </c>
      <c r="AH40" s="3">
        <v>32</v>
      </c>
      <c r="AI40" s="3"/>
      <c r="AJ40" s="3"/>
      <c r="AK40" s="3"/>
      <c r="AL40" s="3">
        <v>0</v>
      </c>
      <c r="AM40" s="3">
        <v>0</v>
      </c>
      <c r="AN40" s="3">
        <v>0</v>
      </c>
      <c r="AO40" s="3">
        <v>5</v>
      </c>
      <c r="AP40" s="3">
        <v>0</v>
      </c>
      <c r="AQ40" s="3">
        <v>0</v>
      </c>
      <c r="AR40" s="3">
        <v>5</v>
      </c>
      <c r="AS40" s="3">
        <v>0</v>
      </c>
      <c r="AT40" s="3">
        <v>0</v>
      </c>
      <c r="AU40" s="3">
        <v>0</v>
      </c>
    </row>
    <row r="41" spans="1:47" ht="14.4" x14ac:dyDescent="0.3">
      <c r="A41" s="3" t="s">
        <v>199</v>
      </c>
      <c r="B41" s="3" t="s">
        <v>200</v>
      </c>
      <c r="C41" s="3" t="s">
        <v>201</v>
      </c>
      <c r="D41" s="3" t="s">
        <v>29</v>
      </c>
      <c r="E41" s="3" t="s">
        <v>16</v>
      </c>
      <c r="F41" s="3">
        <v>15</v>
      </c>
      <c r="G41" s="3">
        <v>15</v>
      </c>
      <c r="H41" s="3">
        <v>0</v>
      </c>
      <c r="I41" s="3" t="s">
        <v>846</v>
      </c>
      <c r="J41" s="3" t="s">
        <v>202</v>
      </c>
      <c r="K41" s="3" t="s">
        <v>683</v>
      </c>
      <c r="L41" s="4" t="str">
        <f>HYPERLINK("https://hr.nowcoder.com/console?theme=tinyLeft&amp;access_token=f307b62e17ce93ce0fedaa9525fd2730dbf1dcc41e39dba3a9de5b7a7384f8d7#paper/%7B%22tab%22%3A%22index%22%2C%22action%22%3A%22candidate%2Fresult%2Findex%22%2C%22testId%22%3A1460444%7D","https://hr.nowcoder.com/console?theme=tinyLeft&amp;access_token=f307b62e17ce93ce0fedaa9525fd2730dbf1dcc41e39dba3a9de5b7a7384f8d7#paper/%7B%22tab%22%3A%22index%22%2C%22action%22%3A%22candidate%2Fresult%2Findex%22%2C%22testId%22%3A1460444%7D")</f>
        <v>https://hr.nowcoder.com/console?theme=tinyLeft&amp;access_token=f307b62e17ce93ce0fedaa9525fd2730dbf1dcc41e39dba3a9de5b7a7384f8d7#paper/%7B%22tab%22%3A%22index%22%2C%22action%22%3A%22candidate%2Fresult%2Findex%22%2C%22testId%22%3A1460444%7D</v>
      </c>
      <c r="M41" s="4" t="str">
        <f>HYPERLINK("https://api.nowcoder.com/v1/test-pdf/AFBA58EC0CD33EC6?paperId=16893610","https://api.nowcoder.com/v1/test-pdf/AFBA58EC0CD33EC6?paperId=16893610")</f>
        <v>https://api.nowcoder.com/v1/test-pdf/AFBA58EC0CD33EC6?paperId=16893610</v>
      </c>
      <c r="N41" s="3">
        <v>0</v>
      </c>
      <c r="O41" s="3">
        <v>0</v>
      </c>
      <c r="P41" s="3"/>
      <c r="Q41" s="3"/>
      <c r="R41" s="3" t="s">
        <v>17</v>
      </c>
      <c r="S41" s="3"/>
      <c r="T41" s="3"/>
      <c r="U41" s="3"/>
      <c r="V41" s="3">
        <v>0</v>
      </c>
      <c r="W41" s="3"/>
      <c r="X41" s="3"/>
      <c r="Y41" s="3"/>
      <c r="Z41" s="3">
        <v>0</v>
      </c>
      <c r="AA41" s="3">
        <v>0</v>
      </c>
      <c r="AB41" s="3"/>
      <c r="AC41" s="3"/>
      <c r="AD41" s="3" t="s">
        <v>17</v>
      </c>
      <c r="AE41" s="3"/>
      <c r="AF41" s="3"/>
      <c r="AG41" s="3"/>
      <c r="AH41" s="3">
        <v>0</v>
      </c>
      <c r="AI41" s="3"/>
      <c r="AJ41" s="3"/>
      <c r="AK41" s="3"/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5</v>
      </c>
      <c r="AR41" s="3">
        <v>0</v>
      </c>
      <c r="AS41" s="3">
        <v>0</v>
      </c>
      <c r="AT41" s="3">
        <v>5</v>
      </c>
      <c r="AU41" s="3">
        <v>5</v>
      </c>
    </row>
    <row r="42" spans="1:47" ht="14.4" x14ac:dyDescent="0.3">
      <c r="A42" s="3" t="s">
        <v>203</v>
      </c>
      <c r="B42" s="3" t="s">
        <v>204</v>
      </c>
      <c r="C42" s="3" t="s">
        <v>205</v>
      </c>
      <c r="D42" s="3" t="s">
        <v>29</v>
      </c>
      <c r="E42" s="3" t="s">
        <v>16</v>
      </c>
      <c r="F42" s="3">
        <v>85</v>
      </c>
      <c r="G42" s="3">
        <v>35</v>
      </c>
      <c r="H42" s="3">
        <v>50</v>
      </c>
      <c r="I42" s="3" t="s">
        <v>682</v>
      </c>
      <c r="J42" s="3" t="s">
        <v>206</v>
      </c>
      <c r="K42" s="3" t="s">
        <v>683</v>
      </c>
      <c r="L42" s="4" t="str">
        <f>HYPERLINK("https://hr.nowcoder.com/console?theme=tinyLeft&amp;access_token=fa5485f3f0fe3d1f7f4e2435bb8d4d65cd389dc3b7907f2fe08e972e933f63c3#paper/%7B%22tab%22%3A%22index%22%2C%22action%22%3A%22candidate%2Fresult%2Findex%22%2C%22testId%22%3A1460457%7D","https://hr.nowcoder.com/console?theme=tinyLeft&amp;access_token=fa5485f3f0fe3d1f7f4e2435bb8d4d65cd389dc3b7907f2fe08e972e933f63c3#paper/%7B%22tab%22%3A%22index%22%2C%22action%22%3A%22candidate%2Fresult%2Findex%22%2C%22testId%22%3A1460457%7D")</f>
        <v>https://hr.nowcoder.com/console?theme=tinyLeft&amp;access_token=fa5485f3f0fe3d1f7f4e2435bb8d4d65cd389dc3b7907f2fe08e972e933f63c3#paper/%7B%22tab%22%3A%22index%22%2C%22action%22%3A%22candidate%2Fresult%2Findex%22%2C%22testId%22%3A1460457%7D</v>
      </c>
      <c r="M42" s="4" t="str">
        <f>HYPERLINK("https://api.nowcoder.com/v1/test-pdf/76C4B35C2123E301?paperId=16893610","https://api.nowcoder.com/v1/test-pdf/76C4B35C2123E301?paperId=16893610")</f>
        <v>https://api.nowcoder.com/v1/test-pdf/76C4B35C2123E301?paperId=16893610</v>
      </c>
      <c r="N42" s="3">
        <v>25</v>
      </c>
      <c r="O42" s="3">
        <v>2</v>
      </c>
      <c r="P42" s="3">
        <v>484</v>
      </c>
      <c r="Q42" s="3">
        <v>3</v>
      </c>
      <c r="R42" s="3" t="s">
        <v>684</v>
      </c>
      <c r="S42" s="3" t="s">
        <v>847</v>
      </c>
      <c r="T42" s="3" t="s">
        <v>686</v>
      </c>
      <c r="U42" s="3" t="s">
        <v>848</v>
      </c>
      <c r="V42" s="3">
        <v>8</v>
      </c>
      <c r="W42" s="3"/>
      <c r="X42" s="3"/>
      <c r="Y42" s="3"/>
      <c r="Z42" s="3">
        <v>25</v>
      </c>
      <c r="AA42" s="3">
        <v>4</v>
      </c>
      <c r="AB42" s="3">
        <v>488</v>
      </c>
      <c r="AC42" s="3">
        <v>5</v>
      </c>
      <c r="AD42" s="3" t="s">
        <v>684</v>
      </c>
      <c r="AE42" s="3" t="s">
        <v>849</v>
      </c>
      <c r="AF42" s="3" t="s">
        <v>686</v>
      </c>
      <c r="AG42" s="3" t="s">
        <v>850</v>
      </c>
      <c r="AH42" s="3">
        <v>37</v>
      </c>
      <c r="AI42" s="3"/>
      <c r="AJ42" s="3"/>
      <c r="AK42" s="3"/>
      <c r="AL42" s="3">
        <v>5</v>
      </c>
      <c r="AM42" s="3">
        <v>5</v>
      </c>
      <c r="AN42" s="3">
        <v>5</v>
      </c>
      <c r="AO42" s="3">
        <v>0</v>
      </c>
      <c r="AP42" s="3">
        <v>0</v>
      </c>
      <c r="AQ42" s="3">
        <v>5</v>
      </c>
      <c r="AR42" s="3">
        <v>0</v>
      </c>
      <c r="AS42" s="3">
        <v>5</v>
      </c>
      <c r="AT42" s="3">
        <v>5</v>
      </c>
      <c r="AU42" s="3">
        <v>5</v>
      </c>
    </row>
    <row r="43" spans="1:47" ht="14.4" x14ac:dyDescent="0.3">
      <c r="A43" s="3" t="s">
        <v>207</v>
      </c>
      <c r="B43" s="3" t="s">
        <v>208</v>
      </c>
      <c r="C43" s="3" t="s">
        <v>209</v>
      </c>
      <c r="D43" s="3" t="s">
        <v>15</v>
      </c>
      <c r="E43" s="3" t="s">
        <v>30</v>
      </c>
      <c r="F43" s="3">
        <v>55</v>
      </c>
      <c r="G43" s="3">
        <v>30</v>
      </c>
      <c r="H43" s="3">
        <v>25</v>
      </c>
      <c r="I43" s="3" t="s">
        <v>851</v>
      </c>
      <c r="J43" s="3" t="s">
        <v>211</v>
      </c>
      <c r="K43" s="3" t="s">
        <v>683</v>
      </c>
      <c r="L43" s="4" t="str">
        <f>HYPERLINK("https://hr.nowcoder.com/console?theme=tinyLeft&amp;access_token=e4773039a3f8eb6f1d229bcdf8acba2918eab821726fd5354c54780dec12cacb#paper/%7B%22tab%22%3A%22index%22%2C%22action%22%3A%22candidate%2Fresult%2Findex%22%2C%22testId%22%3A1460460%7D","https://hr.nowcoder.com/console?theme=tinyLeft&amp;access_token=e4773039a3f8eb6f1d229bcdf8acba2918eab821726fd5354c54780dec12cacb#paper/%7B%22tab%22%3A%22index%22%2C%22action%22%3A%22candidate%2Fresult%2Findex%22%2C%22testId%22%3A1460460%7D")</f>
        <v>https://hr.nowcoder.com/console?theme=tinyLeft&amp;access_token=e4773039a3f8eb6f1d229bcdf8acba2918eab821726fd5354c54780dec12cacb#paper/%7B%22tab%22%3A%22index%22%2C%22action%22%3A%22candidate%2Fresult%2Findex%22%2C%22testId%22%3A1460460%7D</v>
      </c>
      <c r="M43" s="4" t="str">
        <f>HYPERLINK("https://api.nowcoder.com/v1/test-pdf/01848C515548A493?paperId=16893610","https://api.nowcoder.com/v1/test-pdf/01848C515548A493?paperId=16893610")</f>
        <v>https://api.nowcoder.com/v1/test-pdf/01848C515548A493?paperId=16893610</v>
      </c>
      <c r="N43" s="3">
        <v>25</v>
      </c>
      <c r="O43" s="3">
        <v>2</v>
      </c>
      <c r="P43" s="3">
        <v>480</v>
      </c>
      <c r="Q43" s="3">
        <v>3</v>
      </c>
      <c r="R43" s="3" t="s">
        <v>684</v>
      </c>
      <c r="S43" s="3" t="s">
        <v>852</v>
      </c>
      <c r="T43" s="3" t="s">
        <v>686</v>
      </c>
      <c r="U43" s="3" t="s">
        <v>853</v>
      </c>
      <c r="V43" s="3">
        <v>9</v>
      </c>
      <c r="W43" s="3"/>
      <c r="X43" s="3"/>
      <c r="Y43" s="3"/>
      <c r="Z43" s="3">
        <v>0</v>
      </c>
      <c r="AA43" s="3">
        <v>22</v>
      </c>
      <c r="AB43" s="3">
        <v>480</v>
      </c>
      <c r="AC43" s="3">
        <v>5</v>
      </c>
      <c r="AD43" s="3" t="s">
        <v>714</v>
      </c>
      <c r="AE43" s="3" t="s">
        <v>854</v>
      </c>
      <c r="AF43" s="3" t="s">
        <v>686</v>
      </c>
      <c r="AG43" s="3" t="s">
        <v>855</v>
      </c>
      <c r="AH43" s="3">
        <v>33</v>
      </c>
      <c r="AI43" s="3"/>
      <c r="AJ43" s="3"/>
      <c r="AK43" s="3"/>
      <c r="AL43" s="3">
        <v>5</v>
      </c>
      <c r="AM43" s="3">
        <v>0</v>
      </c>
      <c r="AN43" s="3">
        <v>5</v>
      </c>
      <c r="AO43" s="3">
        <v>5</v>
      </c>
      <c r="AP43" s="3">
        <v>0</v>
      </c>
      <c r="AQ43" s="3">
        <v>5</v>
      </c>
      <c r="AR43" s="3">
        <v>0</v>
      </c>
      <c r="AS43" s="3">
        <v>5</v>
      </c>
      <c r="AT43" s="3">
        <v>0</v>
      </c>
      <c r="AU43" s="3">
        <v>5</v>
      </c>
    </row>
    <row r="44" spans="1:47" ht="14.4" x14ac:dyDescent="0.3">
      <c r="A44" s="3" t="s">
        <v>212</v>
      </c>
      <c r="B44" s="3" t="s">
        <v>213</v>
      </c>
      <c r="C44" s="3" t="s">
        <v>214</v>
      </c>
      <c r="D44" s="3" t="s">
        <v>60</v>
      </c>
      <c r="E44" s="3" t="s">
        <v>30</v>
      </c>
      <c r="F44" s="3">
        <v>35</v>
      </c>
      <c r="G44" s="3">
        <v>35</v>
      </c>
      <c r="H44" s="3">
        <v>0</v>
      </c>
      <c r="I44" s="3" t="s">
        <v>856</v>
      </c>
      <c r="J44" s="3" t="s">
        <v>216</v>
      </c>
      <c r="K44" s="3" t="s">
        <v>683</v>
      </c>
      <c r="L44" s="4" t="str">
        <f>HYPERLINK("https://hr.nowcoder.com/console?theme=tinyLeft&amp;access_token=562e140808dc60c0e66b5c3079aa7f933305672f973117711816706910395b55#paper/%7B%22tab%22%3A%22index%22%2C%22action%22%3A%22candidate%2Fresult%2Findex%22%2C%22testId%22%3A1460470%7D","https://hr.nowcoder.com/console?theme=tinyLeft&amp;access_token=562e140808dc60c0e66b5c3079aa7f933305672f973117711816706910395b55#paper/%7B%22tab%22%3A%22index%22%2C%22action%22%3A%22candidate%2Fresult%2Findex%22%2C%22testId%22%3A1460470%7D")</f>
        <v>https://hr.nowcoder.com/console?theme=tinyLeft&amp;access_token=562e140808dc60c0e66b5c3079aa7f933305672f973117711816706910395b55#paper/%7B%22tab%22%3A%22index%22%2C%22action%22%3A%22candidate%2Fresult%2Findex%22%2C%22testId%22%3A1460470%7D</v>
      </c>
      <c r="M44" s="4" t="str">
        <f>HYPERLINK("https://api.nowcoder.com/v1/test-pdf/6B538099B88E2621?paperId=16893610","https://api.nowcoder.com/v1/test-pdf/6B538099B88E2621?paperId=16893610")</f>
        <v>https://api.nowcoder.com/v1/test-pdf/6B538099B88E2621?paperId=16893610</v>
      </c>
      <c r="N44" s="3">
        <v>0</v>
      </c>
      <c r="O44" s="3">
        <v>0</v>
      </c>
      <c r="P44" s="3"/>
      <c r="Q44" s="3"/>
      <c r="R44" s="3" t="s">
        <v>17</v>
      </c>
      <c r="S44" s="3"/>
      <c r="T44" s="3"/>
      <c r="U44" s="3"/>
      <c r="V44" s="3">
        <v>0</v>
      </c>
      <c r="W44" s="3"/>
      <c r="X44" s="3"/>
      <c r="Y44" s="3"/>
      <c r="Z44" s="3">
        <v>0</v>
      </c>
      <c r="AA44" s="3">
        <v>0</v>
      </c>
      <c r="AB44" s="3"/>
      <c r="AC44" s="3"/>
      <c r="AD44" s="3" t="s">
        <v>17</v>
      </c>
      <c r="AE44" s="3"/>
      <c r="AF44" s="3"/>
      <c r="AG44" s="3"/>
      <c r="AH44" s="3">
        <v>0</v>
      </c>
      <c r="AI44" s="3"/>
      <c r="AJ44" s="3"/>
      <c r="AK44" s="3"/>
      <c r="AL44" s="3">
        <v>5</v>
      </c>
      <c r="AM44" s="3">
        <v>5</v>
      </c>
      <c r="AN44" s="3">
        <v>5</v>
      </c>
      <c r="AO44" s="3">
        <v>5</v>
      </c>
      <c r="AP44" s="3">
        <v>0</v>
      </c>
      <c r="AQ44" s="3">
        <v>5</v>
      </c>
      <c r="AR44" s="3">
        <v>0</v>
      </c>
      <c r="AS44" s="3">
        <v>5</v>
      </c>
      <c r="AT44" s="3">
        <v>0</v>
      </c>
      <c r="AU44" s="3">
        <v>5</v>
      </c>
    </row>
    <row r="45" spans="1:47" ht="14.4" x14ac:dyDescent="0.3">
      <c r="A45" s="3" t="s">
        <v>217</v>
      </c>
      <c r="B45" s="3" t="s">
        <v>218</v>
      </c>
      <c r="C45" s="3" t="s">
        <v>219</v>
      </c>
      <c r="D45" s="3" t="s">
        <v>66</v>
      </c>
      <c r="E45" s="3" t="s">
        <v>16</v>
      </c>
      <c r="F45" s="3">
        <v>70</v>
      </c>
      <c r="G45" s="3">
        <v>20</v>
      </c>
      <c r="H45" s="3">
        <v>50</v>
      </c>
      <c r="I45" s="3" t="s">
        <v>203</v>
      </c>
      <c r="J45" s="3" t="s">
        <v>220</v>
      </c>
      <c r="K45" s="3" t="s">
        <v>683</v>
      </c>
      <c r="L45" s="4" t="str">
        <f>HYPERLINK("https://hr.nowcoder.com/console?theme=tinyLeft&amp;access_token=6339b563437a7dc5865f7f4263988cb7e46d7832613b3a94cfa87091d0715031#paper/%7B%22tab%22%3A%22index%22%2C%22action%22%3A%22candidate%2Fresult%2Findex%22%2C%22testId%22%3A1460473%7D","https://hr.nowcoder.com/console?theme=tinyLeft&amp;access_token=6339b563437a7dc5865f7f4263988cb7e46d7832613b3a94cfa87091d0715031#paper/%7B%22tab%22%3A%22index%22%2C%22action%22%3A%22candidate%2Fresult%2Findex%22%2C%22testId%22%3A1460473%7D")</f>
        <v>https://hr.nowcoder.com/console?theme=tinyLeft&amp;access_token=6339b563437a7dc5865f7f4263988cb7e46d7832613b3a94cfa87091d0715031#paper/%7B%22tab%22%3A%22index%22%2C%22action%22%3A%22candidate%2Fresult%2Findex%22%2C%22testId%22%3A1460473%7D</v>
      </c>
      <c r="M45" s="4" t="str">
        <f>HYPERLINK("https://api.nowcoder.com/v1/test-pdf/290ECFE0072485A1?paperId=16893610","https://api.nowcoder.com/v1/test-pdf/290ECFE0072485A1?paperId=16893610")</f>
        <v>https://api.nowcoder.com/v1/test-pdf/290ECFE0072485A1?paperId=16893610</v>
      </c>
      <c r="N45" s="3">
        <v>25</v>
      </c>
      <c r="O45" s="3">
        <v>1</v>
      </c>
      <c r="P45" s="3">
        <v>484</v>
      </c>
      <c r="Q45" s="3">
        <v>3</v>
      </c>
      <c r="R45" s="3" t="s">
        <v>684</v>
      </c>
      <c r="S45" s="3" t="s">
        <v>857</v>
      </c>
      <c r="T45" s="3" t="s">
        <v>686</v>
      </c>
      <c r="U45" s="3" t="s">
        <v>858</v>
      </c>
      <c r="V45" s="3">
        <v>8</v>
      </c>
      <c r="W45" s="3"/>
      <c r="X45" s="3"/>
      <c r="Y45" s="3"/>
      <c r="Z45" s="3">
        <v>25</v>
      </c>
      <c r="AA45" s="3">
        <v>1</v>
      </c>
      <c r="AB45" s="3">
        <v>496</v>
      </c>
      <c r="AC45" s="3">
        <v>4</v>
      </c>
      <c r="AD45" s="3" t="s">
        <v>684</v>
      </c>
      <c r="AE45" s="3" t="s">
        <v>859</v>
      </c>
      <c r="AF45" s="3" t="s">
        <v>686</v>
      </c>
      <c r="AG45" s="3" t="s">
        <v>860</v>
      </c>
      <c r="AH45" s="3">
        <v>34</v>
      </c>
      <c r="AI45" s="3"/>
      <c r="AJ45" s="3"/>
      <c r="AK45" s="3"/>
      <c r="AL45" s="3">
        <v>0</v>
      </c>
      <c r="AM45" s="3">
        <v>5</v>
      </c>
      <c r="AN45" s="3">
        <v>0</v>
      </c>
      <c r="AO45" s="3">
        <v>5</v>
      </c>
      <c r="AP45" s="3">
        <v>0</v>
      </c>
      <c r="AQ45" s="3">
        <v>0</v>
      </c>
      <c r="AR45" s="3">
        <v>0</v>
      </c>
      <c r="AS45" s="3">
        <v>0</v>
      </c>
      <c r="AT45" s="3">
        <v>5</v>
      </c>
      <c r="AU45" s="3">
        <v>5</v>
      </c>
    </row>
    <row r="46" spans="1:47" ht="14.4" x14ac:dyDescent="0.3">
      <c r="A46" s="3" t="s">
        <v>221</v>
      </c>
      <c r="B46" s="3" t="s">
        <v>222</v>
      </c>
      <c r="C46" s="3" t="s">
        <v>223</v>
      </c>
      <c r="D46" s="3" t="s">
        <v>41</v>
      </c>
      <c r="E46" s="3" t="s">
        <v>42</v>
      </c>
      <c r="F46" s="3">
        <v>70</v>
      </c>
      <c r="G46" s="3">
        <v>20</v>
      </c>
      <c r="H46" s="3">
        <v>50</v>
      </c>
      <c r="I46" s="3" t="s">
        <v>693</v>
      </c>
      <c r="J46" s="3" t="s">
        <v>225</v>
      </c>
      <c r="K46" s="3" t="s">
        <v>683</v>
      </c>
      <c r="L46" s="4" t="str">
        <f>HYPERLINK("https://hr.nowcoder.com/console?theme=tinyLeft&amp;access_token=f0b79daa4fbaed2bee435b062e6330790b1be95edf7b6c0333be9d02ba85c8b5#paper/%7B%22tab%22%3A%22index%22%2C%22action%22%3A%22candidate%2Fresult%2Findex%22%2C%22testId%22%3A1460498%7D","https://hr.nowcoder.com/console?theme=tinyLeft&amp;access_token=f0b79daa4fbaed2bee435b062e6330790b1be95edf7b6c0333be9d02ba85c8b5#paper/%7B%22tab%22%3A%22index%22%2C%22action%22%3A%22candidate%2Fresult%2Findex%22%2C%22testId%22%3A1460498%7D")</f>
        <v>https://hr.nowcoder.com/console?theme=tinyLeft&amp;access_token=f0b79daa4fbaed2bee435b062e6330790b1be95edf7b6c0333be9d02ba85c8b5#paper/%7B%22tab%22%3A%22index%22%2C%22action%22%3A%22candidate%2Fresult%2Findex%22%2C%22testId%22%3A1460498%7D</v>
      </c>
      <c r="M46" s="4" t="str">
        <f>HYPERLINK("https://api.nowcoder.com/v1/test-pdf/B2D79657116347D7?paperId=16893610","https://api.nowcoder.com/v1/test-pdf/B2D79657116347D7?paperId=16893610")</f>
        <v>https://api.nowcoder.com/v1/test-pdf/B2D79657116347D7?paperId=16893610</v>
      </c>
      <c r="N46" s="3">
        <v>25</v>
      </c>
      <c r="O46" s="3">
        <v>2</v>
      </c>
      <c r="P46" s="3">
        <v>476</v>
      </c>
      <c r="Q46" s="3">
        <v>4</v>
      </c>
      <c r="R46" s="3" t="s">
        <v>684</v>
      </c>
      <c r="S46" s="3" t="s">
        <v>861</v>
      </c>
      <c r="T46" s="3" t="s">
        <v>686</v>
      </c>
      <c r="U46" s="3" t="s">
        <v>862</v>
      </c>
      <c r="V46" s="3">
        <v>8</v>
      </c>
      <c r="W46" s="3"/>
      <c r="X46" s="3"/>
      <c r="Y46" s="3"/>
      <c r="Z46" s="3">
        <v>25</v>
      </c>
      <c r="AA46" s="3">
        <v>13</v>
      </c>
      <c r="AB46" s="3">
        <v>604</v>
      </c>
      <c r="AC46" s="3">
        <v>5</v>
      </c>
      <c r="AD46" s="3" t="s">
        <v>684</v>
      </c>
      <c r="AE46" s="3" t="s">
        <v>863</v>
      </c>
      <c r="AF46" s="3" t="s">
        <v>686</v>
      </c>
      <c r="AG46" s="3" t="s">
        <v>864</v>
      </c>
      <c r="AH46" s="3">
        <v>41</v>
      </c>
      <c r="AI46" s="3"/>
      <c r="AJ46" s="3"/>
      <c r="AK46" s="3"/>
      <c r="AL46" s="3">
        <v>5</v>
      </c>
      <c r="AM46" s="3">
        <v>0</v>
      </c>
      <c r="AN46" s="3">
        <v>5</v>
      </c>
      <c r="AO46" s="3">
        <v>5</v>
      </c>
      <c r="AP46" s="3">
        <v>0</v>
      </c>
      <c r="AQ46" s="3">
        <v>5</v>
      </c>
      <c r="AR46" s="3">
        <v>0</v>
      </c>
      <c r="AS46" s="3">
        <v>0</v>
      </c>
      <c r="AT46" s="3">
        <v>0</v>
      </c>
      <c r="AU46" s="3">
        <v>0</v>
      </c>
    </row>
    <row r="47" spans="1:47" ht="14.4" x14ac:dyDescent="0.3">
      <c r="A47" s="3" t="s">
        <v>226</v>
      </c>
      <c r="B47" s="3" t="s">
        <v>227</v>
      </c>
      <c r="C47" s="3" t="s">
        <v>228</v>
      </c>
      <c r="D47" s="3" t="s">
        <v>15</v>
      </c>
      <c r="E47" s="3" t="s">
        <v>30</v>
      </c>
      <c r="F47" s="3">
        <v>70</v>
      </c>
      <c r="G47" s="3">
        <v>20</v>
      </c>
      <c r="H47" s="3">
        <v>50</v>
      </c>
      <c r="I47" s="3" t="s">
        <v>15</v>
      </c>
      <c r="J47" s="3" t="s">
        <v>229</v>
      </c>
      <c r="K47" s="3" t="s">
        <v>683</v>
      </c>
      <c r="L47" s="4" t="str">
        <f>HYPERLINK("https://hr.nowcoder.com/console?theme=tinyLeft&amp;access_token=1a2d0f5dcc5cd8cba1fc54be45f06a01c5f166e299178b3c0b412f30f99c5744#paper/%7B%22tab%22%3A%22index%22%2C%22action%22%3A%22candidate%2Fresult%2Findex%22%2C%22testId%22%3A1460500%7D","https://hr.nowcoder.com/console?theme=tinyLeft&amp;access_token=1a2d0f5dcc5cd8cba1fc54be45f06a01c5f166e299178b3c0b412f30f99c5744#paper/%7B%22tab%22%3A%22index%22%2C%22action%22%3A%22candidate%2Fresult%2Findex%22%2C%22testId%22%3A1460500%7D")</f>
        <v>https://hr.nowcoder.com/console?theme=tinyLeft&amp;access_token=1a2d0f5dcc5cd8cba1fc54be45f06a01c5f166e299178b3c0b412f30f99c5744#paper/%7B%22tab%22%3A%22index%22%2C%22action%22%3A%22candidate%2Fresult%2Findex%22%2C%22testId%22%3A1460500%7D</v>
      </c>
      <c r="M47" s="4" t="str">
        <f>HYPERLINK("https://api.nowcoder.com/v1/test-pdf/688C4031AE089D44?paperId=16893610","https://api.nowcoder.com/v1/test-pdf/688C4031AE089D44?paperId=16893610")</f>
        <v>https://api.nowcoder.com/v1/test-pdf/688C4031AE089D44?paperId=16893610</v>
      </c>
      <c r="N47" s="3">
        <v>25</v>
      </c>
      <c r="O47" s="3">
        <v>4</v>
      </c>
      <c r="P47" s="3">
        <v>460</v>
      </c>
      <c r="Q47" s="3">
        <v>3</v>
      </c>
      <c r="R47" s="3" t="s">
        <v>684</v>
      </c>
      <c r="S47" s="3" t="s">
        <v>865</v>
      </c>
      <c r="T47" s="3" t="s">
        <v>686</v>
      </c>
      <c r="U47" s="3" t="s">
        <v>866</v>
      </c>
      <c r="V47" s="3">
        <v>14</v>
      </c>
      <c r="W47" s="3"/>
      <c r="X47" s="3"/>
      <c r="Y47" s="3"/>
      <c r="Z47" s="3">
        <v>25</v>
      </c>
      <c r="AA47" s="3">
        <v>7</v>
      </c>
      <c r="AB47" s="3">
        <v>488</v>
      </c>
      <c r="AC47" s="3">
        <v>3</v>
      </c>
      <c r="AD47" s="3" t="s">
        <v>684</v>
      </c>
      <c r="AE47" s="3" t="s">
        <v>867</v>
      </c>
      <c r="AF47" s="3" t="s">
        <v>686</v>
      </c>
      <c r="AG47" s="3" t="s">
        <v>868</v>
      </c>
      <c r="AH47" s="3">
        <v>31</v>
      </c>
      <c r="AI47" s="3"/>
      <c r="AJ47" s="3"/>
      <c r="AK47" s="3"/>
      <c r="AL47" s="3">
        <v>5</v>
      </c>
      <c r="AM47" s="3">
        <v>0</v>
      </c>
      <c r="AN47" s="3">
        <v>5</v>
      </c>
      <c r="AO47" s="3">
        <v>5</v>
      </c>
      <c r="AP47" s="3">
        <v>0</v>
      </c>
      <c r="AQ47" s="3">
        <v>0</v>
      </c>
      <c r="AR47" s="3">
        <v>5</v>
      </c>
      <c r="AS47" s="3">
        <v>0</v>
      </c>
      <c r="AT47" s="3">
        <v>0</v>
      </c>
      <c r="AU47" s="3">
        <v>0</v>
      </c>
    </row>
    <row r="48" spans="1:47" ht="14.4" x14ac:dyDescent="0.3">
      <c r="A48" s="3" t="s">
        <v>230</v>
      </c>
      <c r="B48" s="3" t="s">
        <v>231</v>
      </c>
      <c r="C48" s="3" t="s">
        <v>232</v>
      </c>
      <c r="D48" s="3" t="s">
        <v>66</v>
      </c>
      <c r="E48" s="3" t="s">
        <v>54</v>
      </c>
      <c r="F48" s="3">
        <v>80</v>
      </c>
      <c r="G48" s="3">
        <v>30</v>
      </c>
      <c r="H48" s="3">
        <v>50</v>
      </c>
      <c r="I48" s="3" t="s">
        <v>869</v>
      </c>
      <c r="J48" s="3" t="s">
        <v>233</v>
      </c>
      <c r="K48" s="3" t="s">
        <v>683</v>
      </c>
      <c r="L48" s="4" t="str">
        <f>HYPERLINK("https://hr.nowcoder.com/console?theme=tinyLeft&amp;access_token=677a6a838ca90798c29e7ab82624446766ca748b9fc5caf31e91d54a9bfd68a2#paper/%7B%22tab%22%3A%22index%22%2C%22action%22%3A%22candidate%2Fresult%2Findex%22%2C%22testId%22%3A1460502%7D","https://hr.nowcoder.com/console?theme=tinyLeft&amp;access_token=677a6a838ca90798c29e7ab82624446766ca748b9fc5caf31e91d54a9bfd68a2#paper/%7B%22tab%22%3A%22index%22%2C%22action%22%3A%22candidate%2Fresult%2Findex%22%2C%22testId%22%3A1460502%7D")</f>
        <v>https://hr.nowcoder.com/console?theme=tinyLeft&amp;access_token=677a6a838ca90798c29e7ab82624446766ca748b9fc5caf31e91d54a9bfd68a2#paper/%7B%22tab%22%3A%22index%22%2C%22action%22%3A%22candidate%2Fresult%2Findex%22%2C%22testId%22%3A1460502%7D</v>
      </c>
      <c r="M48" s="4" t="str">
        <f>HYPERLINK("https://api.nowcoder.com/v1/test-pdf/46B2CD4853DECE5F?paperId=16893610","https://api.nowcoder.com/v1/test-pdf/46B2CD4853DECE5F?paperId=16893610")</f>
        <v>https://api.nowcoder.com/v1/test-pdf/46B2CD4853DECE5F?paperId=16893610</v>
      </c>
      <c r="N48" s="3">
        <v>25</v>
      </c>
      <c r="O48" s="3">
        <v>5</v>
      </c>
      <c r="P48" s="3">
        <v>608</v>
      </c>
      <c r="Q48" s="3">
        <v>3</v>
      </c>
      <c r="R48" s="3" t="s">
        <v>684</v>
      </c>
      <c r="S48" s="3" t="s">
        <v>870</v>
      </c>
      <c r="T48" s="3" t="s">
        <v>686</v>
      </c>
      <c r="U48" s="3" t="s">
        <v>871</v>
      </c>
      <c r="V48" s="3">
        <v>7</v>
      </c>
      <c r="W48" s="3"/>
      <c r="X48" s="3"/>
      <c r="Y48" s="3"/>
      <c r="Z48" s="3">
        <v>25</v>
      </c>
      <c r="AA48" s="3">
        <v>4</v>
      </c>
      <c r="AB48" s="3">
        <v>496</v>
      </c>
      <c r="AC48" s="3">
        <v>3</v>
      </c>
      <c r="AD48" s="3" t="s">
        <v>684</v>
      </c>
      <c r="AE48" s="3" t="s">
        <v>872</v>
      </c>
      <c r="AF48" s="3" t="s">
        <v>686</v>
      </c>
      <c r="AG48" s="3" t="s">
        <v>873</v>
      </c>
      <c r="AH48" s="3">
        <v>46</v>
      </c>
      <c r="AI48" s="3"/>
      <c r="AJ48" s="3"/>
      <c r="AK48" s="3"/>
      <c r="AL48" s="3">
        <v>0</v>
      </c>
      <c r="AM48" s="3">
        <v>5</v>
      </c>
      <c r="AN48" s="3">
        <v>5</v>
      </c>
      <c r="AO48" s="3">
        <v>5</v>
      </c>
      <c r="AP48" s="3">
        <v>5</v>
      </c>
      <c r="AQ48" s="3">
        <v>0</v>
      </c>
      <c r="AR48" s="3">
        <v>5</v>
      </c>
      <c r="AS48" s="3">
        <v>0</v>
      </c>
      <c r="AT48" s="3">
        <v>0</v>
      </c>
      <c r="AU48" s="3">
        <v>5</v>
      </c>
    </row>
    <row r="49" spans="1:47" ht="14.4" x14ac:dyDescent="0.3">
      <c r="A49" s="3" t="s">
        <v>234</v>
      </c>
      <c r="B49" s="3" t="s">
        <v>235</v>
      </c>
      <c r="C49" s="3" t="s">
        <v>236</v>
      </c>
      <c r="D49" s="3" t="s">
        <v>66</v>
      </c>
      <c r="E49" s="3" t="s">
        <v>54</v>
      </c>
      <c r="F49" s="3">
        <v>65</v>
      </c>
      <c r="G49" s="3">
        <v>15</v>
      </c>
      <c r="H49" s="3">
        <v>50</v>
      </c>
      <c r="I49" s="3" t="s">
        <v>874</v>
      </c>
      <c r="J49" s="3" t="s">
        <v>238</v>
      </c>
      <c r="K49" s="3" t="s">
        <v>683</v>
      </c>
      <c r="L49" s="4" t="str">
        <f>HYPERLINK("https://hr.nowcoder.com/console?theme=tinyLeft&amp;access_token=220811ab87c561edf9e0c71024a060fd9c5741bded89cdf0fa1e3cfa9529de6d#paper/%7B%22tab%22%3A%22index%22%2C%22action%22%3A%22candidate%2Fresult%2Findex%22%2C%22testId%22%3A1460504%7D","https://hr.nowcoder.com/console?theme=tinyLeft&amp;access_token=220811ab87c561edf9e0c71024a060fd9c5741bded89cdf0fa1e3cfa9529de6d#paper/%7B%22tab%22%3A%22index%22%2C%22action%22%3A%22candidate%2Fresult%2Findex%22%2C%22testId%22%3A1460504%7D")</f>
        <v>https://hr.nowcoder.com/console?theme=tinyLeft&amp;access_token=220811ab87c561edf9e0c71024a060fd9c5741bded89cdf0fa1e3cfa9529de6d#paper/%7B%22tab%22%3A%22index%22%2C%22action%22%3A%22candidate%2Fresult%2Findex%22%2C%22testId%22%3A1460504%7D</v>
      </c>
      <c r="M49" s="4" t="str">
        <f>HYPERLINK("https://api.nowcoder.com/v1/test-pdf/1F0A6211BF18C8C4?paperId=16893610","https://api.nowcoder.com/v1/test-pdf/1F0A6211BF18C8C4?paperId=16893610")</f>
        <v>https://api.nowcoder.com/v1/test-pdf/1F0A6211BF18C8C4?paperId=16893610</v>
      </c>
      <c r="N49" s="3">
        <v>25</v>
      </c>
      <c r="O49" s="3">
        <v>1</v>
      </c>
      <c r="P49" s="3">
        <v>460</v>
      </c>
      <c r="Q49" s="3">
        <v>3</v>
      </c>
      <c r="R49" s="3" t="s">
        <v>684</v>
      </c>
      <c r="S49" s="3" t="s">
        <v>875</v>
      </c>
      <c r="T49" s="3" t="s">
        <v>686</v>
      </c>
      <c r="U49" s="3" t="s">
        <v>876</v>
      </c>
      <c r="V49" s="3">
        <v>8</v>
      </c>
      <c r="W49" s="3"/>
      <c r="X49" s="3"/>
      <c r="Y49" s="3"/>
      <c r="Z49" s="3">
        <v>25</v>
      </c>
      <c r="AA49" s="3">
        <v>12</v>
      </c>
      <c r="AB49" s="3">
        <v>612</v>
      </c>
      <c r="AC49" s="3">
        <v>3</v>
      </c>
      <c r="AD49" s="3" t="s">
        <v>684</v>
      </c>
      <c r="AE49" s="3" t="s">
        <v>877</v>
      </c>
      <c r="AF49" s="3" t="s">
        <v>686</v>
      </c>
      <c r="AG49" s="3" t="s">
        <v>878</v>
      </c>
      <c r="AH49" s="3">
        <v>51</v>
      </c>
      <c r="AI49" s="3"/>
      <c r="AJ49" s="3"/>
      <c r="AK49" s="3"/>
      <c r="AL49" s="3">
        <v>0</v>
      </c>
      <c r="AM49" s="3">
        <v>0</v>
      </c>
      <c r="AN49" s="3">
        <v>5</v>
      </c>
      <c r="AO49" s="3">
        <v>0</v>
      </c>
      <c r="AP49" s="3">
        <v>0</v>
      </c>
      <c r="AQ49" s="3">
        <v>5</v>
      </c>
      <c r="AR49" s="3">
        <v>0</v>
      </c>
      <c r="AS49" s="3">
        <v>0</v>
      </c>
      <c r="AT49" s="3">
        <v>0</v>
      </c>
      <c r="AU49" s="3">
        <v>5</v>
      </c>
    </row>
    <row r="50" spans="1:47" ht="14.4" x14ac:dyDescent="0.3">
      <c r="A50" s="3" t="s">
        <v>239</v>
      </c>
      <c r="B50" s="3" t="s">
        <v>240</v>
      </c>
      <c r="C50" s="3" t="s">
        <v>241</v>
      </c>
      <c r="D50" s="3" t="s">
        <v>60</v>
      </c>
      <c r="E50" s="3" t="s">
        <v>30</v>
      </c>
      <c r="F50" s="3">
        <v>75</v>
      </c>
      <c r="G50" s="3">
        <v>25</v>
      </c>
      <c r="H50" s="3">
        <v>50</v>
      </c>
      <c r="I50" s="3" t="s">
        <v>879</v>
      </c>
      <c r="J50" s="3" t="s">
        <v>242</v>
      </c>
      <c r="K50" s="3" t="s">
        <v>683</v>
      </c>
      <c r="L50" s="4" t="str">
        <f>HYPERLINK("https://hr.nowcoder.com/console?theme=tinyLeft&amp;access_token=11df828b16827c8d90a2819fe8c3f083bacab6f72dd4cd447ce22b2fe1837558#paper/%7B%22tab%22%3A%22index%22%2C%22action%22%3A%22candidate%2Fresult%2Findex%22%2C%22testId%22%3A1460510%7D","https://hr.nowcoder.com/console?theme=tinyLeft&amp;access_token=11df828b16827c8d90a2819fe8c3f083bacab6f72dd4cd447ce22b2fe1837558#paper/%7B%22tab%22%3A%22index%22%2C%22action%22%3A%22candidate%2Fresult%2Findex%22%2C%22testId%22%3A1460510%7D")</f>
        <v>https://hr.nowcoder.com/console?theme=tinyLeft&amp;access_token=11df828b16827c8d90a2819fe8c3f083bacab6f72dd4cd447ce22b2fe1837558#paper/%7B%22tab%22%3A%22index%22%2C%22action%22%3A%22candidate%2Fresult%2Findex%22%2C%22testId%22%3A1460510%7D</v>
      </c>
      <c r="M50" s="4" t="str">
        <f>HYPERLINK("https://api.nowcoder.com/v1/test-pdf/710D4B27E05C1FFF?paperId=16893610","https://api.nowcoder.com/v1/test-pdf/710D4B27E05C1FFF?paperId=16893610")</f>
        <v>https://api.nowcoder.com/v1/test-pdf/710D4B27E05C1FFF?paperId=16893610</v>
      </c>
      <c r="N50" s="3">
        <v>25</v>
      </c>
      <c r="O50" s="3">
        <v>3</v>
      </c>
      <c r="P50" s="3">
        <v>496</v>
      </c>
      <c r="Q50" s="3">
        <v>6</v>
      </c>
      <c r="R50" s="3" t="s">
        <v>684</v>
      </c>
      <c r="S50" s="3" t="s">
        <v>880</v>
      </c>
      <c r="T50" s="3" t="s">
        <v>686</v>
      </c>
      <c r="U50" s="3" t="s">
        <v>881</v>
      </c>
      <c r="V50" s="3">
        <v>18</v>
      </c>
      <c r="W50" s="3"/>
      <c r="X50" s="3"/>
      <c r="Y50" s="3"/>
      <c r="Z50" s="3">
        <v>25</v>
      </c>
      <c r="AA50" s="3">
        <v>4</v>
      </c>
      <c r="AB50" s="3">
        <v>600</v>
      </c>
      <c r="AC50" s="3">
        <v>3</v>
      </c>
      <c r="AD50" s="3" t="s">
        <v>684</v>
      </c>
      <c r="AE50" s="3" t="s">
        <v>882</v>
      </c>
      <c r="AF50" s="3" t="s">
        <v>686</v>
      </c>
      <c r="AG50" s="3" t="s">
        <v>883</v>
      </c>
      <c r="AH50" s="3">
        <v>33</v>
      </c>
      <c r="AI50" s="3"/>
      <c r="AJ50" s="3"/>
      <c r="AK50" s="3"/>
      <c r="AL50" s="3">
        <v>5</v>
      </c>
      <c r="AM50" s="3">
        <v>0</v>
      </c>
      <c r="AN50" s="3">
        <v>0</v>
      </c>
      <c r="AO50" s="3">
        <v>0</v>
      </c>
      <c r="AP50" s="3">
        <v>5</v>
      </c>
      <c r="AQ50" s="3">
        <v>5</v>
      </c>
      <c r="AR50" s="3">
        <v>0</v>
      </c>
      <c r="AS50" s="3">
        <v>0</v>
      </c>
      <c r="AT50" s="3">
        <v>5</v>
      </c>
      <c r="AU50" s="3">
        <v>5</v>
      </c>
    </row>
    <row r="51" spans="1:47" ht="14.4" x14ac:dyDescent="0.3">
      <c r="A51" s="3" t="s">
        <v>243</v>
      </c>
      <c r="B51" s="3" t="s">
        <v>244</v>
      </c>
      <c r="C51" s="3" t="s">
        <v>245</v>
      </c>
      <c r="D51" s="3" t="s">
        <v>66</v>
      </c>
      <c r="E51" s="3" t="s">
        <v>54</v>
      </c>
      <c r="F51" s="3">
        <v>0</v>
      </c>
      <c r="G51" s="3">
        <v>0</v>
      </c>
      <c r="H51" s="3">
        <v>0</v>
      </c>
      <c r="I51" s="3" t="s">
        <v>884</v>
      </c>
      <c r="J51" s="3" t="s">
        <v>246</v>
      </c>
      <c r="K51" s="3" t="s">
        <v>683</v>
      </c>
      <c r="L51" s="4" t="str">
        <f>HYPERLINK("https://hr.nowcoder.com/console?theme=tinyLeft&amp;access_token=7337b329832c2097256c0b7be9e6f8245c4d595bd54136d7eb2fe27c28a00263#paper/%7B%22tab%22%3A%22index%22%2C%22action%22%3A%22candidate%2Fresult%2Findex%22%2C%22testId%22%3A1460517%7D","https://hr.nowcoder.com/console?theme=tinyLeft&amp;access_token=7337b329832c2097256c0b7be9e6f8245c4d595bd54136d7eb2fe27c28a00263#paper/%7B%22tab%22%3A%22index%22%2C%22action%22%3A%22candidate%2Fresult%2Findex%22%2C%22testId%22%3A1460517%7D")</f>
        <v>https://hr.nowcoder.com/console?theme=tinyLeft&amp;access_token=7337b329832c2097256c0b7be9e6f8245c4d595bd54136d7eb2fe27c28a00263#paper/%7B%22tab%22%3A%22index%22%2C%22action%22%3A%22candidate%2Fresult%2Findex%22%2C%22testId%22%3A1460517%7D</v>
      </c>
      <c r="M51" s="4" t="str">
        <f>HYPERLINK("https://api.nowcoder.com/v1/test-pdf/DC6F3EEAD6E73B22?paperId=16893610","https://api.nowcoder.com/v1/test-pdf/DC6F3EEAD6E73B22?paperId=16893610")</f>
        <v>https://api.nowcoder.com/v1/test-pdf/DC6F3EEAD6E73B22?paperId=16893610</v>
      </c>
      <c r="N51" s="3">
        <v>0</v>
      </c>
      <c r="O51" s="3">
        <v>0</v>
      </c>
      <c r="P51" s="3"/>
      <c r="Q51" s="3"/>
      <c r="R51" s="3" t="s">
        <v>17</v>
      </c>
      <c r="S51" s="3"/>
      <c r="T51" s="3"/>
      <c r="U51" s="3"/>
      <c r="V51" s="3">
        <v>0</v>
      </c>
      <c r="W51" s="3"/>
      <c r="X51" s="3"/>
      <c r="Y51" s="3"/>
      <c r="Z51" s="3">
        <v>0</v>
      </c>
      <c r="AA51" s="3">
        <v>0</v>
      </c>
      <c r="AB51" s="3"/>
      <c r="AC51" s="3"/>
      <c r="AD51" s="3" t="s">
        <v>17</v>
      </c>
      <c r="AE51" s="3"/>
      <c r="AF51" s="3"/>
      <c r="AG51" s="3"/>
      <c r="AH51" s="3">
        <v>0</v>
      </c>
      <c r="AI51" s="3"/>
      <c r="AJ51" s="3"/>
      <c r="AK51" s="3"/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</row>
    <row r="52" spans="1:47" ht="14.4" x14ac:dyDescent="0.3">
      <c r="A52" s="3" t="s">
        <v>247</v>
      </c>
      <c r="B52" s="3" t="s">
        <v>248</v>
      </c>
      <c r="C52" s="3" t="s">
        <v>249</v>
      </c>
      <c r="D52" s="3" t="s">
        <v>66</v>
      </c>
      <c r="E52" s="3" t="s">
        <v>54</v>
      </c>
      <c r="F52" s="3">
        <v>60</v>
      </c>
      <c r="G52" s="3">
        <v>35</v>
      </c>
      <c r="H52" s="3">
        <v>25</v>
      </c>
      <c r="I52" s="3" t="s">
        <v>851</v>
      </c>
      <c r="J52" s="3" t="s">
        <v>250</v>
      </c>
      <c r="K52" s="3" t="s">
        <v>683</v>
      </c>
      <c r="L52" s="4" t="str">
        <f>HYPERLINK("https://hr.nowcoder.com/console?theme=tinyLeft&amp;access_token=e67da41984388fb3af40893d84bd96278cef502093426022ca1cad6e428b9079#paper/%7B%22tab%22%3A%22index%22%2C%22action%22%3A%22candidate%2Fresult%2Findex%22%2C%22testId%22%3A1460529%7D","https://hr.nowcoder.com/console?theme=tinyLeft&amp;access_token=e67da41984388fb3af40893d84bd96278cef502093426022ca1cad6e428b9079#paper/%7B%22tab%22%3A%22index%22%2C%22action%22%3A%22candidate%2Fresult%2Findex%22%2C%22testId%22%3A1460529%7D")</f>
        <v>https://hr.nowcoder.com/console?theme=tinyLeft&amp;access_token=e67da41984388fb3af40893d84bd96278cef502093426022ca1cad6e428b9079#paper/%7B%22tab%22%3A%22index%22%2C%22action%22%3A%22candidate%2Fresult%2Findex%22%2C%22testId%22%3A1460529%7D</v>
      </c>
      <c r="M52" s="4" t="str">
        <f>HYPERLINK("https://api.nowcoder.com/v1/test-pdf/DD6FAFFFA37B096E?paperId=16893610","https://api.nowcoder.com/v1/test-pdf/DD6FAFFFA37B096E?paperId=16893610")</f>
        <v>https://api.nowcoder.com/v1/test-pdf/DD6FAFFFA37B096E?paperId=16893610</v>
      </c>
      <c r="N52" s="3">
        <v>0</v>
      </c>
      <c r="O52" s="3">
        <v>0</v>
      </c>
      <c r="P52" s="3"/>
      <c r="Q52" s="3"/>
      <c r="R52" s="3" t="s">
        <v>17</v>
      </c>
      <c r="S52" s="3"/>
      <c r="T52" s="3"/>
      <c r="U52" s="3"/>
      <c r="V52" s="3">
        <v>0</v>
      </c>
      <c r="W52" s="3"/>
      <c r="X52" s="3"/>
      <c r="Y52" s="3"/>
      <c r="Z52" s="3">
        <v>25</v>
      </c>
      <c r="AA52" s="3">
        <v>13</v>
      </c>
      <c r="AB52" s="3">
        <v>504</v>
      </c>
      <c r="AC52" s="3">
        <v>4</v>
      </c>
      <c r="AD52" s="3" t="s">
        <v>684</v>
      </c>
      <c r="AE52" s="3" t="s">
        <v>885</v>
      </c>
      <c r="AF52" s="3" t="s">
        <v>686</v>
      </c>
      <c r="AG52" s="3" t="s">
        <v>886</v>
      </c>
      <c r="AH52" s="3">
        <v>46</v>
      </c>
      <c r="AI52" s="3"/>
      <c r="AJ52" s="3"/>
      <c r="AK52" s="3"/>
      <c r="AL52" s="3">
        <v>5</v>
      </c>
      <c r="AM52" s="3">
        <v>0</v>
      </c>
      <c r="AN52" s="3">
        <v>0</v>
      </c>
      <c r="AO52" s="3">
        <v>5</v>
      </c>
      <c r="AP52" s="3">
        <v>5</v>
      </c>
      <c r="AQ52" s="3">
        <v>0</v>
      </c>
      <c r="AR52" s="3">
        <v>5</v>
      </c>
      <c r="AS52" s="3">
        <v>5</v>
      </c>
      <c r="AT52" s="3">
        <v>5</v>
      </c>
      <c r="AU52" s="3">
        <v>5</v>
      </c>
    </row>
    <row r="53" spans="1:47" ht="14.4" x14ac:dyDescent="0.3">
      <c r="A53" s="3" t="s">
        <v>251</v>
      </c>
      <c r="B53" s="3" t="s">
        <v>252</v>
      </c>
      <c r="C53" s="3" t="s">
        <v>253</v>
      </c>
      <c r="D53" s="3" t="s">
        <v>66</v>
      </c>
      <c r="E53" s="3" t="s">
        <v>16</v>
      </c>
      <c r="F53" s="3">
        <v>75</v>
      </c>
      <c r="G53" s="3">
        <v>25</v>
      </c>
      <c r="H53" s="3">
        <v>50</v>
      </c>
      <c r="I53" s="3" t="s">
        <v>887</v>
      </c>
      <c r="J53" s="3" t="s">
        <v>254</v>
      </c>
      <c r="K53" s="3" t="s">
        <v>683</v>
      </c>
      <c r="L53" s="4" t="str">
        <f>HYPERLINK("https://hr.nowcoder.com/console?theme=tinyLeft&amp;access_token=48c8176456c76d95065d173a1ef64fa4779e7c20bb5f3794edda5323f3db3813#paper/%7B%22tab%22%3A%22index%22%2C%22action%22%3A%22candidate%2Fresult%2Findex%22%2C%22testId%22%3A1460530%7D","https://hr.nowcoder.com/console?theme=tinyLeft&amp;access_token=48c8176456c76d95065d173a1ef64fa4779e7c20bb5f3794edda5323f3db3813#paper/%7B%22tab%22%3A%22index%22%2C%22action%22%3A%22candidate%2Fresult%2Findex%22%2C%22testId%22%3A1460530%7D")</f>
        <v>https://hr.nowcoder.com/console?theme=tinyLeft&amp;access_token=48c8176456c76d95065d173a1ef64fa4779e7c20bb5f3794edda5323f3db3813#paper/%7B%22tab%22%3A%22index%22%2C%22action%22%3A%22candidate%2Fresult%2Findex%22%2C%22testId%22%3A1460530%7D</v>
      </c>
      <c r="M53" s="4" t="str">
        <f>HYPERLINK("https://api.nowcoder.com/v1/test-pdf/46B2FA0B5C2B2CA8?paperId=16893610","https://api.nowcoder.com/v1/test-pdf/46B2FA0B5C2B2CA8?paperId=16893610")</f>
        <v>https://api.nowcoder.com/v1/test-pdf/46B2FA0B5C2B2CA8?paperId=16893610</v>
      </c>
      <c r="N53" s="3">
        <v>25</v>
      </c>
      <c r="O53" s="3">
        <v>3</v>
      </c>
      <c r="P53" s="3">
        <v>612</v>
      </c>
      <c r="Q53" s="3">
        <v>3</v>
      </c>
      <c r="R53" s="3" t="s">
        <v>684</v>
      </c>
      <c r="S53" s="3" t="s">
        <v>888</v>
      </c>
      <c r="T53" s="3" t="s">
        <v>686</v>
      </c>
      <c r="U53" s="3" t="s">
        <v>889</v>
      </c>
      <c r="V53" s="3">
        <v>9</v>
      </c>
      <c r="W53" s="3"/>
      <c r="X53" s="3"/>
      <c r="Y53" s="3"/>
      <c r="Z53" s="3">
        <v>25</v>
      </c>
      <c r="AA53" s="3">
        <v>2</v>
      </c>
      <c r="AB53" s="3">
        <v>484</v>
      </c>
      <c r="AC53" s="3">
        <v>3</v>
      </c>
      <c r="AD53" s="3" t="s">
        <v>684</v>
      </c>
      <c r="AE53" s="3" t="s">
        <v>890</v>
      </c>
      <c r="AF53" s="3" t="s">
        <v>686</v>
      </c>
      <c r="AG53" s="3" t="s">
        <v>891</v>
      </c>
      <c r="AH53" s="3">
        <v>28</v>
      </c>
      <c r="AI53" s="3"/>
      <c r="AJ53" s="3"/>
      <c r="AK53" s="3"/>
      <c r="AL53" s="3">
        <v>5</v>
      </c>
      <c r="AM53" s="3">
        <v>0</v>
      </c>
      <c r="AN53" s="3">
        <v>5</v>
      </c>
      <c r="AO53" s="3">
        <v>5</v>
      </c>
      <c r="AP53" s="3">
        <v>0</v>
      </c>
      <c r="AQ53" s="3">
        <v>0</v>
      </c>
      <c r="AR53" s="3">
        <v>0</v>
      </c>
      <c r="AS53" s="3">
        <v>0</v>
      </c>
      <c r="AT53" s="3">
        <v>5</v>
      </c>
      <c r="AU53" s="3">
        <v>5</v>
      </c>
    </row>
    <row r="54" spans="1:47" ht="14.4" x14ac:dyDescent="0.3">
      <c r="A54" s="3" t="s">
        <v>255</v>
      </c>
      <c r="B54" s="3" t="s">
        <v>256</v>
      </c>
      <c r="C54" s="3" t="s">
        <v>257</v>
      </c>
      <c r="D54" s="3" t="s">
        <v>60</v>
      </c>
      <c r="E54" s="3" t="s">
        <v>23</v>
      </c>
      <c r="F54" s="3">
        <v>80</v>
      </c>
      <c r="G54" s="3">
        <v>30</v>
      </c>
      <c r="H54" s="3">
        <v>50</v>
      </c>
      <c r="I54" s="3" t="s">
        <v>892</v>
      </c>
      <c r="J54" s="3" t="s">
        <v>258</v>
      </c>
      <c r="K54" s="3" t="s">
        <v>683</v>
      </c>
      <c r="L54" s="4" t="str">
        <f>HYPERLINK("https://hr.nowcoder.com/console?theme=tinyLeft&amp;access_token=58776b1e0d2b25b9a78cb83a1b392924c6c18433933a270240877ba3ba69da30#paper/%7B%22tab%22%3A%22index%22%2C%22action%22%3A%22candidate%2Fresult%2Findex%22%2C%22testId%22%3A1460543%7D","https://hr.nowcoder.com/console?theme=tinyLeft&amp;access_token=58776b1e0d2b25b9a78cb83a1b392924c6c18433933a270240877ba3ba69da30#paper/%7B%22tab%22%3A%22index%22%2C%22action%22%3A%22candidate%2Fresult%2Findex%22%2C%22testId%22%3A1460543%7D")</f>
        <v>https://hr.nowcoder.com/console?theme=tinyLeft&amp;access_token=58776b1e0d2b25b9a78cb83a1b392924c6c18433933a270240877ba3ba69da30#paper/%7B%22tab%22%3A%22index%22%2C%22action%22%3A%22candidate%2Fresult%2Findex%22%2C%22testId%22%3A1460543%7D</v>
      </c>
      <c r="M54" s="4" t="str">
        <f>HYPERLINK("https://api.nowcoder.com/v1/test-pdf/37606E2A504C9EA7?paperId=16893610","https://api.nowcoder.com/v1/test-pdf/37606E2A504C9EA7?paperId=16893610")</f>
        <v>https://api.nowcoder.com/v1/test-pdf/37606E2A504C9EA7?paperId=16893610</v>
      </c>
      <c r="N54" s="3">
        <v>25</v>
      </c>
      <c r="O54" s="3">
        <v>1</v>
      </c>
      <c r="P54" s="3">
        <v>476</v>
      </c>
      <c r="Q54" s="3">
        <v>3</v>
      </c>
      <c r="R54" s="3" t="s">
        <v>684</v>
      </c>
      <c r="S54" s="3" t="s">
        <v>893</v>
      </c>
      <c r="T54" s="3" t="s">
        <v>686</v>
      </c>
      <c r="U54" s="3" t="s">
        <v>510</v>
      </c>
      <c r="V54" s="3">
        <v>8</v>
      </c>
      <c r="W54" s="3"/>
      <c r="X54" s="3"/>
      <c r="Y54" s="3"/>
      <c r="Z54" s="3">
        <v>25</v>
      </c>
      <c r="AA54" s="3">
        <v>9</v>
      </c>
      <c r="AB54" s="3">
        <v>480</v>
      </c>
      <c r="AC54" s="3">
        <v>7</v>
      </c>
      <c r="AD54" s="3" t="s">
        <v>684</v>
      </c>
      <c r="AE54" s="3" t="s">
        <v>894</v>
      </c>
      <c r="AF54" s="3" t="s">
        <v>686</v>
      </c>
      <c r="AG54" s="3" t="s">
        <v>895</v>
      </c>
      <c r="AH54" s="3">
        <v>42</v>
      </c>
      <c r="AI54" s="3"/>
      <c r="AJ54" s="3"/>
      <c r="AK54" s="3"/>
      <c r="AL54" s="3">
        <v>5</v>
      </c>
      <c r="AM54" s="3">
        <v>0</v>
      </c>
      <c r="AN54" s="3">
        <v>5</v>
      </c>
      <c r="AO54" s="3">
        <v>5</v>
      </c>
      <c r="AP54" s="3">
        <v>0</v>
      </c>
      <c r="AQ54" s="3">
        <v>5</v>
      </c>
      <c r="AR54" s="3">
        <v>0</v>
      </c>
      <c r="AS54" s="3">
        <v>5</v>
      </c>
      <c r="AT54" s="3">
        <v>0</v>
      </c>
      <c r="AU54" s="3">
        <v>5</v>
      </c>
    </row>
    <row r="55" spans="1:47" ht="14.4" x14ac:dyDescent="0.3">
      <c r="A55" s="3" t="s">
        <v>259</v>
      </c>
      <c r="B55" s="3" t="s">
        <v>260</v>
      </c>
      <c r="C55" s="3" t="s">
        <v>261</v>
      </c>
      <c r="D55" s="3" t="s">
        <v>66</v>
      </c>
      <c r="E55" s="3" t="s">
        <v>54</v>
      </c>
      <c r="F55" s="3">
        <v>75</v>
      </c>
      <c r="G55" s="3">
        <v>25</v>
      </c>
      <c r="H55" s="3">
        <v>50</v>
      </c>
      <c r="I55" s="3" t="s">
        <v>896</v>
      </c>
      <c r="J55" s="3" t="s">
        <v>262</v>
      </c>
      <c r="K55" s="3" t="s">
        <v>683</v>
      </c>
      <c r="L55" s="4" t="str">
        <f>HYPERLINK("https://hr.nowcoder.com/console?theme=tinyLeft&amp;access_token=b8e8f6f334834f9285553779cf5f6c23f0acf565c16b8db5d8e83281bbc56eec#paper/%7B%22tab%22%3A%22index%22%2C%22action%22%3A%22candidate%2Fresult%2Findex%22%2C%22testId%22%3A1460548%7D","https://hr.nowcoder.com/console?theme=tinyLeft&amp;access_token=b8e8f6f334834f9285553779cf5f6c23f0acf565c16b8db5d8e83281bbc56eec#paper/%7B%22tab%22%3A%22index%22%2C%22action%22%3A%22candidate%2Fresult%2Findex%22%2C%22testId%22%3A1460548%7D")</f>
        <v>https://hr.nowcoder.com/console?theme=tinyLeft&amp;access_token=b8e8f6f334834f9285553779cf5f6c23f0acf565c16b8db5d8e83281bbc56eec#paper/%7B%22tab%22%3A%22index%22%2C%22action%22%3A%22candidate%2Fresult%2Findex%22%2C%22testId%22%3A1460548%7D</v>
      </c>
      <c r="M55" s="4" t="str">
        <f>HYPERLINK("https://api.nowcoder.com/v1/test-pdf/EB5A8D5D588CDCA9?paperId=16893610","https://api.nowcoder.com/v1/test-pdf/EB5A8D5D588CDCA9?paperId=16893610")</f>
        <v>https://api.nowcoder.com/v1/test-pdf/EB5A8D5D588CDCA9?paperId=16893610</v>
      </c>
      <c r="N55" s="3">
        <v>25</v>
      </c>
      <c r="O55" s="3">
        <v>6</v>
      </c>
      <c r="P55" s="3">
        <v>608</v>
      </c>
      <c r="Q55" s="3">
        <v>3</v>
      </c>
      <c r="R55" s="3" t="s">
        <v>684</v>
      </c>
      <c r="S55" s="3" t="s">
        <v>897</v>
      </c>
      <c r="T55" s="3" t="s">
        <v>686</v>
      </c>
      <c r="U55" s="3" t="s">
        <v>898</v>
      </c>
      <c r="V55" s="3">
        <v>15</v>
      </c>
      <c r="W55" s="3"/>
      <c r="X55" s="3"/>
      <c r="Y55" s="3"/>
      <c r="Z55" s="3">
        <v>25</v>
      </c>
      <c r="AA55" s="3">
        <v>4</v>
      </c>
      <c r="AB55" s="3">
        <v>740</v>
      </c>
      <c r="AC55" s="3">
        <v>6</v>
      </c>
      <c r="AD55" s="3" t="s">
        <v>684</v>
      </c>
      <c r="AE55" s="3" t="s">
        <v>899</v>
      </c>
      <c r="AF55" s="3" t="s">
        <v>686</v>
      </c>
      <c r="AG55" s="3" t="s">
        <v>900</v>
      </c>
      <c r="AH55" s="3">
        <v>43</v>
      </c>
      <c r="AI55" s="3"/>
      <c r="AJ55" s="3"/>
      <c r="AK55" s="3"/>
      <c r="AL55" s="3">
        <v>5</v>
      </c>
      <c r="AM55" s="3">
        <v>0</v>
      </c>
      <c r="AN55" s="3">
        <v>5</v>
      </c>
      <c r="AO55" s="3">
        <v>0</v>
      </c>
      <c r="AP55" s="3">
        <v>0</v>
      </c>
      <c r="AQ55" s="3">
        <v>0</v>
      </c>
      <c r="AR55" s="3">
        <v>5</v>
      </c>
      <c r="AS55" s="3">
        <v>0</v>
      </c>
      <c r="AT55" s="3">
        <v>5</v>
      </c>
      <c r="AU55" s="3">
        <v>5</v>
      </c>
    </row>
    <row r="56" spans="1:47" ht="14.4" x14ac:dyDescent="0.3">
      <c r="A56" s="3" t="s">
        <v>263</v>
      </c>
      <c r="B56" s="3" t="s">
        <v>264</v>
      </c>
      <c r="C56" s="3" t="s">
        <v>265</v>
      </c>
      <c r="D56" s="3" t="s">
        <v>101</v>
      </c>
      <c r="E56" s="3" t="s">
        <v>42</v>
      </c>
      <c r="F56" s="3">
        <v>80</v>
      </c>
      <c r="G56" s="3">
        <v>30</v>
      </c>
      <c r="H56" s="3">
        <v>50</v>
      </c>
      <c r="I56" s="3" t="s">
        <v>901</v>
      </c>
      <c r="J56" s="3" t="s">
        <v>266</v>
      </c>
      <c r="K56" s="3" t="s">
        <v>683</v>
      </c>
      <c r="L56" s="4" t="str">
        <f>HYPERLINK("https://hr.nowcoder.com/console?theme=tinyLeft&amp;access_token=92dff3ed33917cbc3ac04a6a6e6292493b64cd653cea5b23919d7b8a07914a99#paper/%7B%22tab%22%3A%22index%22%2C%22action%22%3A%22candidate%2Fresult%2Findex%22%2C%22testId%22%3A1460551%7D","https://hr.nowcoder.com/console?theme=tinyLeft&amp;access_token=92dff3ed33917cbc3ac04a6a6e6292493b64cd653cea5b23919d7b8a07914a99#paper/%7B%22tab%22%3A%22index%22%2C%22action%22%3A%22candidate%2Fresult%2Findex%22%2C%22testId%22%3A1460551%7D")</f>
        <v>https://hr.nowcoder.com/console?theme=tinyLeft&amp;access_token=92dff3ed33917cbc3ac04a6a6e6292493b64cd653cea5b23919d7b8a07914a99#paper/%7B%22tab%22%3A%22index%22%2C%22action%22%3A%22candidate%2Fresult%2Findex%22%2C%22testId%22%3A1460551%7D</v>
      </c>
      <c r="M56" s="4" t="str">
        <f>HYPERLINK("https://api.nowcoder.com/v1/test-pdf/EEF7E45725DC324D?paperId=16893610","https://api.nowcoder.com/v1/test-pdf/EEF7E45725DC324D?paperId=16893610")</f>
        <v>https://api.nowcoder.com/v1/test-pdf/EEF7E45725DC324D?paperId=16893610</v>
      </c>
      <c r="N56" s="3">
        <v>25</v>
      </c>
      <c r="O56" s="3">
        <v>2</v>
      </c>
      <c r="P56" s="3">
        <v>616</v>
      </c>
      <c r="Q56" s="3">
        <v>3</v>
      </c>
      <c r="R56" s="3" t="s">
        <v>684</v>
      </c>
      <c r="S56" s="3" t="s">
        <v>902</v>
      </c>
      <c r="T56" s="3" t="s">
        <v>686</v>
      </c>
      <c r="U56" s="3" t="s">
        <v>903</v>
      </c>
      <c r="V56" s="3">
        <v>50</v>
      </c>
      <c r="W56" s="3"/>
      <c r="X56" s="3"/>
      <c r="Y56" s="3"/>
      <c r="Z56" s="3">
        <v>25</v>
      </c>
      <c r="AA56" s="3">
        <v>5</v>
      </c>
      <c r="AB56" s="3">
        <v>492</v>
      </c>
      <c r="AC56" s="3">
        <v>3</v>
      </c>
      <c r="AD56" s="3" t="s">
        <v>684</v>
      </c>
      <c r="AE56" s="3" t="s">
        <v>904</v>
      </c>
      <c r="AF56" s="3" t="s">
        <v>686</v>
      </c>
      <c r="AG56" s="3" t="s">
        <v>905</v>
      </c>
      <c r="AH56" s="3">
        <v>53</v>
      </c>
      <c r="AI56" s="3"/>
      <c r="AJ56" s="3"/>
      <c r="AK56" s="3"/>
      <c r="AL56" s="3">
        <v>5</v>
      </c>
      <c r="AM56" s="3">
        <v>0</v>
      </c>
      <c r="AN56" s="3">
        <v>5</v>
      </c>
      <c r="AO56" s="3">
        <v>0</v>
      </c>
      <c r="AP56" s="3">
        <v>5</v>
      </c>
      <c r="AQ56" s="3">
        <v>5</v>
      </c>
      <c r="AR56" s="3">
        <v>0</v>
      </c>
      <c r="AS56" s="3">
        <v>5</v>
      </c>
      <c r="AT56" s="3">
        <v>0</v>
      </c>
      <c r="AU56" s="3">
        <v>5</v>
      </c>
    </row>
    <row r="57" spans="1:47" ht="14.4" x14ac:dyDescent="0.3">
      <c r="A57" s="3" t="s">
        <v>267</v>
      </c>
      <c r="B57" s="3" t="s">
        <v>268</v>
      </c>
      <c r="C57" s="3" t="s">
        <v>269</v>
      </c>
      <c r="D57" s="3" t="s">
        <v>66</v>
      </c>
      <c r="E57" s="3" t="s">
        <v>54</v>
      </c>
      <c r="F57" s="3">
        <v>15</v>
      </c>
      <c r="G57" s="3">
        <v>15</v>
      </c>
      <c r="H57" s="3">
        <v>0</v>
      </c>
      <c r="I57" s="3" t="s">
        <v>906</v>
      </c>
      <c r="J57" s="3" t="s">
        <v>270</v>
      </c>
      <c r="K57" s="3" t="s">
        <v>683</v>
      </c>
      <c r="L57" s="4" t="str">
        <f>HYPERLINK("https://hr.nowcoder.com/console?theme=tinyLeft&amp;access_token=72145626f5d1c18cd5060e30eb28a1dd20c19351081415dc1940f1e8fb690c3c#paper/%7B%22tab%22%3A%22index%22%2C%22action%22%3A%22candidate%2Fresult%2Findex%22%2C%22testId%22%3A1460553%7D","https://hr.nowcoder.com/console?theme=tinyLeft&amp;access_token=72145626f5d1c18cd5060e30eb28a1dd20c19351081415dc1940f1e8fb690c3c#paper/%7B%22tab%22%3A%22index%22%2C%22action%22%3A%22candidate%2Fresult%2Findex%22%2C%22testId%22%3A1460553%7D")</f>
        <v>https://hr.nowcoder.com/console?theme=tinyLeft&amp;access_token=72145626f5d1c18cd5060e30eb28a1dd20c19351081415dc1940f1e8fb690c3c#paper/%7B%22tab%22%3A%22index%22%2C%22action%22%3A%22candidate%2Fresult%2Findex%22%2C%22testId%22%3A1460553%7D</v>
      </c>
      <c r="M57" s="4" t="str">
        <f>HYPERLINK("https://api.nowcoder.com/v1/test-pdf/C1B14AD95B51E8BC?paperId=16893610","https://api.nowcoder.com/v1/test-pdf/C1B14AD95B51E8BC?paperId=16893610")</f>
        <v>https://api.nowcoder.com/v1/test-pdf/C1B14AD95B51E8BC?paperId=16893610</v>
      </c>
      <c r="N57" s="3">
        <v>0</v>
      </c>
      <c r="O57" s="3">
        <v>0</v>
      </c>
      <c r="P57" s="3"/>
      <c r="Q57" s="3"/>
      <c r="R57" s="3" t="s">
        <v>17</v>
      </c>
      <c r="S57" s="3"/>
      <c r="T57" s="3"/>
      <c r="U57" s="3"/>
      <c r="V57" s="3">
        <v>0</v>
      </c>
      <c r="W57" s="3"/>
      <c r="X57" s="3"/>
      <c r="Y57" s="3"/>
      <c r="Z57" s="3">
        <v>0</v>
      </c>
      <c r="AA57" s="3">
        <v>0</v>
      </c>
      <c r="AB57" s="3"/>
      <c r="AC57" s="3"/>
      <c r="AD57" s="3" t="s">
        <v>17</v>
      </c>
      <c r="AE57" s="3"/>
      <c r="AF57" s="3"/>
      <c r="AG57" s="3"/>
      <c r="AH57" s="3">
        <v>0</v>
      </c>
      <c r="AI57" s="3"/>
      <c r="AJ57" s="3"/>
      <c r="AK57" s="3"/>
      <c r="AL57" s="3">
        <v>5</v>
      </c>
      <c r="AM57" s="3">
        <v>0</v>
      </c>
      <c r="AN57" s="3">
        <v>5</v>
      </c>
      <c r="AO57" s="3">
        <v>0</v>
      </c>
      <c r="AP57" s="3">
        <v>5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</row>
    <row r="58" spans="1:47" ht="14.4" x14ac:dyDescent="0.3">
      <c r="A58" s="3" t="s">
        <v>271</v>
      </c>
      <c r="B58" s="3" t="s">
        <v>272</v>
      </c>
      <c r="C58" s="3" t="s">
        <v>273</v>
      </c>
      <c r="D58" s="3" t="s">
        <v>15</v>
      </c>
      <c r="E58" s="3" t="s">
        <v>30</v>
      </c>
      <c r="F58" s="3">
        <v>20</v>
      </c>
      <c r="G58" s="3">
        <v>20</v>
      </c>
      <c r="H58" s="3">
        <v>0</v>
      </c>
      <c r="I58" s="3" t="s">
        <v>907</v>
      </c>
      <c r="J58" s="3" t="s">
        <v>275</v>
      </c>
      <c r="K58" s="3" t="s">
        <v>683</v>
      </c>
      <c r="L58" s="4" t="str">
        <f>HYPERLINK("https://hr.nowcoder.com/console?theme=tinyLeft&amp;access_token=8a83c4b1897e3bad7c15c3c83d7b864042d57053a9e080a2b8111f4f53f5e1c1#paper/%7B%22tab%22%3A%22index%22%2C%22action%22%3A%22candidate%2Fresult%2Findex%22%2C%22testId%22%3A1460554%7D","https://hr.nowcoder.com/console?theme=tinyLeft&amp;access_token=8a83c4b1897e3bad7c15c3c83d7b864042d57053a9e080a2b8111f4f53f5e1c1#paper/%7B%22tab%22%3A%22index%22%2C%22action%22%3A%22candidate%2Fresult%2Findex%22%2C%22testId%22%3A1460554%7D")</f>
        <v>https://hr.nowcoder.com/console?theme=tinyLeft&amp;access_token=8a83c4b1897e3bad7c15c3c83d7b864042d57053a9e080a2b8111f4f53f5e1c1#paper/%7B%22tab%22%3A%22index%22%2C%22action%22%3A%22candidate%2Fresult%2Findex%22%2C%22testId%22%3A1460554%7D</v>
      </c>
      <c r="M58" s="4" t="str">
        <f>HYPERLINK("https://api.nowcoder.com/v1/test-pdf/C5769755EDD118D9?paperId=16893610","https://api.nowcoder.com/v1/test-pdf/C5769755EDD118D9?paperId=16893610")</f>
        <v>https://api.nowcoder.com/v1/test-pdf/C5769755EDD118D9?paperId=16893610</v>
      </c>
      <c r="N58" s="3">
        <v>0</v>
      </c>
      <c r="O58" s="3">
        <v>5</v>
      </c>
      <c r="P58" s="3">
        <v>472</v>
      </c>
      <c r="Q58" s="3">
        <v>5</v>
      </c>
      <c r="R58" s="3" t="s">
        <v>714</v>
      </c>
      <c r="S58" s="3" t="s">
        <v>908</v>
      </c>
      <c r="T58" s="3" t="s">
        <v>686</v>
      </c>
      <c r="U58" s="3" t="s">
        <v>909</v>
      </c>
      <c r="V58" s="3">
        <v>14</v>
      </c>
      <c r="W58" s="3"/>
      <c r="X58" s="3"/>
      <c r="Y58" s="3"/>
      <c r="Z58" s="3">
        <v>0</v>
      </c>
      <c r="AA58" s="3">
        <v>5</v>
      </c>
      <c r="AB58" s="3">
        <v>476</v>
      </c>
      <c r="AC58" s="3">
        <v>4</v>
      </c>
      <c r="AD58" s="3" t="s">
        <v>714</v>
      </c>
      <c r="AE58" s="3" t="s">
        <v>910</v>
      </c>
      <c r="AF58" s="3" t="s">
        <v>686</v>
      </c>
      <c r="AG58" s="3" t="s">
        <v>911</v>
      </c>
      <c r="AH58" s="3">
        <v>38</v>
      </c>
      <c r="AI58" s="3"/>
      <c r="AJ58" s="3"/>
      <c r="AK58" s="3"/>
      <c r="AL58" s="3">
        <v>5</v>
      </c>
      <c r="AM58" s="3">
        <v>0</v>
      </c>
      <c r="AN58" s="3">
        <v>5</v>
      </c>
      <c r="AO58" s="3">
        <v>0</v>
      </c>
      <c r="AP58" s="3">
        <v>0</v>
      </c>
      <c r="AQ58" s="3">
        <v>0</v>
      </c>
      <c r="AR58" s="3">
        <v>5</v>
      </c>
      <c r="AS58" s="3">
        <v>0</v>
      </c>
      <c r="AT58" s="3">
        <v>0</v>
      </c>
      <c r="AU58" s="3">
        <v>5</v>
      </c>
    </row>
    <row r="59" spans="1:47" ht="14.4" x14ac:dyDescent="0.3">
      <c r="A59" s="3" t="s">
        <v>276</v>
      </c>
      <c r="B59" s="3" t="s">
        <v>277</v>
      </c>
      <c r="C59" s="3" t="s">
        <v>278</v>
      </c>
      <c r="D59" s="3" t="s">
        <v>101</v>
      </c>
      <c r="E59" s="3" t="s">
        <v>42</v>
      </c>
      <c r="F59" s="3">
        <v>30</v>
      </c>
      <c r="G59" s="3">
        <v>30</v>
      </c>
      <c r="H59" s="3">
        <v>0</v>
      </c>
      <c r="I59" s="3" t="s">
        <v>912</v>
      </c>
      <c r="J59" s="3" t="s">
        <v>280</v>
      </c>
      <c r="K59" s="3" t="s">
        <v>683</v>
      </c>
      <c r="L59" s="4" t="str">
        <f>HYPERLINK("https://hr.nowcoder.com/console?theme=tinyLeft&amp;access_token=bd186fdabfcd303febfad75017fd72cf4c51a78e9a1bfde08f23d59c69f886c4#paper/%7B%22tab%22%3A%22index%22%2C%22action%22%3A%22candidate%2Fresult%2Findex%22%2C%22testId%22%3A1462228%7D","https://hr.nowcoder.com/console?theme=tinyLeft&amp;access_token=bd186fdabfcd303febfad75017fd72cf4c51a78e9a1bfde08f23d59c69f886c4#paper/%7B%22tab%22%3A%22index%22%2C%22action%22%3A%22candidate%2Fresult%2Findex%22%2C%22testId%22%3A1462228%7D")</f>
        <v>https://hr.nowcoder.com/console?theme=tinyLeft&amp;access_token=bd186fdabfcd303febfad75017fd72cf4c51a78e9a1bfde08f23d59c69f886c4#paper/%7B%22tab%22%3A%22index%22%2C%22action%22%3A%22candidate%2Fresult%2Findex%22%2C%22testId%22%3A1462228%7D</v>
      </c>
      <c r="M59" s="4" t="str">
        <f>HYPERLINK("https://api.nowcoder.com/v1/test-pdf/5D93E236601C61C5?paperId=16893610","https://api.nowcoder.com/v1/test-pdf/5D93E236601C61C5?paperId=16893610")</f>
        <v>https://api.nowcoder.com/v1/test-pdf/5D93E236601C61C5?paperId=16893610</v>
      </c>
      <c r="N59" s="3">
        <v>0</v>
      </c>
      <c r="O59" s="3">
        <v>0</v>
      </c>
      <c r="P59" s="3"/>
      <c r="Q59" s="3"/>
      <c r="R59" s="3" t="s">
        <v>17</v>
      </c>
      <c r="S59" s="3"/>
      <c r="T59" s="3"/>
      <c r="U59" s="3"/>
      <c r="V59" s="3">
        <v>0</v>
      </c>
      <c r="W59" s="3"/>
      <c r="X59" s="3"/>
      <c r="Y59" s="3"/>
      <c r="Z59" s="3">
        <v>0</v>
      </c>
      <c r="AA59" s="3">
        <v>2</v>
      </c>
      <c r="AB59" s="3">
        <v>500</v>
      </c>
      <c r="AC59" s="3">
        <v>4</v>
      </c>
      <c r="AD59" s="3" t="s">
        <v>714</v>
      </c>
      <c r="AE59" s="3" t="s">
        <v>913</v>
      </c>
      <c r="AF59" s="3" t="s">
        <v>686</v>
      </c>
      <c r="AG59" s="3" t="s">
        <v>914</v>
      </c>
      <c r="AH59" s="3">
        <v>38</v>
      </c>
      <c r="AI59" s="3"/>
      <c r="AJ59" s="3"/>
      <c r="AK59" s="3"/>
      <c r="AL59" s="3">
        <v>5</v>
      </c>
      <c r="AM59" s="3">
        <v>5</v>
      </c>
      <c r="AN59" s="3">
        <v>5</v>
      </c>
      <c r="AO59" s="3">
        <v>0</v>
      </c>
      <c r="AP59" s="3">
        <v>0</v>
      </c>
      <c r="AQ59" s="3">
        <v>5</v>
      </c>
      <c r="AR59" s="3">
        <v>0</v>
      </c>
      <c r="AS59" s="3">
        <v>5</v>
      </c>
      <c r="AT59" s="3">
        <v>0</v>
      </c>
      <c r="AU59" s="3">
        <v>5</v>
      </c>
    </row>
    <row r="60" spans="1:47" ht="14.4" x14ac:dyDescent="0.3">
      <c r="A60" s="3" t="s">
        <v>281</v>
      </c>
      <c r="B60" s="3" t="s">
        <v>282</v>
      </c>
      <c r="C60" s="3" t="s">
        <v>283</v>
      </c>
      <c r="D60" s="3" t="s">
        <v>53</v>
      </c>
      <c r="E60" s="3" t="s">
        <v>16</v>
      </c>
      <c r="F60" s="3">
        <v>50</v>
      </c>
      <c r="G60" s="3">
        <v>25</v>
      </c>
      <c r="H60" s="3">
        <v>25</v>
      </c>
      <c r="I60" s="3" t="s">
        <v>915</v>
      </c>
      <c r="J60" s="3" t="s">
        <v>284</v>
      </c>
      <c r="K60" s="3" t="s">
        <v>683</v>
      </c>
      <c r="L60" s="4" t="str">
        <f>HYPERLINK("https://hr.nowcoder.com/console?theme=tinyLeft&amp;access_token=8333981c277311d52776276f655fc0537fa9476e96d851aa0e59133f05409ce9#paper/%7B%22tab%22%3A%22index%22%2C%22action%22%3A%22candidate%2Fresult%2Findex%22%2C%22testId%22%3A1463741%7D","https://hr.nowcoder.com/console?theme=tinyLeft&amp;access_token=8333981c277311d52776276f655fc0537fa9476e96d851aa0e59133f05409ce9#paper/%7B%22tab%22%3A%22index%22%2C%22action%22%3A%22candidate%2Fresult%2Findex%22%2C%22testId%22%3A1463741%7D")</f>
        <v>https://hr.nowcoder.com/console?theme=tinyLeft&amp;access_token=8333981c277311d52776276f655fc0537fa9476e96d851aa0e59133f05409ce9#paper/%7B%22tab%22%3A%22index%22%2C%22action%22%3A%22candidate%2Fresult%2Findex%22%2C%22testId%22%3A1463741%7D</v>
      </c>
      <c r="M60" s="4" t="str">
        <f>HYPERLINK("https://api.nowcoder.com/v1/test-pdf/1C6224FCFAD65E87?paperId=16893610","https://api.nowcoder.com/v1/test-pdf/1C6224FCFAD65E87?paperId=16893610")</f>
        <v>https://api.nowcoder.com/v1/test-pdf/1C6224FCFAD65E87?paperId=16893610</v>
      </c>
      <c r="N60" s="3">
        <v>25</v>
      </c>
      <c r="O60" s="3">
        <v>1</v>
      </c>
      <c r="P60" s="3">
        <v>612</v>
      </c>
      <c r="Q60" s="3">
        <v>3</v>
      </c>
      <c r="R60" s="3" t="s">
        <v>684</v>
      </c>
      <c r="S60" s="3" t="s">
        <v>916</v>
      </c>
      <c r="T60" s="3" t="s">
        <v>686</v>
      </c>
      <c r="U60" s="3" t="s">
        <v>917</v>
      </c>
      <c r="V60" s="3">
        <v>34</v>
      </c>
      <c r="W60" s="3"/>
      <c r="X60" s="3"/>
      <c r="Y60" s="3"/>
      <c r="Z60" s="3">
        <v>0</v>
      </c>
      <c r="AA60" s="3">
        <v>17</v>
      </c>
      <c r="AB60" s="3">
        <v>0</v>
      </c>
      <c r="AC60" s="3">
        <v>1001</v>
      </c>
      <c r="AD60" s="3" t="s">
        <v>837</v>
      </c>
      <c r="AE60" s="3" t="s">
        <v>918</v>
      </c>
      <c r="AF60" s="3" t="s">
        <v>686</v>
      </c>
      <c r="AG60" s="3" t="s">
        <v>919</v>
      </c>
      <c r="AH60" s="3">
        <v>127</v>
      </c>
      <c r="AI60" s="3"/>
      <c r="AJ60" s="3"/>
      <c r="AK60" s="3"/>
      <c r="AL60" s="3">
        <v>5</v>
      </c>
      <c r="AM60" s="3">
        <v>0</v>
      </c>
      <c r="AN60" s="3">
        <v>5</v>
      </c>
      <c r="AO60" s="3">
        <v>0</v>
      </c>
      <c r="AP60" s="3">
        <v>0</v>
      </c>
      <c r="AQ60" s="3">
        <v>5</v>
      </c>
      <c r="AR60" s="3">
        <v>0</v>
      </c>
      <c r="AS60" s="3">
        <v>5</v>
      </c>
      <c r="AT60" s="3">
        <v>0</v>
      </c>
      <c r="AU60" s="3">
        <v>5</v>
      </c>
    </row>
    <row r="61" spans="1:47" ht="14.4" x14ac:dyDescent="0.3">
      <c r="A61" s="3" t="s">
        <v>285</v>
      </c>
      <c r="B61" s="3" t="s">
        <v>286</v>
      </c>
      <c r="C61" s="3" t="s">
        <v>287</v>
      </c>
      <c r="D61" s="3" t="s">
        <v>53</v>
      </c>
      <c r="E61" s="3" t="s">
        <v>54</v>
      </c>
      <c r="F61" s="3">
        <v>30</v>
      </c>
      <c r="G61" s="3">
        <v>30</v>
      </c>
      <c r="H61" s="3">
        <v>0</v>
      </c>
      <c r="I61" s="3" t="s">
        <v>920</v>
      </c>
      <c r="J61" s="3" t="s">
        <v>288</v>
      </c>
      <c r="K61" s="3" t="s">
        <v>683</v>
      </c>
      <c r="L61" s="4" t="str">
        <f>HYPERLINK("https://hr.nowcoder.com/console?theme=tinyLeft&amp;access_token=5dce994c18fd2ebb50c0d1b31d6b591aedc88193801458d1cb78c7ef86c713dd#paper/%7B%22tab%22%3A%22index%22%2C%22action%22%3A%22candidate%2Fresult%2Findex%22%2C%22testId%22%3A1463819%7D","https://hr.nowcoder.com/console?theme=tinyLeft&amp;access_token=5dce994c18fd2ebb50c0d1b31d6b591aedc88193801458d1cb78c7ef86c713dd#paper/%7B%22tab%22%3A%22index%22%2C%22action%22%3A%22candidate%2Fresult%2Findex%22%2C%22testId%22%3A1463819%7D")</f>
        <v>https://hr.nowcoder.com/console?theme=tinyLeft&amp;access_token=5dce994c18fd2ebb50c0d1b31d6b591aedc88193801458d1cb78c7ef86c713dd#paper/%7B%22tab%22%3A%22index%22%2C%22action%22%3A%22candidate%2Fresult%2Findex%22%2C%22testId%22%3A1463819%7D</v>
      </c>
      <c r="M61" s="4" t="str">
        <f>HYPERLINK("https://api.nowcoder.com/v1/test-pdf/153C766DFAF57E67?paperId=16893610","https://api.nowcoder.com/v1/test-pdf/153C766DFAF57E67?paperId=16893610")</f>
        <v>https://api.nowcoder.com/v1/test-pdf/153C766DFAF57E67?paperId=16893610</v>
      </c>
      <c r="N61" s="3">
        <v>0</v>
      </c>
      <c r="O61" s="3">
        <v>6</v>
      </c>
      <c r="P61" s="3">
        <v>476</v>
      </c>
      <c r="Q61" s="3">
        <v>5</v>
      </c>
      <c r="R61" s="3" t="s">
        <v>714</v>
      </c>
      <c r="S61" s="3" t="s">
        <v>921</v>
      </c>
      <c r="T61" s="3" t="s">
        <v>686</v>
      </c>
      <c r="U61" s="3" t="s">
        <v>922</v>
      </c>
      <c r="V61" s="3">
        <v>29</v>
      </c>
      <c r="W61" s="3"/>
      <c r="X61" s="3"/>
      <c r="Y61" s="3"/>
      <c r="Z61" s="3">
        <v>0</v>
      </c>
      <c r="AA61" s="3">
        <v>11</v>
      </c>
      <c r="AB61" s="3">
        <v>596</v>
      </c>
      <c r="AC61" s="3">
        <v>5</v>
      </c>
      <c r="AD61" s="3" t="s">
        <v>714</v>
      </c>
      <c r="AE61" s="3" t="s">
        <v>923</v>
      </c>
      <c r="AF61" s="3" t="s">
        <v>686</v>
      </c>
      <c r="AG61" s="3" t="s">
        <v>924</v>
      </c>
      <c r="AH61" s="3">
        <v>44</v>
      </c>
      <c r="AI61" s="3"/>
      <c r="AJ61" s="3"/>
      <c r="AK61" s="3"/>
      <c r="AL61" s="3">
        <v>5</v>
      </c>
      <c r="AM61" s="3">
        <v>5</v>
      </c>
      <c r="AN61" s="3">
        <v>5</v>
      </c>
      <c r="AO61" s="3">
        <v>0</v>
      </c>
      <c r="AP61" s="3">
        <v>0</v>
      </c>
      <c r="AQ61" s="3">
        <v>5</v>
      </c>
      <c r="AR61" s="3">
        <v>0</v>
      </c>
      <c r="AS61" s="3">
        <v>5</v>
      </c>
      <c r="AT61" s="3">
        <v>0</v>
      </c>
      <c r="AU61" s="3">
        <v>5</v>
      </c>
    </row>
    <row r="62" spans="1:47" ht="14.4" x14ac:dyDescent="0.3">
      <c r="A62" s="3" t="s">
        <v>289</v>
      </c>
      <c r="B62" s="3" t="s">
        <v>290</v>
      </c>
      <c r="C62" s="3" t="s">
        <v>291</v>
      </c>
      <c r="D62" s="3" t="s">
        <v>66</v>
      </c>
      <c r="E62" s="3" t="s">
        <v>16</v>
      </c>
      <c r="F62" s="3">
        <v>20</v>
      </c>
      <c r="G62" s="3">
        <v>20</v>
      </c>
      <c r="H62" s="3">
        <v>0</v>
      </c>
      <c r="I62" s="3" t="s">
        <v>925</v>
      </c>
      <c r="J62" s="3" t="s">
        <v>292</v>
      </c>
      <c r="K62" s="3" t="s">
        <v>683</v>
      </c>
      <c r="L62" s="4" t="str">
        <f>HYPERLINK("https://hr.nowcoder.com/console?theme=tinyLeft&amp;access_token=b6809935c5e4a43f4c5870f71929a85583381a54c3208e69ece60812a05ad2b9#paper/%7B%22tab%22%3A%22index%22%2C%22action%22%3A%22candidate%2Fresult%2Findex%22%2C%22testId%22%3A1463919%7D","https://hr.nowcoder.com/console?theme=tinyLeft&amp;access_token=b6809935c5e4a43f4c5870f71929a85583381a54c3208e69ece60812a05ad2b9#paper/%7B%22tab%22%3A%22index%22%2C%22action%22%3A%22candidate%2Fresult%2Findex%22%2C%22testId%22%3A1463919%7D")</f>
        <v>https://hr.nowcoder.com/console?theme=tinyLeft&amp;access_token=b6809935c5e4a43f4c5870f71929a85583381a54c3208e69ece60812a05ad2b9#paper/%7B%22tab%22%3A%22index%22%2C%22action%22%3A%22candidate%2Fresult%2Findex%22%2C%22testId%22%3A1463919%7D</v>
      </c>
      <c r="M62" s="4" t="str">
        <f>HYPERLINK("https://api.nowcoder.com/v1/test-pdf/83380A8C0BB7153C?paperId=16893610","https://api.nowcoder.com/v1/test-pdf/83380A8C0BB7153C?paperId=16893610")</f>
        <v>https://api.nowcoder.com/v1/test-pdf/83380A8C0BB7153C?paperId=16893610</v>
      </c>
      <c r="N62" s="3">
        <v>0</v>
      </c>
      <c r="O62" s="3">
        <v>0</v>
      </c>
      <c r="P62" s="3"/>
      <c r="Q62" s="3"/>
      <c r="R62" s="3" t="s">
        <v>17</v>
      </c>
      <c r="S62" s="3"/>
      <c r="T62" s="3"/>
      <c r="U62" s="3"/>
      <c r="V62" s="3">
        <v>0</v>
      </c>
      <c r="W62" s="3"/>
      <c r="X62" s="3"/>
      <c r="Y62" s="3"/>
      <c r="Z62" s="3">
        <v>0</v>
      </c>
      <c r="AA62" s="3">
        <v>0</v>
      </c>
      <c r="AB62" s="3"/>
      <c r="AC62" s="3"/>
      <c r="AD62" s="3" t="s">
        <v>17</v>
      </c>
      <c r="AE62" s="3"/>
      <c r="AF62" s="3"/>
      <c r="AG62" s="3"/>
      <c r="AH62" s="3">
        <v>0</v>
      </c>
      <c r="AI62" s="3"/>
      <c r="AJ62" s="3"/>
      <c r="AK62" s="3"/>
      <c r="AL62" s="3">
        <v>0</v>
      </c>
      <c r="AM62" s="3">
        <v>0</v>
      </c>
      <c r="AN62" s="3">
        <v>0</v>
      </c>
      <c r="AO62" s="3">
        <v>5</v>
      </c>
      <c r="AP62" s="3">
        <v>5</v>
      </c>
      <c r="AQ62" s="3">
        <v>0</v>
      </c>
      <c r="AR62" s="3">
        <v>5</v>
      </c>
      <c r="AS62" s="3">
        <v>0</v>
      </c>
      <c r="AT62" s="3">
        <v>0</v>
      </c>
      <c r="AU62" s="3">
        <v>5</v>
      </c>
    </row>
    <row r="63" spans="1:47" ht="14.4" x14ac:dyDescent="0.3">
      <c r="A63" s="3" t="s">
        <v>293</v>
      </c>
      <c r="B63" s="3" t="s">
        <v>294</v>
      </c>
      <c r="C63" s="3" t="s">
        <v>295</v>
      </c>
      <c r="D63" s="3" t="s">
        <v>15</v>
      </c>
      <c r="E63" s="3" t="s">
        <v>30</v>
      </c>
      <c r="F63" s="3">
        <v>65</v>
      </c>
      <c r="G63" s="3">
        <v>15</v>
      </c>
      <c r="H63" s="3">
        <v>50</v>
      </c>
      <c r="I63" s="3" t="s">
        <v>926</v>
      </c>
      <c r="J63" s="3" t="s">
        <v>296</v>
      </c>
      <c r="K63" s="3" t="s">
        <v>683</v>
      </c>
      <c r="L63" s="4" t="str">
        <f>HYPERLINK("https://hr.nowcoder.com/console?theme=tinyLeft&amp;access_token=ccfb5f19049f5d741bd7237fd41b74203f6d522301ce13d95a6e252849198896#paper/%7B%22tab%22%3A%22index%22%2C%22action%22%3A%22candidate%2Fresult%2Findex%22%2C%22testId%22%3A1464077%7D","https://hr.nowcoder.com/console?theme=tinyLeft&amp;access_token=ccfb5f19049f5d741bd7237fd41b74203f6d522301ce13d95a6e252849198896#paper/%7B%22tab%22%3A%22index%22%2C%22action%22%3A%22candidate%2Fresult%2Findex%22%2C%22testId%22%3A1464077%7D")</f>
        <v>https://hr.nowcoder.com/console?theme=tinyLeft&amp;access_token=ccfb5f19049f5d741bd7237fd41b74203f6d522301ce13d95a6e252849198896#paper/%7B%22tab%22%3A%22index%22%2C%22action%22%3A%22candidate%2Fresult%2Findex%22%2C%22testId%22%3A1464077%7D</v>
      </c>
      <c r="M63" s="4" t="str">
        <f>HYPERLINK("https://api.nowcoder.com/v1/test-pdf/71D85C294796BBA2?paperId=16893610","https://api.nowcoder.com/v1/test-pdf/71D85C294796BBA2?paperId=16893610")</f>
        <v>https://api.nowcoder.com/v1/test-pdf/71D85C294796BBA2?paperId=16893610</v>
      </c>
      <c r="N63" s="3">
        <v>25</v>
      </c>
      <c r="O63" s="3">
        <v>1</v>
      </c>
      <c r="P63" s="3">
        <v>492</v>
      </c>
      <c r="Q63" s="3">
        <v>4</v>
      </c>
      <c r="R63" s="3" t="s">
        <v>684</v>
      </c>
      <c r="S63" s="3" t="s">
        <v>927</v>
      </c>
      <c r="T63" s="3" t="s">
        <v>686</v>
      </c>
      <c r="U63" s="3" t="s">
        <v>928</v>
      </c>
      <c r="V63" s="3">
        <v>7</v>
      </c>
      <c r="W63" s="3"/>
      <c r="X63" s="3"/>
      <c r="Y63" s="3"/>
      <c r="Z63" s="3">
        <v>25</v>
      </c>
      <c r="AA63" s="3">
        <v>1</v>
      </c>
      <c r="AB63" s="3">
        <v>492</v>
      </c>
      <c r="AC63" s="3">
        <v>12</v>
      </c>
      <c r="AD63" s="3" t="s">
        <v>684</v>
      </c>
      <c r="AE63" s="3" t="s">
        <v>929</v>
      </c>
      <c r="AF63" s="3" t="s">
        <v>686</v>
      </c>
      <c r="AG63" s="3" t="s">
        <v>930</v>
      </c>
      <c r="AH63" s="3">
        <v>50</v>
      </c>
      <c r="AI63" s="3"/>
      <c r="AJ63" s="3"/>
      <c r="AK63" s="3"/>
      <c r="AL63" s="3">
        <v>0</v>
      </c>
      <c r="AM63" s="3">
        <v>5</v>
      </c>
      <c r="AN63" s="3">
        <v>5</v>
      </c>
      <c r="AO63" s="3">
        <v>0</v>
      </c>
      <c r="AP63" s="3">
        <v>0</v>
      </c>
      <c r="AQ63" s="3">
        <v>5</v>
      </c>
      <c r="AR63" s="3">
        <v>0</v>
      </c>
      <c r="AS63" s="3">
        <v>0</v>
      </c>
      <c r="AT63" s="3">
        <v>0</v>
      </c>
      <c r="AU63" s="3">
        <v>0</v>
      </c>
    </row>
    <row r="64" spans="1:47" ht="14.4" x14ac:dyDescent="0.3">
      <c r="A64" s="3" t="s">
        <v>297</v>
      </c>
      <c r="B64" s="3" t="s">
        <v>298</v>
      </c>
      <c r="C64" s="3" t="s">
        <v>299</v>
      </c>
      <c r="D64" s="3" t="s">
        <v>66</v>
      </c>
      <c r="E64" s="3" t="s">
        <v>54</v>
      </c>
      <c r="F64" s="3">
        <v>100</v>
      </c>
      <c r="G64" s="3">
        <v>50</v>
      </c>
      <c r="H64" s="3">
        <v>50</v>
      </c>
      <c r="I64" s="3" t="s">
        <v>931</v>
      </c>
      <c r="J64" s="3" t="s">
        <v>301</v>
      </c>
      <c r="K64" s="3" t="s">
        <v>683</v>
      </c>
      <c r="L64" s="4" t="str">
        <f>HYPERLINK("https://hr.nowcoder.com/console?theme=tinyLeft&amp;access_token=229e7119d4849a144060ab0ab211c0a0b6491632bfebd1fa43161aac56de5114#paper/%7B%22tab%22%3A%22index%22%2C%22action%22%3A%22candidate%2Fresult%2Findex%22%2C%22testId%22%3A1464169%7D","https://hr.nowcoder.com/console?theme=tinyLeft&amp;access_token=229e7119d4849a144060ab0ab211c0a0b6491632bfebd1fa43161aac56de5114#paper/%7B%22tab%22%3A%22index%22%2C%22action%22%3A%22candidate%2Fresult%2Findex%22%2C%22testId%22%3A1464169%7D")</f>
        <v>https://hr.nowcoder.com/console?theme=tinyLeft&amp;access_token=229e7119d4849a144060ab0ab211c0a0b6491632bfebd1fa43161aac56de5114#paper/%7B%22tab%22%3A%22index%22%2C%22action%22%3A%22candidate%2Fresult%2Findex%22%2C%22testId%22%3A1464169%7D</v>
      </c>
      <c r="M64" s="4" t="str">
        <f>HYPERLINK("https://api.nowcoder.com/v1/test-pdf/7DC1C1A939A1EB00?paperId=16893610","https://api.nowcoder.com/v1/test-pdf/7DC1C1A939A1EB00?paperId=16893610")</f>
        <v>https://api.nowcoder.com/v1/test-pdf/7DC1C1A939A1EB00?paperId=16893610</v>
      </c>
      <c r="N64" s="3">
        <v>25</v>
      </c>
      <c r="O64" s="3">
        <v>1</v>
      </c>
      <c r="P64" s="3">
        <v>484</v>
      </c>
      <c r="Q64" s="3">
        <v>3</v>
      </c>
      <c r="R64" s="3" t="s">
        <v>684</v>
      </c>
      <c r="S64" s="3" t="s">
        <v>932</v>
      </c>
      <c r="T64" s="3" t="s">
        <v>686</v>
      </c>
      <c r="U64" s="3" t="s">
        <v>933</v>
      </c>
      <c r="V64" s="3">
        <v>8</v>
      </c>
      <c r="W64" s="3"/>
      <c r="X64" s="3"/>
      <c r="Y64" s="3"/>
      <c r="Z64" s="3">
        <v>25</v>
      </c>
      <c r="AA64" s="3">
        <v>7</v>
      </c>
      <c r="AB64" s="3">
        <v>488</v>
      </c>
      <c r="AC64" s="3">
        <v>4</v>
      </c>
      <c r="AD64" s="3" t="s">
        <v>684</v>
      </c>
      <c r="AE64" s="3" t="s">
        <v>934</v>
      </c>
      <c r="AF64" s="3" t="s">
        <v>686</v>
      </c>
      <c r="AG64" s="3" t="s">
        <v>935</v>
      </c>
      <c r="AH64" s="3">
        <v>47</v>
      </c>
      <c r="AI64" s="3"/>
      <c r="AJ64" s="3"/>
      <c r="AK64" s="3"/>
      <c r="AL64" s="3">
        <v>5</v>
      </c>
      <c r="AM64" s="3">
        <v>5</v>
      </c>
      <c r="AN64" s="3">
        <v>5</v>
      </c>
      <c r="AO64" s="3">
        <v>5</v>
      </c>
      <c r="AP64" s="3">
        <v>5</v>
      </c>
      <c r="AQ64" s="3">
        <v>5</v>
      </c>
      <c r="AR64" s="3">
        <v>5</v>
      </c>
      <c r="AS64" s="3">
        <v>5</v>
      </c>
      <c r="AT64" s="3">
        <v>5</v>
      </c>
      <c r="AU64" s="3">
        <v>5</v>
      </c>
    </row>
    <row r="65" spans="1:47" ht="14.4" x14ac:dyDescent="0.3">
      <c r="A65" s="3" t="s">
        <v>302</v>
      </c>
      <c r="B65" s="3" t="s">
        <v>303</v>
      </c>
      <c r="C65" s="3" t="s">
        <v>304</v>
      </c>
      <c r="D65" s="3" t="s">
        <v>15</v>
      </c>
      <c r="E65" s="3" t="s">
        <v>30</v>
      </c>
      <c r="F65" s="3">
        <v>60</v>
      </c>
      <c r="G65" s="3">
        <v>35</v>
      </c>
      <c r="H65" s="3">
        <v>25</v>
      </c>
      <c r="I65" s="3" t="s">
        <v>936</v>
      </c>
      <c r="J65" s="3" t="s">
        <v>305</v>
      </c>
      <c r="K65" s="3" t="s">
        <v>683</v>
      </c>
      <c r="L65" s="4" t="str">
        <f>HYPERLINK("https://hr.nowcoder.com/console?theme=tinyLeft&amp;access_token=af0e96c586d56ecb8f69ab0127eb67bf131b46243d5aff9524512a3709de10ff#paper/%7B%22tab%22%3A%22index%22%2C%22action%22%3A%22candidate%2Fresult%2Findex%22%2C%22testId%22%3A1464190%7D","https://hr.nowcoder.com/console?theme=tinyLeft&amp;access_token=af0e96c586d56ecb8f69ab0127eb67bf131b46243d5aff9524512a3709de10ff#paper/%7B%22tab%22%3A%22index%22%2C%22action%22%3A%22candidate%2Fresult%2Findex%22%2C%22testId%22%3A1464190%7D")</f>
        <v>https://hr.nowcoder.com/console?theme=tinyLeft&amp;access_token=af0e96c586d56ecb8f69ab0127eb67bf131b46243d5aff9524512a3709de10ff#paper/%7B%22tab%22%3A%22index%22%2C%22action%22%3A%22candidate%2Fresult%2Findex%22%2C%22testId%22%3A1464190%7D</v>
      </c>
      <c r="M65" s="4" t="str">
        <f>HYPERLINK("https://api.nowcoder.com/v1/test-pdf/0F8CCF63C6C86E73?paperId=16893610","https://api.nowcoder.com/v1/test-pdf/0F8CCF63C6C86E73?paperId=16893610")</f>
        <v>https://api.nowcoder.com/v1/test-pdf/0F8CCF63C6C86E73?paperId=16893610</v>
      </c>
      <c r="N65" s="3">
        <v>0</v>
      </c>
      <c r="O65" s="3">
        <v>0</v>
      </c>
      <c r="P65" s="3"/>
      <c r="Q65" s="3"/>
      <c r="R65" s="3" t="s">
        <v>17</v>
      </c>
      <c r="S65" s="3"/>
      <c r="T65" s="3"/>
      <c r="U65" s="3"/>
      <c r="V65" s="3">
        <v>0</v>
      </c>
      <c r="W65" s="3"/>
      <c r="X65" s="3"/>
      <c r="Y65" s="3"/>
      <c r="Z65" s="3">
        <v>25</v>
      </c>
      <c r="AA65" s="3">
        <v>14</v>
      </c>
      <c r="AB65" s="3">
        <v>488</v>
      </c>
      <c r="AC65" s="3">
        <v>3</v>
      </c>
      <c r="AD65" s="3" t="s">
        <v>684</v>
      </c>
      <c r="AE65" s="3" t="s">
        <v>934</v>
      </c>
      <c r="AF65" s="3" t="s">
        <v>686</v>
      </c>
      <c r="AG65" s="3" t="s">
        <v>937</v>
      </c>
      <c r="AH65" s="3">
        <v>43</v>
      </c>
      <c r="AI65" s="3"/>
      <c r="AJ65" s="3"/>
      <c r="AK65" s="3"/>
      <c r="AL65" s="3">
        <v>5</v>
      </c>
      <c r="AM65" s="3">
        <v>5</v>
      </c>
      <c r="AN65" s="3">
        <v>5</v>
      </c>
      <c r="AO65" s="3">
        <v>0</v>
      </c>
      <c r="AP65" s="3">
        <v>5</v>
      </c>
      <c r="AQ65" s="3">
        <v>0</v>
      </c>
      <c r="AR65" s="3">
        <v>5</v>
      </c>
      <c r="AS65" s="3">
        <v>5</v>
      </c>
      <c r="AT65" s="3">
        <v>0</v>
      </c>
      <c r="AU65" s="3">
        <v>5</v>
      </c>
    </row>
    <row r="66" spans="1:47" ht="14.4" x14ac:dyDescent="0.3">
      <c r="A66" s="3" t="s">
        <v>306</v>
      </c>
      <c r="B66" s="3" t="s">
        <v>307</v>
      </c>
      <c r="C66" s="3" t="s">
        <v>308</v>
      </c>
      <c r="D66" s="3" t="s">
        <v>29</v>
      </c>
      <c r="E66" s="3" t="s">
        <v>30</v>
      </c>
      <c r="F66" s="3">
        <v>20</v>
      </c>
      <c r="G66" s="3">
        <v>20</v>
      </c>
      <c r="H66" s="3">
        <v>0</v>
      </c>
      <c r="I66" s="3" t="s">
        <v>938</v>
      </c>
      <c r="J66" s="3" t="s">
        <v>309</v>
      </c>
      <c r="K66" s="3" t="s">
        <v>683</v>
      </c>
      <c r="L66" s="4" t="str">
        <f>HYPERLINK("https://hr.nowcoder.com/console?theme=tinyLeft&amp;access_token=9a294c66b1395510b2594a80303f4fef1e517f3f43b575468dad8aa00a008dfe#paper/%7B%22tab%22%3A%22index%22%2C%22action%22%3A%22candidate%2Fresult%2Findex%22%2C%22testId%22%3A1464212%7D","https://hr.nowcoder.com/console?theme=tinyLeft&amp;access_token=9a294c66b1395510b2594a80303f4fef1e517f3f43b575468dad8aa00a008dfe#paper/%7B%22tab%22%3A%22index%22%2C%22action%22%3A%22candidate%2Fresult%2Findex%22%2C%22testId%22%3A1464212%7D")</f>
        <v>https://hr.nowcoder.com/console?theme=tinyLeft&amp;access_token=9a294c66b1395510b2594a80303f4fef1e517f3f43b575468dad8aa00a008dfe#paper/%7B%22tab%22%3A%22index%22%2C%22action%22%3A%22candidate%2Fresult%2Findex%22%2C%22testId%22%3A1464212%7D</v>
      </c>
      <c r="M66" s="4" t="str">
        <f>HYPERLINK("https://api.nowcoder.com/v1/test-pdf/57E9046CB44CF7A4?paperId=16893610","https://api.nowcoder.com/v1/test-pdf/57E9046CB44CF7A4?paperId=16893610")</f>
        <v>https://api.nowcoder.com/v1/test-pdf/57E9046CB44CF7A4?paperId=16893610</v>
      </c>
      <c r="N66" s="3">
        <v>0</v>
      </c>
      <c r="O66" s="3">
        <v>5</v>
      </c>
      <c r="P66" s="3">
        <v>476</v>
      </c>
      <c r="Q66" s="3">
        <v>3</v>
      </c>
      <c r="R66" s="3" t="s">
        <v>714</v>
      </c>
      <c r="S66" s="3" t="s">
        <v>939</v>
      </c>
      <c r="T66" s="3" t="s">
        <v>686</v>
      </c>
      <c r="U66" s="3" t="s">
        <v>940</v>
      </c>
      <c r="V66" s="3">
        <v>62</v>
      </c>
      <c r="W66" s="3"/>
      <c r="X66" s="3"/>
      <c r="Y66" s="3"/>
      <c r="Z66" s="3">
        <v>0</v>
      </c>
      <c r="AA66" s="3">
        <v>8</v>
      </c>
      <c r="AB66" s="3">
        <v>364</v>
      </c>
      <c r="AC66" s="3">
        <v>4</v>
      </c>
      <c r="AD66" s="3" t="s">
        <v>714</v>
      </c>
      <c r="AE66" s="3" t="s">
        <v>941</v>
      </c>
      <c r="AF66" s="3" t="s">
        <v>686</v>
      </c>
      <c r="AG66" s="3" t="s">
        <v>942</v>
      </c>
      <c r="AH66" s="3">
        <v>46</v>
      </c>
      <c r="AI66" s="3"/>
      <c r="AJ66" s="3"/>
      <c r="AK66" s="3"/>
      <c r="AL66" s="3">
        <v>5</v>
      </c>
      <c r="AM66" s="3">
        <v>0</v>
      </c>
      <c r="AN66" s="3">
        <v>0</v>
      </c>
      <c r="AO66" s="3">
        <v>0</v>
      </c>
      <c r="AP66" s="3">
        <v>0</v>
      </c>
      <c r="AQ66" s="3">
        <v>5</v>
      </c>
      <c r="AR66" s="3">
        <v>5</v>
      </c>
      <c r="AS66" s="3">
        <v>5</v>
      </c>
      <c r="AT66" s="3">
        <v>0</v>
      </c>
      <c r="AU66" s="3">
        <v>0</v>
      </c>
    </row>
    <row r="67" spans="1:47" ht="14.4" x14ac:dyDescent="0.3">
      <c r="A67" s="3" t="s">
        <v>310</v>
      </c>
      <c r="B67" s="3" t="s">
        <v>311</v>
      </c>
      <c r="C67" s="3" t="s">
        <v>312</v>
      </c>
      <c r="D67" s="3" t="s">
        <v>29</v>
      </c>
      <c r="E67" s="3" t="s">
        <v>16</v>
      </c>
      <c r="F67" s="3">
        <v>75</v>
      </c>
      <c r="G67" s="3">
        <v>25</v>
      </c>
      <c r="H67" s="3">
        <v>50</v>
      </c>
      <c r="I67" s="3" t="s">
        <v>943</v>
      </c>
      <c r="J67" s="3" t="s">
        <v>314</v>
      </c>
      <c r="K67" s="3" t="s">
        <v>683</v>
      </c>
      <c r="L67" s="4" t="str">
        <f>HYPERLINK("https://hr.nowcoder.com/console?theme=tinyLeft&amp;access_token=6376cc74e668851e551e7a8b14ee87f43bf033abeab7e29247eb9d89753ca804#paper/%7B%22tab%22%3A%22index%22%2C%22action%22%3A%22candidate%2Fresult%2Findex%22%2C%22testId%22%3A1464274%7D","https://hr.nowcoder.com/console?theme=tinyLeft&amp;access_token=6376cc74e668851e551e7a8b14ee87f43bf033abeab7e29247eb9d89753ca804#paper/%7B%22tab%22%3A%22index%22%2C%22action%22%3A%22candidate%2Fresult%2Findex%22%2C%22testId%22%3A1464274%7D")</f>
        <v>https://hr.nowcoder.com/console?theme=tinyLeft&amp;access_token=6376cc74e668851e551e7a8b14ee87f43bf033abeab7e29247eb9d89753ca804#paper/%7B%22tab%22%3A%22index%22%2C%22action%22%3A%22candidate%2Fresult%2Findex%22%2C%22testId%22%3A1464274%7D</v>
      </c>
      <c r="M67" s="4" t="str">
        <f>HYPERLINK("https://api.nowcoder.com/v1/test-pdf/4051D00474DBFACA?paperId=16893610","https://api.nowcoder.com/v1/test-pdf/4051D00474DBFACA?paperId=16893610")</f>
        <v>https://api.nowcoder.com/v1/test-pdf/4051D00474DBFACA?paperId=16893610</v>
      </c>
      <c r="N67" s="3">
        <v>25</v>
      </c>
      <c r="O67" s="3">
        <v>2</v>
      </c>
      <c r="P67" s="3">
        <v>480</v>
      </c>
      <c r="Q67" s="3">
        <v>5</v>
      </c>
      <c r="R67" s="3" t="s">
        <v>684</v>
      </c>
      <c r="S67" s="3" t="s">
        <v>944</v>
      </c>
      <c r="T67" s="3" t="s">
        <v>686</v>
      </c>
      <c r="U67" s="3" t="s">
        <v>945</v>
      </c>
      <c r="V67" s="3">
        <v>21</v>
      </c>
      <c r="W67" s="3"/>
      <c r="X67" s="3"/>
      <c r="Y67" s="3"/>
      <c r="Z67" s="3">
        <v>25</v>
      </c>
      <c r="AA67" s="3">
        <v>1</v>
      </c>
      <c r="AB67" s="3">
        <v>460</v>
      </c>
      <c r="AC67" s="3">
        <v>4</v>
      </c>
      <c r="AD67" s="3" t="s">
        <v>684</v>
      </c>
      <c r="AE67" s="3" t="s">
        <v>946</v>
      </c>
      <c r="AF67" s="3" t="s">
        <v>686</v>
      </c>
      <c r="AG67" s="3" t="s">
        <v>935</v>
      </c>
      <c r="AH67" s="3">
        <v>49</v>
      </c>
      <c r="AI67" s="3"/>
      <c r="AJ67" s="3"/>
      <c r="AK67" s="3"/>
      <c r="AL67" s="3">
        <v>5</v>
      </c>
      <c r="AM67" s="3">
        <v>0</v>
      </c>
      <c r="AN67" s="3">
        <v>5</v>
      </c>
      <c r="AO67" s="3">
        <v>0</v>
      </c>
      <c r="AP67" s="3">
        <v>0</v>
      </c>
      <c r="AQ67" s="3">
        <v>0</v>
      </c>
      <c r="AR67" s="3">
        <v>0</v>
      </c>
      <c r="AS67" s="3">
        <v>5</v>
      </c>
      <c r="AT67" s="3">
        <v>5</v>
      </c>
      <c r="AU67" s="3">
        <v>5</v>
      </c>
    </row>
    <row r="68" spans="1:47" ht="14.4" x14ac:dyDescent="0.3">
      <c r="A68" s="3" t="s">
        <v>315</v>
      </c>
      <c r="B68" s="3" t="s">
        <v>316</v>
      </c>
      <c r="C68" s="3" t="s">
        <v>317</v>
      </c>
      <c r="D68" s="3" t="s">
        <v>41</v>
      </c>
      <c r="E68" s="3" t="s">
        <v>42</v>
      </c>
      <c r="F68" s="3">
        <v>80</v>
      </c>
      <c r="G68" s="3">
        <v>30</v>
      </c>
      <c r="H68" s="3">
        <v>50</v>
      </c>
      <c r="I68" s="3" t="s">
        <v>947</v>
      </c>
      <c r="J68" s="3" t="s">
        <v>318</v>
      </c>
      <c r="K68" s="3" t="s">
        <v>683</v>
      </c>
      <c r="L68" s="4" t="str">
        <f>HYPERLINK("https://hr.nowcoder.com/console?theme=tinyLeft&amp;access_token=c7f0f52e16701a546499e9f97a58d0712e24b6f481e6cd2d634b42d30a440d5a#paper/%7B%22tab%22%3A%22index%22%2C%22action%22%3A%22candidate%2Fresult%2Findex%22%2C%22testId%22%3A1464289%7D","https://hr.nowcoder.com/console?theme=tinyLeft&amp;access_token=c7f0f52e16701a546499e9f97a58d0712e24b6f481e6cd2d634b42d30a440d5a#paper/%7B%22tab%22%3A%22index%22%2C%22action%22%3A%22candidate%2Fresult%2Findex%22%2C%22testId%22%3A1464289%7D")</f>
        <v>https://hr.nowcoder.com/console?theme=tinyLeft&amp;access_token=c7f0f52e16701a546499e9f97a58d0712e24b6f481e6cd2d634b42d30a440d5a#paper/%7B%22tab%22%3A%22index%22%2C%22action%22%3A%22candidate%2Fresult%2Findex%22%2C%22testId%22%3A1464289%7D</v>
      </c>
      <c r="M68" s="4" t="str">
        <f>HYPERLINK("https://api.nowcoder.com/v1/test-pdf/812655612B276D1E?paperId=16893610","https://api.nowcoder.com/v1/test-pdf/812655612B276D1E?paperId=16893610")</f>
        <v>https://api.nowcoder.com/v1/test-pdf/812655612B276D1E?paperId=16893610</v>
      </c>
      <c r="N68" s="3">
        <v>25</v>
      </c>
      <c r="O68" s="3">
        <v>6</v>
      </c>
      <c r="P68" s="3">
        <v>472</v>
      </c>
      <c r="Q68" s="3">
        <v>4</v>
      </c>
      <c r="R68" s="3" t="s">
        <v>684</v>
      </c>
      <c r="S68" s="3" t="s">
        <v>948</v>
      </c>
      <c r="T68" s="3" t="s">
        <v>686</v>
      </c>
      <c r="U68" s="3" t="s">
        <v>949</v>
      </c>
      <c r="V68" s="3">
        <v>12</v>
      </c>
      <c r="W68" s="3"/>
      <c r="X68" s="3"/>
      <c r="Y68" s="3"/>
      <c r="Z68" s="3">
        <v>25</v>
      </c>
      <c r="AA68" s="3">
        <v>2</v>
      </c>
      <c r="AB68" s="3">
        <v>484</v>
      </c>
      <c r="AC68" s="3">
        <v>5</v>
      </c>
      <c r="AD68" s="3" t="s">
        <v>684</v>
      </c>
      <c r="AE68" s="3" t="s">
        <v>950</v>
      </c>
      <c r="AF68" s="3" t="s">
        <v>686</v>
      </c>
      <c r="AG68" s="3" t="s">
        <v>951</v>
      </c>
      <c r="AH68" s="3">
        <v>45</v>
      </c>
      <c r="AI68" s="3"/>
      <c r="AJ68" s="3"/>
      <c r="AK68" s="3"/>
      <c r="AL68" s="3">
        <v>5</v>
      </c>
      <c r="AM68" s="3">
        <v>0</v>
      </c>
      <c r="AN68" s="3">
        <v>5</v>
      </c>
      <c r="AO68" s="3">
        <v>5</v>
      </c>
      <c r="AP68" s="3">
        <v>0</v>
      </c>
      <c r="AQ68" s="3">
        <v>5</v>
      </c>
      <c r="AR68" s="3">
        <v>0</v>
      </c>
      <c r="AS68" s="3">
        <v>5</v>
      </c>
      <c r="AT68" s="3">
        <v>0</v>
      </c>
      <c r="AU68" s="3">
        <v>5</v>
      </c>
    </row>
    <row r="69" spans="1:47" ht="14.4" x14ac:dyDescent="0.3">
      <c r="A69" s="3" t="s">
        <v>319</v>
      </c>
      <c r="B69" s="3" t="s">
        <v>320</v>
      </c>
      <c r="C69" s="3" t="s">
        <v>321</v>
      </c>
      <c r="D69" s="3" t="s">
        <v>41</v>
      </c>
      <c r="E69" s="3" t="s">
        <v>42</v>
      </c>
      <c r="F69" s="3">
        <v>60</v>
      </c>
      <c r="G69" s="3">
        <v>10</v>
      </c>
      <c r="H69" s="3">
        <v>50</v>
      </c>
      <c r="I69" s="3" t="s">
        <v>952</v>
      </c>
      <c r="J69" s="3" t="s">
        <v>322</v>
      </c>
      <c r="K69" s="3" t="s">
        <v>683</v>
      </c>
      <c r="L69" s="4" t="str">
        <f>HYPERLINK("https://hr.nowcoder.com/console?theme=tinyLeft&amp;access_token=2adf843d436bed25f4b5d6a13afe6b42f1c66390ee3d671ac25fde41f5630a3a#paper/%7B%22tab%22%3A%22index%22%2C%22action%22%3A%22candidate%2Fresult%2Findex%22%2C%22testId%22%3A1464297%7D","https://hr.nowcoder.com/console?theme=tinyLeft&amp;access_token=2adf843d436bed25f4b5d6a13afe6b42f1c66390ee3d671ac25fde41f5630a3a#paper/%7B%22tab%22%3A%22index%22%2C%22action%22%3A%22candidate%2Fresult%2Findex%22%2C%22testId%22%3A1464297%7D")</f>
        <v>https://hr.nowcoder.com/console?theme=tinyLeft&amp;access_token=2adf843d436bed25f4b5d6a13afe6b42f1c66390ee3d671ac25fde41f5630a3a#paper/%7B%22tab%22%3A%22index%22%2C%22action%22%3A%22candidate%2Fresult%2Findex%22%2C%22testId%22%3A1464297%7D</v>
      </c>
      <c r="M69" s="4" t="str">
        <f>HYPERLINK("https://api.nowcoder.com/v1/test-pdf/E594890EDA3EC503?paperId=16893610","https://api.nowcoder.com/v1/test-pdf/E594890EDA3EC503?paperId=16893610")</f>
        <v>https://api.nowcoder.com/v1/test-pdf/E594890EDA3EC503?paperId=16893610</v>
      </c>
      <c r="N69" s="3">
        <v>25</v>
      </c>
      <c r="O69" s="3">
        <v>1</v>
      </c>
      <c r="P69" s="3">
        <v>480</v>
      </c>
      <c r="Q69" s="3">
        <v>4</v>
      </c>
      <c r="R69" s="3" t="s">
        <v>684</v>
      </c>
      <c r="S69" s="3" t="s">
        <v>953</v>
      </c>
      <c r="T69" s="3" t="s">
        <v>686</v>
      </c>
      <c r="U69" s="3" t="s">
        <v>954</v>
      </c>
      <c r="V69" s="3">
        <v>8</v>
      </c>
      <c r="W69" s="3"/>
      <c r="X69" s="3"/>
      <c r="Y69" s="3"/>
      <c r="Z69" s="3">
        <v>25</v>
      </c>
      <c r="AA69" s="3">
        <v>12</v>
      </c>
      <c r="AB69" s="3">
        <v>480</v>
      </c>
      <c r="AC69" s="3">
        <v>5</v>
      </c>
      <c r="AD69" s="3" t="s">
        <v>684</v>
      </c>
      <c r="AE69" s="3" t="s">
        <v>955</v>
      </c>
      <c r="AF69" s="3" t="s">
        <v>686</v>
      </c>
      <c r="AG69" s="3" t="s">
        <v>956</v>
      </c>
      <c r="AH69" s="3">
        <v>45</v>
      </c>
      <c r="AI69" s="3"/>
      <c r="AJ69" s="3"/>
      <c r="AK69" s="3"/>
      <c r="AL69" s="3">
        <v>5</v>
      </c>
      <c r="AM69" s="3">
        <v>0</v>
      </c>
      <c r="AN69" s="3">
        <v>0</v>
      </c>
      <c r="AO69" s="3">
        <v>0</v>
      </c>
      <c r="AP69" s="3">
        <v>0</v>
      </c>
      <c r="AQ69" s="3">
        <v>5</v>
      </c>
      <c r="AR69" s="3">
        <v>0</v>
      </c>
      <c r="AS69" s="3">
        <v>0</v>
      </c>
      <c r="AT69" s="3">
        <v>0</v>
      </c>
      <c r="AU69" s="3">
        <v>0</v>
      </c>
    </row>
    <row r="70" spans="1:47" ht="14.4" x14ac:dyDescent="0.3">
      <c r="A70" s="3" t="s">
        <v>323</v>
      </c>
      <c r="B70" s="3" t="s">
        <v>324</v>
      </c>
      <c r="C70" s="3" t="s">
        <v>325</v>
      </c>
      <c r="D70" s="3" t="s">
        <v>66</v>
      </c>
      <c r="E70" s="3" t="s">
        <v>54</v>
      </c>
      <c r="F70" s="3">
        <v>25</v>
      </c>
      <c r="G70" s="3">
        <v>25</v>
      </c>
      <c r="H70" s="3">
        <v>0</v>
      </c>
      <c r="I70" s="3" t="s">
        <v>912</v>
      </c>
      <c r="J70" s="3" t="s">
        <v>326</v>
      </c>
      <c r="K70" s="3" t="s">
        <v>683</v>
      </c>
      <c r="L70" s="4" t="str">
        <f>HYPERLINK("https://hr.nowcoder.com/console?theme=tinyLeft&amp;access_token=d03b9f8c841ce6ee5d8920147d1ed496b3f66f85fcfe0ac53f390ddc2ad880cc#paper/%7B%22tab%22%3A%22index%22%2C%22action%22%3A%22candidate%2Fresult%2Findex%22%2C%22testId%22%3A1464304%7D","https://hr.nowcoder.com/console?theme=tinyLeft&amp;access_token=d03b9f8c841ce6ee5d8920147d1ed496b3f66f85fcfe0ac53f390ddc2ad880cc#paper/%7B%22tab%22%3A%22index%22%2C%22action%22%3A%22candidate%2Fresult%2Findex%22%2C%22testId%22%3A1464304%7D")</f>
        <v>https://hr.nowcoder.com/console?theme=tinyLeft&amp;access_token=d03b9f8c841ce6ee5d8920147d1ed496b3f66f85fcfe0ac53f390ddc2ad880cc#paper/%7B%22tab%22%3A%22index%22%2C%22action%22%3A%22candidate%2Fresult%2Findex%22%2C%22testId%22%3A1464304%7D</v>
      </c>
      <c r="M70" s="4" t="str">
        <f>HYPERLINK("https://api.nowcoder.com/v1/test-pdf/0D2530131BAB4FF0?paperId=16893610","https://api.nowcoder.com/v1/test-pdf/0D2530131BAB4FF0?paperId=16893610")</f>
        <v>https://api.nowcoder.com/v1/test-pdf/0D2530131BAB4FF0?paperId=16893610</v>
      </c>
      <c r="N70" s="3">
        <v>0</v>
      </c>
      <c r="O70" s="3">
        <v>0</v>
      </c>
      <c r="P70" s="3"/>
      <c r="Q70" s="3"/>
      <c r="R70" s="3" t="s">
        <v>17</v>
      </c>
      <c r="S70" s="3"/>
      <c r="T70" s="3"/>
      <c r="U70" s="3"/>
      <c r="V70" s="3">
        <v>0</v>
      </c>
      <c r="W70" s="3"/>
      <c r="X70" s="3"/>
      <c r="Y70" s="3"/>
      <c r="Z70" s="3">
        <v>0</v>
      </c>
      <c r="AA70" s="3">
        <v>0</v>
      </c>
      <c r="AB70" s="3"/>
      <c r="AC70" s="3"/>
      <c r="AD70" s="3" t="s">
        <v>17</v>
      </c>
      <c r="AE70" s="3"/>
      <c r="AF70" s="3"/>
      <c r="AG70" s="3"/>
      <c r="AH70" s="3">
        <v>0</v>
      </c>
      <c r="AI70" s="3"/>
      <c r="AJ70" s="3"/>
      <c r="AK70" s="3"/>
      <c r="AL70" s="3">
        <v>5</v>
      </c>
      <c r="AM70" s="3">
        <v>5</v>
      </c>
      <c r="AN70" s="3">
        <v>5</v>
      </c>
      <c r="AO70" s="3">
        <v>0</v>
      </c>
      <c r="AP70" s="3">
        <v>0</v>
      </c>
      <c r="AQ70" s="3">
        <v>5</v>
      </c>
      <c r="AR70" s="3">
        <v>0</v>
      </c>
      <c r="AS70" s="3">
        <v>0</v>
      </c>
      <c r="AT70" s="3">
        <v>0</v>
      </c>
      <c r="AU70" s="3">
        <v>5</v>
      </c>
    </row>
    <row r="71" spans="1:47" ht="14.4" x14ac:dyDescent="0.3">
      <c r="A71" s="3" t="s">
        <v>327</v>
      </c>
      <c r="B71" s="3" t="s">
        <v>328</v>
      </c>
      <c r="C71" s="3" t="s">
        <v>329</v>
      </c>
      <c r="D71" s="3" t="s">
        <v>29</v>
      </c>
      <c r="E71" s="3" t="s">
        <v>16</v>
      </c>
      <c r="F71" s="3">
        <v>37.5</v>
      </c>
      <c r="G71" s="3">
        <v>20</v>
      </c>
      <c r="H71" s="3">
        <v>17.5</v>
      </c>
      <c r="I71" s="3" t="s">
        <v>420</v>
      </c>
      <c r="J71" s="3" t="s">
        <v>331</v>
      </c>
      <c r="K71" s="3" t="s">
        <v>683</v>
      </c>
      <c r="L71" s="4" t="str">
        <f>HYPERLINK("https://hr.nowcoder.com/console?theme=tinyLeft&amp;access_token=65495205af5e0c1badcc6a4d92a409cd4c4e9a772130be7783692e0256a1b914#paper/%7B%22tab%22%3A%22index%22%2C%22action%22%3A%22candidate%2Fresult%2Findex%22%2C%22testId%22%3A1464309%7D","https://hr.nowcoder.com/console?theme=tinyLeft&amp;access_token=65495205af5e0c1badcc6a4d92a409cd4c4e9a772130be7783692e0256a1b914#paper/%7B%22tab%22%3A%22index%22%2C%22action%22%3A%22candidate%2Fresult%2Findex%22%2C%22testId%22%3A1464309%7D")</f>
        <v>https://hr.nowcoder.com/console?theme=tinyLeft&amp;access_token=65495205af5e0c1badcc6a4d92a409cd4c4e9a772130be7783692e0256a1b914#paper/%7B%22tab%22%3A%22index%22%2C%22action%22%3A%22candidate%2Fresult%2Findex%22%2C%22testId%22%3A1464309%7D</v>
      </c>
      <c r="M71" s="4" t="str">
        <f>HYPERLINK("https://api.nowcoder.com/v1/test-pdf/857270F50A0BADD3?paperId=16893610","https://api.nowcoder.com/v1/test-pdf/857270F50A0BADD3?paperId=16893610")</f>
        <v>https://api.nowcoder.com/v1/test-pdf/857270F50A0BADD3?paperId=16893610</v>
      </c>
      <c r="N71" s="3">
        <v>0</v>
      </c>
      <c r="O71" s="3">
        <v>0</v>
      </c>
      <c r="P71" s="3"/>
      <c r="Q71" s="3"/>
      <c r="R71" s="3" t="s">
        <v>17</v>
      </c>
      <c r="S71" s="3"/>
      <c r="T71" s="3"/>
      <c r="U71" s="3"/>
      <c r="V71" s="3">
        <v>0</v>
      </c>
      <c r="W71" s="3"/>
      <c r="X71" s="3"/>
      <c r="Y71" s="3"/>
      <c r="Z71" s="3">
        <v>17.5</v>
      </c>
      <c r="AA71" s="3">
        <v>5</v>
      </c>
      <c r="AB71" s="3">
        <v>476</v>
      </c>
      <c r="AC71" s="3">
        <v>4</v>
      </c>
      <c r="AD71" s="3" t="s">
        <v>714</v>
      </c>
      <c r="AE71" s="3" t="s">
        <v>957</v>
      </c>
      <c r="AF71" s="3" t="s">
        <v>686</v>
      </c>
      <c r="AG71" s="3" t="s">
        <v>958</v>
      </c>
      <c r="AH71" s="3">
        <v>35</v>
      </c>
      <c r="AI71" s="3"/>
      <c r="AJ71" s="3"/>
      <c r="AK71" s="3"/>
      <c r="AL71" s="3">
        <v>0</v>
      </c>
      <c r="AM71" s="3">
        <v>0</v>
      </c>
      <c r="AN71" s="3">
        <v>5</v>
      </c>
      <c r="AO71" s="3">
        <v>5</v>
      </c>
      <c r="AP71" s="3">
        <v>0</v>
      </c>
      <c r="AQ71" s="3">
        <v>5</v>
      </c>
      <c r="AR71" s="3">
        <v>0</v>
      </c>
      <c r="AS71" s="3">
        <v>0</v>
      </c>
      <c r="AT71" s="3">
        <v>0</v>
      </c>
      <c r="AU71" s="3">
        <v>5</v>
      </c>
    </row>
    <row r="72" spans="1:47" ht="14.4" x14ac:dyDescent="0.3">
      <c r="A72" s="3" t="s">
        <v>332</v>
      </c>
      <c r="B72" s="3" t="s">
        <v>333</v>
      </c>
      <c r="C72" s="3" t="s">
        <v>334</v>
      </c>
      <c r="D72" s="3" t="s">
        <v>15</v>
      </c>
      <c r="E72" s="3" t="s">
        <v>23</v>
      </c>
      <c r="F72" s="3">
        <v>80</v>
      </c>
      <c r="G72" s="3">
        <v>30</v>
      </c>
      <c r="H72" s="3">
        <v>50</v>
      </c>
      <c r="I72" s="3" t="s">
        <v>943</v>
      </c>
      <c r="J72" s="3" t="s">
        <v>335</v>
      </c>
      <c r="K72" s="3" t="s">
        <v>683</v>
      </c>
      <c r="L72" s="4" t="str">
        <f>HYPERLINK("https://hr.nowcoder.com/console?theme=tinyLeft&amp;access_token=edb738124ea720047a78aced71854b131b5f576f7704f51a683873736503db88#paper/%7B%22tab%22%3A%22index%22%2C%22action%22%3A%22candidate%2Fresult%2Findex%22%2C%22testId%22%3A1464313%7D","https://hr.nowcoder.com/console?theme=tinyLeft&amp;access_token=edb738124ea720047a78aced71854b131b5f576f7704f51a683873736503db88#paper/%7B%22tab%22%3A%22index%22%2C%22action%22%3A%22candidate%2Fresult%2Findex%22%2C%22testId%22%3A1464313%7D")</f>
        <v>https://hr.nowcoder.com/console?theme=tinyLeft&amp;access_token=edb738124ea720047a78aced71854b131b5f576f7704f51a683873736503db88#paper/%7B%22tab%22%3A%22index%22%2C%22action%22%3A%22candidate%2Fresult%2Findex%22%2C%22testId%22%3A1464313%7D</v>
      </c>
      <c r="M72" s="4" t="str">
        <f>HYPERLINK("https://api.nowcoder.com/v1/test-pdf/FE1C6E87241AE4F4?paperId=16893610","https://api.nowcoder.com/v1/test-pdf/FE1C6E87241AE4F4?paperId=16893610")</f>
        <v>https://api.nowcoder.com/v1/test-pdf/FE1C6E87241AE4F4?paperId=16893610</v>
      </c>
      <c r="N72" s="3">
        <v>25</v>
      </c>
      <c r="O72" s="3">
        <v>1</v>
      </c>
      <c r="P72" s="3">
        <v>376</v>
      </c>
      <c r="Q72" s="3">
        <v>4</v>
      </c>
      <c r="R72" s="3" t="s">
        <v>684</v>
      </c>
      <c r="S72" s="3" t="s">
        <v>959</v>
      </c>
      <c r="T72" s="3" t="s">
        <v>686</v>
      </c>
      <c r="U72" s="3" t="s">
        <v>960</v>
      </c>
      <c r="V72" s="3">
        <v>7</v>
      </c>
      <c r="W72" s="3"/>
      <c r="X72" s="3"/>
      <c r="Y72" s="3"/>
      <c r="Z72" s="3">
        <v>25</v>
      </c>
      <c r="AA72" s="3">
        <v>3</v>
      </c>
      <c r="AB72" s="3">
        <v>488</v>
      </c>
      <c r="AC72" s="3">
        <v>4</v>
      </c>
      <c r="AD72" s="3" t="s">
        <v>684</v>
      </c>
      <c r="AE72" s="3" t="s">
        <v>961</v>
      </c>
      <c r="AF72" s="3" t="s">
        <v>686</v>
      </c>
      <c r="AG72" s="3" t="s">
        <v>962</v>
      </c>
      <c r="AH72" s="3">
        <v>27</v>
      </c>
      <c r="AI72" s="3"/>
      <c r="AJ72" s="3"/>
      <c r="AK72" s="3"/>
      <c r="AL72" s="3">
        <v>5</v>
      </c>
      <c r="AM72" s="3">
        <v>5</v>
      </c>
      <c r="AN72" s="3">
        <v>0</v>
      </c>
      <c r="AO72" s="3">
        <v>5</v>
      </c>
      <c r="AP72" s="3">
        <v>0</v>
      </c>
      <c r="AQ72" s="3">
        <v>0</v>
      </c>
      <c r="AR72" s="3">
        <v>0</v>
      </c>
      <c r="AS72" s="3">
        <v>5</v>
      </c>
      <c r="AT72" s="3">
        <v>5</v>
      </c>
      <c r="AU72" s="3">
        <v>5</v>
      </c>
    </row>
    <row r="73" spans="1:47" ht="14.4" x14ac:dyDescent="0.3">
      <c r="A73" s="3" t="s">
        <v>336</v>
      </c>
      <c r="B73" s="3" t="s">
        <v>337</v>
      </c>
      <c r="C73" s="3" t="s">
        <v>338</v>
      </c>
      <c r="D73" s="3" t="s">
        <v>53</v>
      </c>
      <c r="E73" s="3" t="s">
        <v>54</v>
      </c>
      <c r="F73" s="3">
        <v>75</v>
      </c>
      <c r="G73" s="3">
        <v>25</v>
      </c>
      <c r="H73" s="3">
        <v>50</v>
      </c>
      <c r="I73" s="3" t="s">
        <v>963</v>
      </c>
      <c r="J73" s="3" t="s">
        <v>339</v>
      </c>
      <c r="K73" s="3" t="s">
        <v>683</v>
      </c>
      <c r="L73" s="4" t="str">
        <f>HYPERLINK("https://hr.nowcoder.com/console?theme=tinyLeft&amp;access_token=1eca672cbd84e00773fa8aaefc5e005519951beec2142bfee27abaaca4218165#paper/%7B%22tab%22%3A%22index%22%2C%22action%22%3A%22candidate%2Fresult%2Findex%22%2C%22testId%22%3A1464319%7D","https://hr.nowcoder.com/console?theme=tinyLeft&amp;access_token=1eca672cbd84e00773fa8aaefc5e005519951beec2142bfee27abaaca4218165#paper/%7B%22tab%22%3A%22index%22%2C%22action%22%3A%22candidate%2Fresult%2Findex%22%2C%22testId%22%3A1464319%7D")</f>
        <v>https://hr.nowcoder.com/console?theme=tinyLeft&amp;access_token=1eca672cbd84e00773fa8aaefc5e005519951beec2142bfee27abaaca4218165#paper/%7B%22tab%22%3A%22index%22%2C%22action%22%3A%22candidate%2Fresult%2Findex%22%2C%22testId%22%3A1464319%7D</v>
      </c>
      <c r="M73" s="4" t="str">
        <f>HYPERLINK("https://api.nowcoder.com/v1/test-pdf/19E26F8344673A3A?paperId=16893610","https://api.nowcoder.com/v1/test-pdf/19E26F8344673A3A?paperId=16893610")</f>
        <v>https://api.nowcoder.com/v1/test-pdf/19E26F8344673A3A?paperId=16893610</v>
      </c>
      <c r="N73" s="3">
        <v>25</v>
      </c>
      <c r="O73" s="3">
        <v>1</v>
      </c>
      <c r="P73" s="3">
        <v>476</v>
      </c>
      <c r="Q73" s="3">
        <v>4</v>
      </c>
      <c r="R73" s="3" t="s">
        <v>684</v>
      </c>
      <c r="S73" s="3" t="s">
        <v>964</v>
      </c>
      <c r="T73" s="3" t="s">
        <v>686</v>
      </c>
      <c r="U73" s="3" t="s">
        <v>965</v>
      </c>
      <c r="V73" s="3">
        <v>8</v>
      </c>
      <c r="W73" s="3"/>
      <c r="X73" s="3"/>
      <c r="Y73" s="3"/>
      <c r="Z73" s="3">
        <v>25</v>
      </c>
      <c r="AA73" s="3">
        <v>1</v>
      </c>
      <c r="AB73" s="3">
        <v>452</v>
      </c>
      <c r="AC73" s="3">
        <v>4</v>
      </c>
      <c r="AD73" s="3" t="s">
        <v>684</v>
      </c>
      <c r="AE73" s="3" t="s">
        <v>966</v>
      </c>
      <c r="AF73" s="3" t="s">
        <v>686</v>
      </c>
      <c r="AG73" s="3" t="s">
        <v>967</v>
      </c>
      <c r="AH73" s="3">
        <v>33</v>
      </c>
      <c r="AI73" s="4" t="str">
        <f>HYPERLINK("https://api.nowcoder.com/v1/test-pdf/290ECFE0072485A1?paperId=16893610","https://api.nowcoder.com/v1/test-pdf/290ECFE0072485A1?paperId=16893610")</f>
        <v>https://api.nowcoder.com/v1/test-pdf/290ECFE0072485A1?paperId=16893610</v>
      </c>
      <c r="AJ73" s="3">
        <v>1</v>
      </c>
      <c r="AK73" s="3" t="s">
        <v>217</v>
      </c>
      <c r="AL73" s="3">
        <v>5</v>
      </c>
      <c r="AM73" s="3">
        <v>0</v>
      </c>
      <c r="AN73" s="3">
        <v>0</v>
      </c>
      <c r="AO73" s="3">
        <v>5</v>
      </c>
      <c r="AP73" s="3">
        <v>0</v>
      </c>
      <c r="AQ73" s="3">
        <v>5</v>
      </c>
      <c r="AR73" s="3">
        <v>0</v>
      </c>
      <c r="AS73" s="3">
        <v>5</v>
      </c>
      <c r="AT73" s="3">
        <v>0</v>
      </c>
      <c r="AU73" s="3">
        <v>5</v>
      </c>
    </row>
    <row r="74" spans="1:47" ht="14.4" x14ac:dyDescent="0.3">
      <c r="A74" s="3" t="s">
        <v>340</v>
      </c>
      <c r="B74" s="3" t="s">
        <v>341</v>
      </c>
      <c r="C74" s="3" t="s">
        <v>342</v>
      </c>
      <c r="D74" s="3" t="s">
        <v>29</v>
      </c>
      <c r="E74" s="3" t="s">
        <v>16</v>
      </c>
      <c r="F74" s="3">
        <v>75</v>
      </c>
      <c r="G74" s="3">
        <v>50</v>
      </c>
      <c r="H74" s="3">
        <v>25</v>
      </c>
      <c r="I74" s="3" t="s">
        <v>968</v>
      </c>
      <c r="J74" s="3" t="s">
        <v>343</v>
      </c>
      <c r="K74" s="3" t="s">
        <v>683</v>
      </c>
      <c r="L74" s="4" t="str">
        <f>HYPERLINK("https://hr.nowcoder.com/console?theme=tinyLeft&amp;access_token=3cd4d5311a3929867aadf55c326ded2bbb30e75cc39d61bd38fcf9acac8fe3e4#paper/%7B%22tab%22%3A%22index%22%2C%22action%22%3A%22candidate%2Fresult%2Findex%22%2C%22testId%22%3A1464321%7D","https://hr.nowcoder.com/console?theme=tinyLeft&amp;access_token=3cd4d5311a3929867aadf55c326ded2bbb30e75cc39d61bd38fcf9acac8fe3e4#paper/%7B%22tab%22%3A%22index%22%2C%22action%22%3A%22candidate%2Fresult%2Findex%22%2C%22testId%22%3A1464321%7D")</f>
        <v>https://hr.nowcoder.com/console?theme=tinyLeft&amp;access_token=3cd4d5311a3929867aadf55c326ded2bbb30e75cc39d61bd38fcf9acac8fe3e4#paper/%7B%22tab%22%3A%22index%22%2C%22action%22%3A%22candidate%2Fresult%2Findex%22%2C%22testId%22%3A1464321%7D</v>
      </c>
      <c r="M74" s="4" t="str">
        <f>HYPERLINK("https://api.nowcoder.com/v1/test-pdf/799072A6ED36A6BD?paperId=16893610","https://api.nowcoder.com/v1/test-pdf/799072A6ED36A6BD?paperId=16893610")</f>
        <v>https://api.nowcoder.com/v1/test-pdf/799072A6ED36A6BD?paperId=16893610</v>
      </c>
      <c r="N74" s="3">
        <v>25</v>
      </c>
      <c r="O74" s="3">
        <v>3</v>
      </c>
      <c r="P74" s="3">
        <v>476</v>
      </c>
      <c r="Q74" s="3">
        <v>4</v>
      </c>
      <c r="R74" s="3" t="s">
        <v>684</v>
      </c>
      <c r="S74" s="3" t="s">
        <v>969</v>
      </c>
      <c r="T74" s="3" t="s">
        <v>686</v>
      </c>
      <c r="U74" s="3" t="s">
        <v>970</v>
      </c>
      <c r="V74" s="3">
        <v>23</v>
      </c>
      <c r="W74" s="3"/>
      <c r="X74" s="3"/>
      <c r="Y74" s="3"/>
      <c r="Z74" s="3">
        <v>0</v>
      </c>
      <c r="AA74" s="3">
        <v>3</v>
      </c>
      <c r="AB74" s="3">
        <v>360</v>
      </c>
      <c r="AC74" s="3">
        <v>4</v>
      </c>
      <c r="AD74" s="3" t="s">
        <v>714</v>
      </c>
      <c r="AE74" s="3" t="s">
        <v>971</v>
      </c>
      <c r="AF74" s="3" t="s">
        <v>686</v>
      </c>
      <c r="AG74" s="3" t="s">
        <v>972</v>
      </c>
      <c r="AH74" s="3">
        <v>40</v>
      </c>
      <c r="AI74" s="3"/>
      <c r="AJ74" s="3"/>
      <c r="AK74" s="3"/>
      <c r="AL74" s="3">
        <v>5</v>
      </c>
      <c r="AM74" s="3">
        <v>5</v>
      </c>
      <c r="AN74" s="3">
        <v>5</v>
      </c>
      <c r="AO74" s="3">
        <v>5</v>
      </c>
      <c r="AP74" s="3">
        <v>5</v>
      </c>
      <c r="AQ74" s="3">
        <v>5</v>
      </c>
      <c r="AR74" s="3">
        <v>5</v>
      </c>
      <c r="AS74" s="3">
        <v>5</v>
      </c>
      <c r="AT74" s="3">
        <v>5</v>
      </c>
      <c r="AU74" s="3">
        <v>5</v>
      </c>
    </row>
    <row r="75" spans="1:47" ht="14.4" x14ac:dyDescent="0.3">
      <c r="A75" s="3" t="s">
        <v>344</v>
      </c>
      <c r="B75" s="3" t="s">
        <v>345</v>
      </c>
      <c r="C75" s="3" t="s">
        <v>346</v>
      </c>
      <c r="D75" s="3" t="s">
        <v>29</v>
      </c>
      <c r="E75" s="3" t="s">
        <v>30</v>
      </c>
      <c r="F75" s="3">
        <v>65</v>
      </c>
      <c r="G75" s="3">
        <v>15</v>
      </c>
      <c r="H75" s="3">
        <v>50</v>
      </c>
      <c r="I75" s="3" t="s">
        <v>693</v>
      </c>
      <c r="J75" s="3" t="s">
        <v>347</v>
      </c>
      <c r="K75" s="3" t="s">
        <v>683</v>
      </c>
      <c r="L75" s="4" t="str">
        <f>HYPERLINK("https://hr.nowcoder.com/console?theme=tinyLeft&amp;access_token=014f4e30e58f80ee53dcc9e0e14684fa65a9152e32e466ffd08a2321fed34a17#paper/%7B%22tab%22%3A%22index%22%2C%22action%22%3A%22candidate%2Fresult%2Findex%22%2C%22testId%22%3A1464326%7D","https://hr.nowcoder.com/console?theme=tinyLeft&amp;access_token=014f4e30e58f80ee53dcc9e0e14684fa65a9152e32e466ffd08a2321fed34a17#paper/%7B%22tab%22%3A%22index%22%2C%22action%22%3A%22candidate%2Fresult%2Findex%22%2C%22testId%22%3A1464326%7D")</f>
        <v>https://hr.nowcoder.com/console?theme=tinyLeft&amp;access_token=014f4e30e58f80ee53dcc9e0e14684fa65a9152e32e466ffd08a2321fed34a17#paper/%7B%22tab%22%3A%22index%22%2C%22action%22%3A%22candidate%2Fresult%2Findex%22%2C%22testId%22%3A1464326%7D</v>
      </c>
      <c r="M75" s="4" t="str">
        <f>HYPERLINK("https://api.nowcoder.com/v1/test-pdf/643EC0E2A2D50F77?paperId=16893610","https://api.nowcoder.com/v1/test-pdf/643EC0E2A2D50F77?paperId=16893610")</f>
        <v>https://api.nowcoder.com/v1/test-pdf/643EC0E2A2D50F77?paperId=16893610</v>
      </c>
      <c r="N75" s="3">
        <v>25</v>
      </c>
      <c r="O75" s="3">
        <v>1</v>
      </c>
      <c r="P75" s="3">
        <v>488</v>
      </c>
      <c r="Q75" s="3">
        <v>5</v>
      </c>
      <c r="R75" s="3" t="s">
        <v>684</v>
      </c>
      <c r="S75" s="3" t="s">
        <v>973</v>
      </c>
      <c r="T75" s="3" t="s">
        <v>686</v>
      </c>
      <c r="U75" s="3" t="s">
        <v>974</v>
      </c>
      <c r="V75" s="3">
        <v>7</v>
      </c>
      <c r="W75" s="3"/>
      <c r="X75" s="3"/>
      <c r="Y75" s="3"/>
      <c r="Z75" s="3">
        <v>25</v>
      </c>
      <c r="AA75" s="3">
        <v>7</v>
      </c>
      <c r="AB75" s="3">
        <v>488</v>
      </c>
      <c r="AC75" s="3">
        <v>4</v>
      </c>
      <c r="AD75" s="3" t="s">
        <v>684</v>
      </c>
      <c r="AE75" s="3" t="s">
        <v>975</v>
      </c>
      <c r="AF75" s="3" t="s">
        <v>686</v>
      </c>
      <c r="AG75" s="3" t="s">
        <v>976</v>
      </c>
      <c r="AH75" s="3">
        <v>39</v>
      </c>
      <c r="AI75" s="3"/>
      <c r="AJ75" s="3"/>
      <c r="AK75" s="3"/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5</v>
      </c>
      <c r="AR75" s="3">
        <v>0</v>
      </c>
      <c r="AS75" s="3">
        <v>0</v>
      </c>
      <c r="AT75" s="3">
        <v>5</v>
      </c>
      <c r="AU75" s="3">
        <v>5</v>
      </c>
    </row>
    <row r="76" spans="1:47" ht="14.4" x14ac:dyDescent="0.3">
      <c r="A76" s="3" t="s">
        <v>348</v>
      </c>
      <c r="B76" s="3" t="s">
        <v>349</v>
      </c>
      <c r="C76" s="3" t="s">
        <v>350</v>
      </c>
      <c r="D76" s="3" t="s">
        <v>60</v>
      </c>
      <c r="E76" s="3" t="s">
        <v>30</v>
      </c>
      <c r="F76" s="3">
        <v>45</v>
      </c>
      <c r="G76" s="3">
        <v>20</v>
      </c>
      <c r="H76" s="3">
        <v>25</v>
      </c>
      <c r="I76" s="3" t="s">
        <v>313</v>
      </c>
      <c r="J76" s="3" t="s">
        <v>351</v>
      </c>
      <c r="K76" s="3" t="s">
        <v>683</v>
      </c>
      <c r="L76" s="4" t="str">
        <f>HYPERLINK("https://hr.nowcoder.com/console?theme=tinyLeft&amp;access_token=8bc3cf4980cad2e88586072c197ccf33fd6cb386cc36130f55f2e34cdd103526#paper/%7B%22tab%22%3A%22index%22%2C%22action%22%3A%22candidate%2Fresult%2Findex%22%2C%22testId%22%3A1464328%7D","https://hr.nowcoder.com/console?theme=tinyLeft&amp;access_token=8bc3cf4980cad2e88586072c197ccf33fd6cb386cc36130f55f2e34cdd103526#paper/%7B%22tab%22%3A%22index%22%2C%22action%22%3A%22candidate%2Fresult%2Findex%22%2C%22testId%22%3A1464328%7D")</f>
        <v>https://hr.nowcoder.com/console?theme=tinyLeft&amp;access_token=8bc3cf4980cad2e88586072c197ccf33fd6cb386cc36130f55f2e34cdd103526#paper/%7B%22tab%22%3A%22index%22%2C%22action%22%3A%22candidate%2Fresult%2Findex%22%2C%22testId%22%3A1464328%7D</v>
      </c>
      <c r="M76" s="4" t="str">
        <f>HYPERLINK("https://api.nowcoder.com/v1/test-pdf/6DA097E277813636?paperId=16893610","https://api.nowcoder.com/v1/test-pdf/6DA097E277813636?paperId=16893610")</f>
        <v>https://api.nowcoder.com/v1/test-pdf/6DA097E277813636?paperId=16893610</v>
      </c>
      <c r="N76" s="3">
        <v>0</v>
      </c>
      <c r="O76" s="3">
        <v>0</v>
      </c>
      <c r="P76" s="3"/>
      <c r="Q76" s="3"/>
      <c r="R76" s="3" t="s">
        <v>17</v>
      </c>
      <c r="S76" s="3"/>
      <c r="T76" s="3"/>
      <c r="U76" s="3"/>
      <c r="V76" s="3">
        <v>0</v>
      </c>
      <c r="W76" s="3"/>
      <c r="X76" s="3"/>
      <c r="Y76" s="3"/>
      <c r="Z76" s="3">
        <v>25</v>
      </c>
      <c r="AA76" s="3">
        <v>4</v>
      </c>
      <c r="AB76" s="3">
        <v>728</v>
      </c>
      <c r="AC76" s="3">
        <v>7</v>
      </c>
      <c r="AD76" s="3" t="s">
        <v>684</v>
      </c>
      <c r="AE76" s="3" t="s">
        <v>977</v>
      </c>
      <c r="AF76" s="3" t="s">
        <v>686</v>
      </c>
      <c r="AG76" s="3" t="s">
        <v>978</v>
      </c>
      <c r="AH76" s="3">
        <v>45</v>
      </c>
      <c r="AI76" s="3"/>
      <c r="AJ76" s="3"/>
      <c r="AK76" s="3"/>
      <c r="AL76" s="3">
        <v>5</v>
      </c>
      <c r="AM76" s="3">
        <v>0</v>
      </c>
      <c r="AN76" s="3">
        <v>0</v>
      </c>
      <c r="AO76" s="3">
        <v>0</v>
      </c>
      <c r="AP76" s="3">
        <v>0</v>
      </c>
      <c r="AQ76" s="3">
        <v>5</v>
      </c>
      <c r="AR76" s="3">
        <v>0</v>
      </c>
      <c r="AS76" s="3">
        <v>5</v>
      </c>
      <c r="AT76" s="3">
        <v>0</v>
      </c>
      <c r="AU76" s="3">
        <v>5</v>
      </c>
    </row>
    <row r="77" spans="1:47" ht="14.4" x14ac:dyDescent="0.3">
      <c r="A77" s="3" t="s">
        <v>352</v>
      </c>
      <c r="B77" s="3" t="s">
        <v>353</v>
      </c>
      <c r="C77" s="3" t="s">
        <v>354</v>
      </c>
      <c r="D77" s="3" t="s">
        <v>29</v>
      </c>
      <c r="E77" s="3" t="s">
        <v>16</v>
      </c>
      <c r="F77" s="3">
        <v>0</v>
      </c>
      <c r="G77" s="3">
        <v>0</v>
      </c>
      <c r="H77" s="3">
        <v>0</v>
      </c>
      <c r="I77" s="3" t="s">
        <v>979</v>
      </c>
      <c r="J77" s="3" t="s">
        <v>355</v>
      </c>
      <c r="K77" s="3" t="s">
        <v>683</v>
      </c>
      <c r="L77" s="4" t="str">
        <f>HYPERLINK("https://hr.nowcoder.com/console?theme=tinyLeft&amp;access_token=6a0dc6605b2354b7688e8178480c126467481ce5bf7cb60d7d9b18b5a733aab4#paper/%7B%22tab%22%3A%22index%22%2C%22action%22%3A%22candidate%2Fresult%2Findex%22%2C%22testId%22%3A1464337%7D","https://hr.nowcoder.com/console?theme=tinyLeft&amp;access_token=6a0dc6605b2354b7688e8178480c126467481ce5bf7cb60d7d9b18b5a733aab4#paper/%7B%22tab%22%3A%22index%22%2C%22action%22%3A%22candidate%2Fresult%2Findex%22%2C%22testId%22%3A1464337%7D")</f>
        <v>https://hr.nowcoder.com/console?theme=tinyLeft&amp;access_token=6a0dc6605b2354b7688e8178480c126467481ce5bf7cb60d7d9b18b5a733aab4#paper/%7B%22tab%22%3A%22index%22%2C%22action%22%3A%22candidate%2Fresult%2Findex%22%2C%22testId%22%3A1464337%7D</v>
      </c>
      <c r="M77" s="4" t="str">
        <f>HYPERLINK("https://api.nowcoder.com/v1/test-pdf/C3C4307CD7B5E651?paperId=16893610","https://api.nowcoder.com/v1/test-pdf/C3C4307CD7B5E651?paperId=16893610")</f>
        <v>https://api.nowcoder.com/v1/test-pdf/C3C4307CD7B5E651?paperId=16893610</v>
      </c>
      <c r="N77" s="3">
        <v>0</v>
      </c>
      <c r="O77" s="3">
        <v>0</v>
      </c>
      <c r="P77" s="3"/>
      <c r="Q77" s="3"/>
      <c r="R77" s="3" t="s">
        <v>17</v>
      </c>
      <c r="S77" s="3"/>
      <c r="T77" s="3"/>
      <c r="U77" s="3"/>
      <c r="V77" s="3">
        <v>0</v>
      </c>
      <c r="W77" s="3"/>
      <c r="X77" s="3"/>
      <c r="Y77" s="3"/>
      <c r="Z77" s="3">
        <v>0</v>
      </c>
      <c r="AA77" s="3">
        <v>11</v>
      </c>
      <c r="AB77" s="3">
        <v>480</v>
      </c>
      <c r="AC77" s="3">
        <v>5</v>
      </c>
      <c r="AD77" s="3" t="s">
        <v>714</v>
      </c>
      <c r="AE77" s="3" t="s">
        <v>980</v>
      </c>
      <c r="AF77" s="3" t="s">
        <v>686</v>
      </c>
      <c r="AG77" s="3" t="s">
        <v>981</v>
      </c>
      <c r="AH77" s="3">
        <v>33</v>
      </c>
      <c r="AI77" s="3"/>
      <c r="AJ77" s="3"/>
      <c r="AK77" s="3"/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</row>
    <row r="78" spans="1:47" ht="14.4" x14ac:dyDescent="0.3">
      <c r="A78" s="3" t="s">
        <v>356</v>
      </c>
      <c r="B78" s="3" t="s">
        <v>357</v>
      </c>
      <c r="C78" s="3" t="s">
        <v>358</v>
      </c>
      <c r="D78" s="3" t="s">
        <v>41</v>
      </c>
      <c r="E78" s="3" t="s">
        <v>42</v>
      </c>
      <c r="F78" s="3">
        <v>50</v>
      </c>
      <c r="G78" s="3">
        <v>25</v>
      </c>
      <c r="H78" s="3">
        <v>25</v>
      </c>
      <c r="I78" s="3" t="s">
        <v>982</v>
      </c>
      <c r="J78" s="3" t="s">
        <v>359</v>
      </c>
      <c r="K78" s="3" t="s">
        <v>683</v>
      </c>
      <c r="L78" s="4" t="str">
        <f>HYPERLINK("https://hr.nowcoder.com/console?theme=tinyLeft&amp;access_token=16ff75f5e3caff5442d88deba26eef48a74393261e4dd959b6692730e3cbe321#paper/%7B%22tab%22%3A%22index%22%2C%22action%22%3A%22candidate%2Fresult%2Findex%22%2C%22testId%22%3A1464341%7D","https://hr.nowcoder.com/console?theme=tinyLeft&amp;access_token=16ff75f5e3caff5442d88deba26eef48a74393261e4dd959b6692730e3cbe321#paper/%7B%22tab%22%3A%22index%22%2C%22action%22%3A%22candidate%2Fresult%2Findex%22%2C%22testId%22%3A1464341%7D")</f>
        <v>https://hr.nowcoder.com/console?theme=tinyLeft&amp;access_token=16ff75f5e3caff5442d88deba26eef48a74393261e4dd959b6692730e3cbe321#paper/%7B%22tab%22%3A%22index%22%2C%22action%22%3A%22candidate%2Fresult%2Findex%22%2C%22testId%22%3A1464341%7D</v>
      </c>
      <c r="M78" s="4" t="str">
        <f>HYPERLINK("https://api.nowcoder.com/v1/test-pdf/342C0DFFE78221F9?paperId=16893610","https://api.nowcoder.com/v1/test-pdf/342C0DFFE78221F9?paperId=16893610")</f>
        <v>https://api.nowcoder.com/v1/test-pdf/342C0DFFE78221F9?paperId=16893610</v>
      </c>
      <c r="N78" s="3">
        <v>0</v>
      </c>
      <c r="O78" s="3">
        <v>1</v>
      </c>
      <c r="P78" s="3">
        <v>0</v>
      </c>
      <c r="Q78" s="3">
        <v>0</v>
      </c>
      <c r="R78" s="3" t="s">
        <v>983</v>
      </c>
      <c r="S78" s="3" t="s">
        <v>984</v>
      </c>
      <c r="T78" s="3" t="s">
        <v>686</v>
      </c>
      <c r="U78" s="3" t="s">
        <v>985</v>
      </c>
      <c r="V78" s="3">
        <v>9</v>
      </c>
      <c r="W78" s="3"/>
      <c r="X78" s="3"/>
      <c r="Y78" s="3"/>
      <c r="Z78" s="3">
        <v>25</v>
      </c>
      <c r="AA78" s="3">
        <v>3</v>
      </c>
      <c r="AB78" s="3">
        <v>488</v>
      </c>
      <c r="AC78" s="3">
        <v>5</v>
      </c>
      <c r="AD78" s="3" t="s">
        <v>684</v>
      </c>
      <c r="AE78" s="3" t="s">
        <v>986</v>
      </c>
      <c r="AF78" s="3" t="s">
        <v>686</v>
      </c>
      <c r="AG78" s="3" t="s">
        <v>279</v>
      </c>
      <c r="AH78" s="3">
        <v>39</v>
      </c>
      <c r="AI78" s="4" t="str">
        <f>HYPERLINK("https://api.nowcoder.com/v1/test-pdf/290ECFE0072485A1?paperId=16893610","https://api.nowcoder.com/v1/test-pdf/290ECFE0072485A1?paperId=16893610")</f>
        <v>https://api.nowcoder.com/v1/test-pdf/290ECFE0072485A1?paperId=16893610</v>
      </c>
      <c r="AJ78" s="3">
        <v>0.99</v>
      </c>
      <c r="AK78" s="3" t="s">
        <v>217</v>
      </c>
      <c r="AL78" s="3">
        <v>5</v>
      </c>
      <c r="AM78" s="3">
        <v>5</v>
      </c>
      <c r="AN78" s="3">
        <v>0</v>
      </c>
      <c r="AO78" s="3">
        <v>5</v>
      </c>
      <c r="AP78" s="3">
        <v>0</v>
      </c>
      <c r="AQ78" s="3">
        <v>5</v>
      </c>
      <c r="AR78" s="3">
        <v>0</v>
      </c>
      <c r="AS78" s="3">
        <v>0</v>
      </c>
      <c r="AT78" s="3">
        <v>5</v>
      </c>
      <c r="AU78" s="3">
        <v>0</v>
      </c>
    </row>
    <row r="79" spans="1:47" ht="14.4" x14ac:dyDescent="0.3">
      <c r="A79" s="3" t="s">
        <v>360</v>
      </c>
      <c r="B79" s="3" t="s">
        <v>361</v>
      </c>
      <c r="C79" s="3" t="s">
        <v>362</v>
      </c>
      <c r="D79" s="3" t="s">
        <v>53</v>
      </c>
      <c r="E79" s="3" t="s">
        <v>16</v>
      </c>
      <c r="F79" s="3">
        <v>75</v>
      </c>
      <c r="G79" s="3">
        <v>30</v>
      </c>
      <c r="H79" s="3">
        <v>45</v>
      </c>
      <c r="I79" s="3" t="s">
        <v>952</v>
      </c>
      <c r="J79" s="3" t="s">
        <v>363</v>
      </c>
      <c r="K79" s="3" t="s">
        <v>683</v>
      </c>
      <c r="L79" s="4" t="str">
        <f>HYPERLINK("https://hr.nowcoder.com/console?theme=tinyLeft&amp;access_token=67b686263677a0c7fb214ff857e3e32d349189cc58c20e0dc4579bf8b608fb75#paper/%7B%22tab%22%3A%22index%22%2C%22action%22%3A%22candidate%2Fresult%2Findex%22%2C%22testId%22%3A1464342%7D","https://hr.nowcoder.com/console?theme=tinyLeft&amp;access_token=67b686263677a0c7fb214ff857e3e32d349189cc58c20e0dc4579bf8b608fb75#paper/%7B%22tab%22%3A%22index%22%2C%22action%22%3A%22candidate%2Fresult%2Findex%22%2C%22testId%22%3A1464342%7D")</f>
        <v>https://hr.nowcoder.com/console?theme=tinyLeft&amp;access_token=67b686263677a0c7fb214ff857e3e32d349189cc58c20e0dc4579bf8b608fb75#paper/%7B%22tab%22%3A%22index%22%2C%22action%22%3A%22candidate%2Fresult%2Findex%22%2C%22testId%22%3A1464342%7D</v>
      </c>
      <c r="M79" s="4" t="str">
        <f>HYPERLINK("https://api.nowcoder.com/v1/test-pdf/A501D3714B9CA186?paperId=16893610","https://api.nowcoder.com/v1/test-pdf/A501D3714B9CA186?paperId=16893610")</f>
        <v>https://api.nowcoder.com/v1/test-pdf/A501D3714B9CA186?paperId=16893610</v>
      </c>
      <c r="N79" s="3">
        <v>25</v>
      </c>
      <c r="O79" s="3">
        <v>1</v>
      </c>
      <c r="P79" s="3">
        <v>468</v>
      </c>
      <c r="Q79" s="3">
        <v>3</v>
      </c>
      <c r="R79" s="3" t="s">
        <v>684</v>
      </c>
      <c r="S79" s="3" t="s">
        <v>987</v>
      </c>
      <c r="T79" s="3" t="s">
        <v>686</v>
      </c>
      <c r="U79" s="3" t="s">
        <v>988</v>
      </c>
      <c r="V79" s="3">
        <v>10</v>
      </c>
      <c r="W79" s="3"/>
      <c r="X79" s="3"/>
      <c r="Y79" s="3"/>
      <c r="Z79" s="3">
        <v>20</v>
      </c>
      <c r="AA79" s="3">
        <v>15</v>
      </c>
      <c r="AB79" s="3">
        <v>620</v>
      </c>
      <c r="AC79" s="3">
        <v>5</v>
      </c>
      <c r="AD79" s="3" t="s">
        <v>714</v>
      </c>
      <c r="AE79" s="3" t="s">
        <v>989</v>
      </c>
      <c r="AF79" s="3" t="s">
        <v>686</v>
      </c>
      <c r="AG79" s="3" t="s">
        <v>990</v>
      </c>
      <c r="AH79" s="3">
        <v>91</v>
      </c>
      <c r="AI79" s="3"/>
      <c r="AJ79" s="3"/>
      <c r="AK79" s="3"/>
      <c r="AL79" s="3">
        <v>5</v>
      </c>
      <c r="AM79" s="3">
        <v>0</v>
      </c>
      <c r="AN79" s="3">
        <v>5</v>
      </c>
      <c r="AO79" s="3">
        <v>0</v>
      </c>
      <c r="AP79" s="3">
        <v>0</v>
      </c>
      <c r="AQ79" s="3">
        <v>0</v>
      </c>
      <c r="AR79" s="3">
        <v>5</v>
      </c>
      <c r="AS79" s="3">
        <v>5</v>
      </c>
      <c r="AT79" s="3">
        <v>5</v>
      </c>
      <c r="AU79" s="3">
        <v>5</v>
      </c>
    </row>
    <row r="80" spans="1:47" ht="14.4" x14ac:dyDescent="0.3">
      <c r="A80" s="3" t="s">
        <v>364</v>
      </c>
      <c r="B80" s="3" t="s">
        <v>365</v>
      </c>
      <c r="C80" s="3" t="s">
        <v>366</v>
      </c>
      <c r="D80" s="3" t="s">
        <v>41</v>
      </c>
      <c r="E80" s="3" t="s">
        <v>42</v>
      </c>
      <c r="F80" s="3">
        <v>90</v>
      </c>
      <c r="G80" s="3">
        <v>40</v>
      </c>
      <c r="H80" s="3">
        <v>50</v>
      </c>
      <c r="I80" s="3" t="s">
        <v>968</v>
      </c>
      <c r="J80" s="3" t="s">
        <v>367</v>
      </c>
      <c r="K80" s="3" t="s">
        <v>683</v>
      </c>
      <c r="L80" s="4" t="str">
        <f>HYPERLINK("https://hr.nowcoder.com/console?theme=tinyLeft&amp;access_token=e13acc3a80e341ca1efd72427a3da1f64cbd42688705e57e5869607fe56e53e1#paper/%7B%22tab%22%3A%22index%22%2C%22action%22%3A%22candidate%2Fresult%2Findex%22%2C%22testId%22%3A1464343%7D","https://hr.nowcoder.com/console?theme=tinyLeft&amp;access_token=e13acc3a80e341ca1efd72427a3da1f64cbd42688705e57e5869607fe56e53e1#paper/%7B%22tab%22%3A%22index%22%2C%22action%22%3A%22candidate%2Fresult%2Findex%22%2C%22testId%22%3A1464343%7D")</f>
        <v>https://hr.nowcoder.com/console?theme=tinyLeft&amp;access_token=e13acc3a80e341ca1efd72427a3da1f64cbd42688705e57e5869607fe56e53e1#paper/%7B%22tab%22%3A%22index%22%2C%22action%22%3A%22candidate%2Fresult%2Findex%22%2C%22testId%22%3A1464343%7D</v>
      </c>
      <c r="M80" s="4" t="str">
        <f>HYPERLINK("https://api.nowcoder.com/v1/test-pdf/C1F98AC4985CB5E1?paperId=16893610","https://api.nowcoder.com/v1/test-pdf/C1F98AC4985CB5E1?paperId=16893610")</f>
        <v>https://api.nowcoder.com/v1/test-pdf/C1F98AC4985CB5E1?paperId=16893610</v>
      </c>
      <c r="N80" s="3">
        <v>25</v>
      </c>
      <c r="O80" s="3">
        <v>1</v>
      </c>
      <c r="P80" s="3">
        <v>484</v>
      </c>
      <c r="Q80" s="3">
        <v>3</v>
      </c>
      <c r="R80" s="3" t="s">
        <v>684</v>
      </c>
      <c r="S80" s="3" t="s">
        <v>991</v>
      </c>
      <c r="T80" s="3" t="s">
        <v>686</v>
      </c>
      <c r="U80" s="3" t="s">
        <v>992</v>
      </c>
      <c r="V80" s="3">
        <v>7</v>
      </c>
      <c r="W80" s="3"/>
      <c r="X80" s="3"/>
      <c r="Y80" s="3"/>
      <c r="Z80" s="3">
        <v>25</v>
      </c>
      <c r="AA80" s="3">
        <v>8</v>
      </c>
      <c r="AB80" s="3">
        <v>612</v>
      </c>
      <c r="AC80" s="3">
        <v>3</v>
      </c>
      <c r="AD80" s="3" t="s">
        <v>684</v>
      </c>
      <c r="AE80" s="3" t="s">
        <v>993</v>
      </c>
      <c r="AF80" s="3" t="s">
        <v>686</v>
      </c>
      <c r="AG80" s="3" t="s">
        <v>994</v>
      </c>
      <c r="AH80" s="3">
        <v>37</v>
      </c>
      <c r="AI80" s="4" t="str">
        <f>HYPERLINK("https://api.nowcoder.com/v1/test-pdf/290ECFE0072485A1?paperId=16893610","https://api.nowcoder.com/v1/test-pdf/290ECFE0072485A1?paperId=16893610")</f>
        <v>https://api.nowcoder.com/v1/test-pdf/290ECFE0072485A1?paperId=16893610</v>
      </c>
      <c r="AJ80" s="3">
        <v>0.91318681318681327</v>
      </c>
      <c r="AK80" s="3" t="s">
        <v>217</v>
      </c>
      <c r="AL80" s="3">
        <v>5</v>
      </c>
      <c r="AM80" s="3">
        <v>5</v>
      </c>
      <c r="AN80" s="3">
        <v>5</v>
      </c>
      <c r="AO80" s="3">
        <v>5</v>
      </c>
      <c r="AP80" s="3">
        <v>0</v>
      </c>
      <c r="AQ80" s="3">
        <v>5</v>
      </c>
      <c r="AR80" s="3">
        <v>5</v>
      </c>
      <c r="AS80" s="3">
        <v>5</v>
      </c>
      <c r="AT80" s="3">
        <v>0</v>
      </c>
      <c r="AU80" s="3">
        <v>5</v>
      </c>
    </row>
    <row r="81" spans="1:47" ht="14.4" x14ac:dyDescent="0.3">
      <c r="A81" s="3" t="s">
        <v>368</v>
      </c>
      <c r="B81" s="3" t="s">
        <v>369</v>
      </c>
      <c r="C81" s="3" t="s">
        <v>370</v>
      </c>
      <c r="D81" s="3" t="s">
        <v>15</v>
      </c>
      <c r="E81" s="3" t="s">
        <v>30</v>
      </c>
      <c r="F81" s="3">
        <v>25</v>
      </c>
      <c r="G81" s="3">
        <v>25</v>
      </c>
      <c r="H81" s="3">
        <v>0</v>
      </c>
      <c r="I81" s="3" t="s">
        <v>995</v>
      </c>
      <c r="J81" s="3" t="s">
        <v>371</v>
      </c>
      <c r="K81" s="3" t="s">
        <v>683</v>
      </c>
      <c r="L81" s="4" t="str">
        <f>HYPERLINK("https://hr.nowcoder.com/console?theme=tinyLeft&amp;access_token=101b5e8d68be6130426f05a6e0bb6cfc2f942da396ab01915a51a862383d1d9c#paper/%7B%22tab%22%3A%22index%22%2C%22action%22%3A%22candidate%2Fresult%2Findex%22%2C%22testId%22%3A1464346%7D","https://hr.nowcoder.com/console?theme=tinyLeft&amp;access_token=101b5e8d68be6130426f05a6e0bb6cfc2f942da396ab01915a51a862383d1d9c#paper/%7B%22tab%22%3A%22index%22%2C%22action%22%3A%22candidate%2Fresult%2Findex%22%2C%22testId%22%3A1464346%7D")</f>
        <v>https://hr.nowcoder.com/console?theme=tinyLeft&amp;access_token=101b5e8d68be6130426f05a6e0bb6cfc2f942da396ab01915a51a862383d1d9c#paper/%7B%22tab%22%3A%22index%22%2C%22action%22%3A%22candidate%2Fresult%2Findex%22%2C%22testId%22%3A1464346%7D</v>
      </c>
      <c r="M81" s="4" t="str">
        <f>HYPERLINK("https://api.nowcoder.com/v1/test-pdf/E0FED3BB5B83BDCD?paperId=16893610","https://api.nowcoder.com/v1/test-pdf/E0FED3BB5B83BDCD?paperId=16893610")</f>
        <v>https://api.nowcoder.com/v1/test-pdf/E0FED3BB5B83BDCD?paperId=16893610</v>
      </c>
      <c r="N81" s="3">
        <v>0</v>
      </c>
      <c r="O81" s="3">
        <v>0</v>
      </c>
      <c r="P81" s="3"/>
      <c r="Q81" s="3"/>
      <c r="R81" s="3" t="s">
        <v>17</v>
      </c>
      <c r="S81" s="3"/>
      <c r="T81" s="3"/>
      <c r="U81" s="3"/>
      <c r="V81" s="3">
        <v>0</v>
      </c>
      <c r="W81" s="3"/>
      <c r="X81" s="3"/>
      <c r="Y81" s="3"/>
      <c r="Z81" s="3">
        <v>0</v>
      </c>
      <c r="AA81" s="3">
        <v>27</v>
      </c>
      <c r="AB81" s="3">
        <v>632</v>
      </c>
      <c r="AC81" s="3">
        <v>11</v>
      </c>
      <c r="AD81" s="3" t="s">
        <v>714</v>
      </c>
      <c r="AE81" s="3" t="s">
        <v>996</v>
      </c>
      <c r="AF81" s="3" t="s">
        <v>686</v>
      </c>
      <c r="AG81" s="3" t="s">
        <v>997</v>
      </c>
      <c r="AH81" s="3">
        <v>47</v>
      </c>
      <c r="AI81" s="3"/>
      <c r="AJ81" s="3"/>
      <c r="AK81" s="3"/>
      <c r="AL81" s="3">
        <v>5</v>
      </c>
      <c r="AM81" s="3">
        <v>0</v>
      </c>
      <c r="AN81" s="3">
        <v>5</v>
      </c>
      <c r="AO81" s="3">
        <v>5</v>
      </c>
      <c r="AP81" s="3">
        <v>5</v>
      </c>
      <c r="AQ81" s="3">
        <v>0</v>
      </c>
      <c r="AR81" s="3">
        <v>0</v>
      </c>
      <c r="AS81" s="3">
        <v>0</v>
      </c>
      <c r="AT81" s="3">
        <v>5</v>
      </c>
      <c r="AU81" s="3">
        <v>0</v>
      </c>
    </row>
    <row r="82" spans="1:47" ht="14.4" x14ac:dyDescent="0.3">
      <c r="A82" s="3" t="s">
        <v>372</v>
      </c>
      <c r="B82" s="3" t="s">
        <v>373</v>
      </c>
      <c r="C82" s="3" t="s">
        <v>374</v>
      </c>
      <c r="D82" s="3" t="s">
        <v>66</v>
      </c>
      <c r="E82" s="3" t="s">
        <v>54</v>
      </c>
      <c r="F82" s="3">
        <v>55</v>
      </c>
      <c r="G82" s="3">
        <v>5</v>
      </c>
      <c r="H82" s="3">
        <v>50</v>
      </c>
      <c r="I82" s="3" t="s">
        <v>998</v>
      </c>
      <c r="J82" s="3" t="s">
        <v>375</v>
      </c>
      <c r="K82" s="3" t="s">
        <v>683</v>
      </c>
      <c r="L82" s="4" t="str">
        <f>HYPERLINK("https://hr.nowcoder.com/console?theme=tinyLeft&amp;access_token=6d233bdd85fdea5d083312111380a6aa7493a4dbf8dadf12461dc2b2718a0161#paper/%7B%22tab%22%3A%22index%22%2C%22action%22%3A%22candidate%2Fresult%2Findex%22%2C%22testId%22%3A1464356%7D","https://hr.nowcoder.com/console?theme=tinyLeft&amp;access_token=6d233bdd85fdea5d083312111380a6aa7493a4dbf8dadf12461dc2b2718a0161#paper/%7B%22tab%22%3A%22index%22%2C%22action%22%3A%22candidate%2Fresult%2Findex%22%2C%22testId%22%3A1464356%7D")</f>
        <v>https://hr.nowcoder.com/console?theme=tinyLeft&amp;access_token=6d233bdd85fdea5d083312111380a6aa7493a4dbf8dadf12461dc2b2718a0161#paper/%7B%22tab%22%3A%22index%22%2C%22action%22%3A%22candidate%2Fresult%2Findex%22%2C%22testId%22%3A1464356%7D</v>
      </c>
      <c r="M82" s="4" t="str">
        <f>HYPERLINK("https://api.nowcoder.com/v1/test-pdf/A21C8AC161D0F7EC?paperId=16893610","https://api.nowcoder.com/v1/test-pdf/A21C8AC161D0F7EC?paperId=16893610")</f>
        <v>https://api.nowcoder.com/v1/test-pdf/A21C8AC161D0F7EC?paperId=16893610</v>
      </c>
      <c r="N82" s="3">
        <v>25</v>
      </c>
      <c r="O82" s="3">
        <v>3</v>
      </c>
      <c r="P82" s="3">
        <v>496</v>
      </c>
      <c r="Q82" s="3">
        <v>3</v>
      </c>
      <c r="R82" s="3" t="s">
        <v>684</v>
      </c>
      <c r="S82" s="3" t="s">
        <v>999</v>
      </c>
      <c r="T82" s="3" t="s">
        <v>686</v>
      </c>
      <c r="U82" s="3" t="s">
        <v>1000</v>
      </c>
      <c r="V82" s="3">
        <v>9</v>
      </c>
      <c r="W82" s="3"/>
      <c r="X82" s="3"/>
      <c r="Y82" s="3"/>
      <c r="Z82" s="3">
        <v>25</v>
      </c>
      <c r="AA82" s="3">
        <v>1</v>
      </c>
      <c r="AB82" s="3">
        <v>604</v>
      </c>
      <c r="AC82" s="3">
        <v>5</v>
      </c>
      <c r="AD82" s="3" t="s">
        <v>684</v>
      </c>
      <c r="AE82" s="3" t="s">
        <v>1001</v>
      </c>
      <c r="AF82" s="3" t="s">
        <v>686</v>
      </c>
      <c r="AG82" s="3" t="s">
        <v>697</v>
      </c>
      <c r="AH82" s="3">
        <v>35</v>
      </c>
      <c r="AI82" s="3"/>
      <c r="AJ82" s="3"/>
      <c r="AK82" s="3"/>
      <c r="AL82" s="3">
        <v>0</v>
      </c>
      <c r="AM82" s="3">
        <v>0</v>
      </c>
      <c r="AN82" s="3">
        <v>0</v>
      </c>
      <c r="AO82" s="3">
        <v>5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</row>
    <row r="83" spans="1:47" ht="14.4" x14ac:dyDescent="0.3">
      <c r="A83" s="3" t="s">
        <v>376</v>
      </c>
      <c r="B83" s="3" t="s">
        <v>377</v>
      </c>
      <c r="C83" s="3" t="s">
        <v>378</v>
      </c>
      <c r="D83" s="3" t="s">
        <v>53</v>
      </c>
      <c r="E83" s="3" t="s">
        <v>54</v>
      </c>
      <c r="F83" s="3">
        <v>20</v>
      </c>
      <c r="G83" s="3">
        <v>20</v>
      </c>
      <c r="H83" s="3">
        <v>0</v>
      </c>
      <c r="I83" s="3" t="s">
        <v>1002</v>
      </c>
      <c r="J83" s="3" t="s">
        <v>379</v>
      </c>
      <c r="K83" s="3" t="s">
        <v>683</v>
      </c>
      <c r="L83" s="4" t="str">
        <f>HYPERLINK("https://hr.nowcoder.com/console?theme=tinyLeft&amp;access_token=4f14a7dbc3c2adac34389e166feec236abc088843060479fa9925bf03466a6d3#paper/%7B%22tab%22%3A%22index%22%2C%22action%22%3A%22candidate%2Fresult%2Findex%22%2C%22testId%22%3A1464362%7D","https://hr.nowcoder.com/console?theme=tinyLeft&amp;access_token=4f14a7dbc3c2adac34389e166feec236abc088843060479fa9925bf03466a6d3#paper/%7B%22tab%22%3A%22index%22%2C%22action%22%3A%22candidate%2Fresult%2Findex%22%2C%22testId%22%3A1464362%7D")</f>
        <v>https://hr.nowcoder.com/console?theme=tinyLeft&amp;access_token=4f14a7dbc3c2adac34389e166feec236abc088843060479fa9925bf03466a6d3#paper/%7B%22tab%22%3A%22index%22%2C%22action%22%3A%22candidate%2Fresult%2Findex%22%2C%22testId%22%3A1464362%7D</v>
      </c>
      <c r="M83" s="4" t="str">
        <f>HYPERLINK("https://api.nowcoder.com/v1/test-pdf/49B9FEFF8378AD60?paperId=16893610","https://api.nowcoder.com/v1/test-pdf/49B9FEFF8378AD60?paperId=16893610")</f>
        <v>https://api.nowcoder.com/v1/test-pdf/49B9FEFF8378AD60?paperId=16893610</v>
      </c>
      <c r="N83" s="3">
        <v>0</v>
      </c>
      <c r="O83" s="3">
        <v>0</v>
      </c>
      <c r="P83" s="3"/>
      <c r="Q83" s="3"/>
      <c r="R83" s="3" t="s">
        <v>17</v>
      </c>
      <c r="S83" s="3"/>
      <c r="T83" s="3"/>
      <c r="U83" s="3"/>
      <c r="V83" s="3">
        <v>0</v>
      </c>
      <c r="W83" s="3"/>
      <c r="X83" s="3"/>
      <c r="Y83" s="3"/>
      <c r="Z83" s="3">
        <v>0</v>
      </c>
      <c r="AA83" s="3">
        <v>0</v>
      </c>
      <c r="AB83" s="3"/>
      <c r="AC83" s="3"/>
      <c r="AD83" s="3" t="s">
        <v>17</v>
      </c>
      <c r="AE83" s="3"/>
      <c r="AF83" s="3"/>
      <c r="AG83" s="3"/>
      <c r="AH83" s="3">
        <v>0</v>
      </c>
      <c r="AI83" s="3"/>
      <c r="AJ83" s="3"/>
      <c r="AK83" s="3"/>
      <c r="AL83" s="3">
        <v>5</v>
      </c>
      <c r="AM83" s="3">
        <v>5</v>
      </c>
      <c r="AN83" s="3">
        <v>5</v>
      </c>
      <c r="AO83" s="3">
        <v>0</v>
      </c>
      <c r="AP83" s="3">
        <v>5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</row>
    <row r="84" spans="1:47" ht="14.4" x14ac:dyDescent="0.3">
      <c r="A84" s="3" t="s">
        <v>380</v>
      </c>
      <c r="B84" s="3" t="s">
        <v>381</v>
      </c>
      <c r="C84" s="3" t="s">
        <v>382</v>
      </c>
      <c r="D84" s="3" t="s">
        <v>53</v>
      </c>
      <c r="E84" s="3" t="s">
        <v>16</v>
      </c>
      <c r="F84" s="3">
        <v>67.5</v>
      </c>
      <c r="G84" s="3">
        <v>25</v>
      </c>
      <c r="H84" s="3">
        <v>42.5</v>
      </c>
      <c r="I84" s="3" t="s">
        <v>1003</v>
      </c>
      <c r="J84" s="3" t="s">
        <v>384</v>
      </c>
      <c r="K84" s="3" t="s">
        <v>683</v>
      </c>
      <c r="L84" s="4" t="str">
        <f>HYPERLINK("https://hr.nowcoder.com/console?theme=tinyLeft&amp;access_token=a40577745b10613444d30e5b33fba82431c51bfbace3a4fb2f2f9f1b5ebd7c80#paper/%7B%22tab%22%3A%22index%22%2C%22action%22%3A%22candidate%2Fresult%2Findex%22%2C%22testId%22%3A1464367%7D","https://hr.nowcoder.com/console?theme=tinyLeft&amp;access_token=a40577745b10613444d30e5b33fba82431c51bfbace3a4fb2f2f9f1b5ebd7c80#paper/%7B%22tab%22%3A%22index%22%2C%22action%22%3A%22candidate%2Fresult%2Findex%22%2C%22testId%22%3A1464367%7D")</f>
        <v>https://hr.nowcoder.com/console?theme=tinyLeft&amp;access_token=a40577745b10613444d30e5b33fba82431c51bfbace3a4fb2f2f9f1b5ebd7c80#paper/%7B%22tab%22%3A%22index%22%2C%22action%22%3A%22candidate%2Fresult%2Findex%22%2C%22testId%22%3A1464367%7D</v>
      </c>
      <c r="M84" s="4" t="str">
        <f>HYPERLINK("https://api.nowcoder.com/v1/test-pdf/C623A1255A5920BB?paperId=16893610","https://api.nowcoder.com/v1/test-pdf/C623A1255A5920BB?paperId=16893610")</f>
        <v>https://api.nowcoder.com/v1/test-pdf/C623A1255A5920BB?paperId=16893610</v>
      </c>
      <c r="N84" s="3">
        <v>25</v>
      </c>
      <c r="O84" s="3">
        <v>5</v>
      </c>
      <c r="P84" s="3">
        <v>484</v>
      </c>
      <c r="Q84" s="3">
        <v>4</v>
      </c>
      <c r="R84" s="3" t="s">
        <v>684</v>
      </c>
      <c r="S84" s="3" t="s">
        <v>1004</v>
      </c>
      <c r="T84" s="3" t="s">
        <v>686</v>
      </c>
      <c r="U84" s="3" t="s">
        <v>1005</v>
      </c>
      <c r="V84" s="3">
        <v>8</v>
      </c>
      <c r="W84" s="3"/>
      <c r="X84" s="3"/>
      <c r="Y84" s="3"/>
      <c r="Z84" s="3">
        <v>17.5</v>
      </c>
      <c r="AA84" s="3">
        <v>21</v>
      </c>
      <c r="AB84" s="3">
        <v>488</v>
      </c>
      <c r="AC84" s="3">
        <v>4</v>
      </c>
      <c r="AD84" s="3" t="s">
        <v>714</v>
      </c>
      <c r="AE84" s="3" t="s">
        <v>1006</v>
      </c>
      <c r="AF84" s="3" t="s">
        <v>686</v>
      </c>
      <c r="AG84" s="3" t="s">
        <v>1007</v>
      </c>
      <c r="AH84" s="3">
        <v>43</v>
      </c>
      <c r="AI84" s="3"/>
      <c r="AJ84" s="3"/>
      <c r="AK84" s="3"/>
      <c r="AL84" s="3">
        <v>5</v>
      </c>
      <c r="AM84" s="3">
        <v>0</v>
      </c>
      <c r="AN84" s="3">
        <v>0</v>
      </c>
      <c r="AO84" s="3">
        <v>0</v>
      </c>
      <c r="AP84" s="3">
        <v>0</v>
      </c>
      <c r="AQ84" s="3">
        <v>5</v>
      </c>
      <c r="AR84" s="3">
        <v>0</v>
      </c>
      <c r="AS84" s="3">
        <v>5</v>
      </c>
      <c r="AT84" s="3">
        <v>5</v>
      </c>
      <c r="AU84" s="3">
        <v>5</v>
      </c>
    </row>
    <row r="85" spans="1:47" ht="14.4" x14ac:dyDescent="0.3">
      <c r="A85" s="3" t="s">
        <v>385</v>
      </c>
      <c r="B85" s="3" t="s">
        <v>386</v>
      </c>
      <c r="C85" s="3" t="s">
        <v>387</v>
      </c>
      <c r="D85" s="3" t="s">
        <v>101</v>
      </c>
      <c r="E85" s="3" t="s">
        <v>42</v>
      </c>
      <c r="F85" s="3">
        <v>90</v>
      </c>
      <c r="G85" s="3">
        <v>40</v>
      </c>
      <c r="H85" s="3">
        <v>50</v>
      </c>
      <c r="I85" s="3" t="s">
        <v>1008</v>
      </c>
      <c r="J85" s="3" t="s">
        <v>388</v>
      </c>
      <c r="K85" s="3" t="s">
        <v>683</v>
      </c>
      <c r="L85" s="4" t="str">
        <f>HYPERLINK("https://hr.nowcoder.com/console?theme=tinyLeft&amp;access_token=522df9af3a9be39ec696168f67aadbf054610fc2cce074166b43dc1a2a75e55b#paper/%7B%22tab%22%3A%22index%22%2C%22action%22%3A%22candidate%2Fresult%2Findex%22%2C%22testId%22%3A1464372%7D","https://hr.nowcoder.com/console?theme=tinyLeft&amp;access_token=522df9af3a9be39ec696168f67aadbf054610fc2cce074166b43dc1a2a75e55b#paper/%7B%22tab%22%3A%22index%22%2C%22action%22%3A%22candidate%2Fresult%2Findex%22%2C%22testId%22%3A1464372%7D")</f>
        <v>https://hr.nowcoder.com/console?theme=tinyLeft&amp;access_token=522df9af3a9be39ec696168f67aadbf054610fc2cce074166b43dc1a2a75e55b#paper/%7B%22tab%22%3A%22index%22%2C%22action%22%3A%22candidate%2Fresult%2Findex%22%2C%22testId%22%3A1464372%7D</v>
      </c>
      <c r="M85" s="4" t="str">
        <f>HYPERLINK("https://api.nowcoder.com/v1/test-pdf/47D281EEF377E9B1?paperId=16893610","https://api.nowcoder.com/v1/test-pdf/47D281EEF377E9B1?paperId=16893610")</f>
        <v>https://api.nowcoder.com/v1/test-pdf/47D281EEF377E9B1?paperId=16893610</v>
      </c>
      <c r="N85" s="3">
        <v>25</v>
      </c>
      <c r="O85" s="3">
        <v>1</v>
      </c>
      <c r="P85" s="3">
        <v>452</v>
      </c>
      <c r="Q85" s="3">
        <v>5</v>
      </c>
      <c r="R85" s="3" t="s">
        <v>684</v>
      </c>
      <c r="S85" s="3" t="s">
        <v>1009</v>
      </c>
      <c r="T85" s="3" t="s">
        <v>686</v>
      </c>
      <c r="U85" s="3" t="s">
        <v>1010</v>
      </c>
      <c r="V85" s="3">
        <v>11</v>
      </c>
      <c r="W85" s="3"/>
      <c r="X85" s="3"/>
      <c r="Y85" s="3"/>
      <c r="Z85" s="3">
        <v>25</v>
      </c>
      <c r="AA85" s="3">
        <v>8</v>
      </c>
      <c r="AB85" s="3">
        <v>484</v>
      </c>
      <c r="AC85" s="3">
        <v>4</v>
      </c>
      <c r="AD85" s="3" t="s">
        <v>684</v>
      </c>
      <c r="AE85" s="3" t="s">
        <v>1011</v>
      </c>
      <c r="AF85" s="3" t="s">
        <v>686</v>
      </c>
      <c r="AG85" s="3" t="s">
        <v>1012</v>
      </c>
      <c r="AH85" s="3">
        <v>37</v>
      </c>
      <c r="AI85" s="3"/>
      <c r="AJ85" s="3"/>
      <c r="AK85" s="3"/>
      <c r="AL85" s="3">
        <v>5</v>
      </c>
      <c r="AM85" s="3">
        <v>5</v>
      </c>
      <c r="AN85" s="3">
        <v>0</v>
      </c>
      <c r="AO85" s="3">
        <v>5</v>
      </c>
      <c r="AP85" s="3">
        <v>0</v>
      </c>
      <c r="AQ85" s="3">
        <v>5</v>
      </c>
      <c r="AR85" s="3">
        <v>5</v>
      </c>
      <c r="AS85" s="3">
        <v>5</v>
      </c>
      <c r="AT85" s="3">
        <v>5</v>
      </c>
      <c r="AU85" s="3">
        <v>5</v>
      </c>
    </row>
    <row r="86" spans="1:47" ht="14.4" x14ac:dyDescent="0.3">
      <c r="A86" s="3" t="s">
        <v>389</v>
      </c>
      <c r="B86" s="3" t="s">
        <v>390</v>
      </c>
      <c r="C86" s="3" t="s">
        <v>391</v>
      </c>
      <c r="D86" s="3" t="s">
        <v>66</v>
      </c>
      <c r="E86" s="3" t="s">
        <v>54</v>
      </c>
      <c r="F86" s="3">
        <v>70</v>
      </c>
      <c r="G86" s="3">
        <v>20</v>
      </c>
      <c r="H86" s="3">
        <v>50</v>
      </c>
      <c r="I86" s="3" t="s">
        <v>1013</v>
      </c>
      <c r="J86" s="3" t="s">
        <v>392</v>
      </c>
      <c r="K86" s="3" t="s">
        <v>683</v>
      </c>
      <c r="L86" s="4" t="str">
        <f>HYPERLINK("https://hr.nowcoder.com/console?theme=tinyLeft&amp;access_token=82386738253777b9566be59ba0b679af4f9a3ddae4842b1f2ad34e9e32cc88b6#paper/%7B%22tab%22%3A%22index%22%2C%22action%22%3A%22candidate%2Fresult%2Findex%22%2C%22testId%22%3A1464373%7D","https://hr.nowcoder.com/console?theme=tinyLeft&amp;access_token=82386738253777b9566be59ba0b679af4f9a3ddae4842b1f2ad34e9e32cc88b6#paper/%7B%22tab%22%3A%22index%22%2C%22action%22%3A%22candidate%2Fresult%2Findex%22%2C%22testId%22%3A1464373%7D")</f>
        <v>https://hr.nowcoder.com/console?theme=tinyLeft&amp;access_token=82386738253777b9566be59ba0b679af4f9a3ddae4842b1f2ad34e9e32cc88b6#paper/%7B%22tab%22%3A%22index%22%2C%22action%22%3A%22candidate%2Fresult%2Findex%22%2C%22testId%22%3A1464373%7D</v>
      </c>
      <c r="M86" s="4" t="str">
        <f>HYPERLINK("https://api.nowcoder.com/v1/test-pdf/D96B5E78D6057EE8?paperId=16893610","https://api.nowcoder.com/v1/test-pdf/D96B5E78D6057EE8?paperId=16893610")</f>
        <v>https://api.nowcoder.com/v1/test-pdf/D96B5E78D6057EE8?paperId=16893610</v>
      </c>
      <c r="N86" s="3">
        <v>25</v>
      </c>
      <c r="O86" s="3">
        <v>4</v>
      </c>
      <c r="P86" s="3">
        <v>488</v>
      </c>
      <c r="Q86" s="3">
        <v>3</v>
      </c>
      <c r="R86" s="3" t="s">
        <v>684</v>
      </c>
      <c r="S86" s="3" t="s">
        <v>1014</v>
      </c>
      <c r="T86" s="3" t="s">
        <v>686</v>
      </c>
      <c r="U86" s="3" t="s">
        <v>1015</v>
      </c>
      <c r="V86" s="3">
        <v>8</v>
      </c>
      <c r="W86" s="3"/>
      <c r="X86" s="3"/>
      <c r="Y86" s="3"/>
      <c r="Z86" s="3">
        <v>25</v>
      </c>
      <c r="AA86" s="3">
        <v>17</v>
      </c>
      <c r="AB86" s="3">
        <v>488</v>
      </c>
      <c r="AC86" s="3">
        <v>4</v>
      </c>
      <c r="AD86" s="3" t="s">
        <v>684</v>
      </c>
      <c r="AE86" s="3" t="s">
        <v>1016</v>
      </c>
      <c r="AF86" s="3" t="s">
        <v>686</v>
      </c>
      <c r="AG86" s="3" t="s">
        <v>1017</v>
      </c>
      <c r="AH86" s="3">
        <v>26</v>
      </c>
      <c r="AI86" s="3"/>
      <c r="AJ86" s="3"/>
      <c r="AK86" s="3"/>
      <c r="AL86" s="3">
        <v>5</v>
      </c>
      <c r="AM86" s="3">
        <v>0</v>
      </c>
      <c r="AN86" s="3">
        <v>0</v>
      </c>
      <c r="AO86" s="3">
        <v>5</v>
      </c>
      <c r="AP86" s="3">
        <v>0</v>
      </c>
      <c r="AQ86" s="3">
        <v>0</v>
      </c>
      <c r="AR86" s="3">
        <v>0</v>
      </c>
      <c r="AS86" s="3">
        <v>5</v>
      </c>
      <c r="AT86" s="3">
        <v>0</v>
      </c>
      <c r="AU86" s="3">
        <v>5</v>
      </c>
    </row>
    <row r="87" spans="1:47" ht="14.4" x14ac:dyDescent="0.3">
      <c r="A87" s="3" t="s">
        <v>393</v>
      </c>
      <c r="B87" s="3" t="s">
        <v>394</v>
      </c>
      <c r="C87" s="3" t="s">
        <v>395</v>
      </c>
      <c r="D87" s="3" t="s">
        <v>29</v>
      </c>
      <c r="E87" s="3" t="s">
        <v>16</v>
      </c>
      <c r="F87" s="3">
        <v>25</v>
      </c>
      <c r="G87" s="3">
        <v>25</v>
      </c>
      <c r="H87" s="3">
        <v>0</v>
      </c>
      <c r="I87" s="3" t="s">
        <v>1018</v>
      </c>
      <c r="J87" s="3" t="s">
        <v>396</v>
      </c>
      <c r="K87" s="3" t="s">
        <v>683</v>
      </c>
      <c r="L87" s="4" t="str">
        <f>HYPERLINK("https://hr.nowcoder.com/console?theme=tinyLeft&amp;access_token=b9ee19f144e5cf9c721e4b384c4799b66c1e1f9fb4441312211498e2bb8ddbe3#paper/%7B%22tab%22%3A%22index%22%2C%22action%22%3A%22candidate%2Fresult%2Findex%22%2C%22testId%22%3A1464382%7D","https://hr.nowcoder.com/console?theme=tinyLeft&amp;access_token=b9ee19f144e5cf9c721e4b384c4799b66c1e1f9fb4441312211498e2bb8ddbe3#paper/%7B%22tab%22%3A%22index%22%2C%22action%22%3A%22candidate%2Fresult%2Findex%22%2C%22testId%22%3A1464382%7D")</f>
        <v>https://hr.nowcoder.com/console?theme=tinyLeft&amp;access_token=b9ee19f144e5cf9c721e4b384c4799b66c1e1f9fb4441312211498e2bb8ddbe3#paper/%7B%22tab%22%3A%22index%22%2C%22action%22%3A%22candidate%2Fresult%2Findex%22%2C%22testId%22%3A1464382%7D</v>
      </c>
      <c r="M87" s="4" t="str">
        <f>HYPERLINK("https://api.nowcoder.com/v1/test-pdf/F9B645C37195E33F?paperId=16893610","https://api.nowcoder.com/v1/test-pdf/F9B645C37195E33F?paperId=16893610")</f>
        <v>https://api.nowcoder.com/v1/test-pdf/F9B645C37195E33F?paperId=16893610</v>
      </c>
      <c r="N87" s="3">
        <v>0</v>
      </c>
      <c r="O87" s="3">
        <v>1</v>
      </c>
      <c r="P87" s="3">
        <v>504</v>
      </c>
      <c r="Q87" s="3">
        <v>3</v>
      </c>
      <c r="R87" s="3" t="s">
        <v>714</v>
      </c>
      <c r="S87" s="3" t="s">
        <v>1019</v>
      </c>
      <c r="T87" s="3" t="s">
        <v>686</v>
      </c>
      <c r="U87" s="3" t="s">
        <v>1020</v>
      </c>
      <c r="V87" s="3">
        <v>8</v>
      </c>
      <c r="W87" s="3"/>
      <c r="X87" s="3"/>
      <c r="Y87" s="3"/>
      <c r="Z87" s="3">
        <v>0</v>
      </c>
      <c r="AA87" s="3">
        <v>0</v>
      </c>
      <c r="AB87" s="3"/>
      <c r="AC87" s="3"/>
      <c r="AD87" s="3" t="s">
        <v>17</v>
      </c>
      <c r="AE87" s="3"/>
      <c r="AF87" s="3"/>
      <c r="AG87" s="3"/>
      <c r="AH87" s="3">
        <v>0</v>
      </c>
      <c r="AI87" s="3"/>
      <c r="AJ87" s="3"/>
      <c r="AK87" s="3"/>
      <c r="AL87" s="3">
        <v>0</v>
      </c>
      <c r="AM87" s="3">
        <v>0</v>
      </c>
      <c r="AN87" s="3">
        <v>5</v>
      </c>
      <c r="AO87" s="3">
        <v>0</v>
      </c>
      <c r="AP87" s="3">
        <v>0</v>
      </c>
      <c r="AQ87" s="3">
        <v>5</v>
      </c>
      <c r="AR87" s="3">
        <v>5</v>
      </c>
      <c r="AS87" s="3">
        <v>5</v>
      </c>
      <c r="AT87" s="3">
        <v>0</v>
      </c>
      <c r="AU87" s="3">
        <v>5</v>
      </c>
    </row>
    <row r="88" spans="1:47" ht="14.4" x14ac:dyDescent="0.3">
      <c r="A88" s="3" t="s">
        <v>397</v>
      </c>
      <c r="B88" s="3" t="s">
        <v>398</v>
      </c>
      <c r="C88" s="3" t="s">
        <v>399</v>
      </c>
      <c r="D88" s="3" t="s">
        <v>41</v>
      </c>
      <c r="E88" s="3" t="s">
        <v>42</v>
      </c>
      <c r="F88" s="3">
        <v>50</v>
      </c>
      <c r="G88" s="3">
        <v>25</v>
      </c>
      <c r="H88" s="3">
        <v>25</v>
      </c>
      <c r="I88" s="3" t="s">
        <v>1021</v>
      </c>
      <c r="J88" s="3" t="s">
        <v>400</v>
      </c>
      <c r="K88" s="3" t="s">
        <v>683</v>
      </c>
      <c r="L88" s="4" t="str">
        <f>HYPERLINK("https://hr.nowcoder.com/console?theme=tinyLeft&amp;access_token=46f10a5722682faf6e99167d4828fd34d5dceaafe69397923d7691ee1c262b7f#paper/%7B%22tab%22%3A%22index%22%2C%22action%22%3A%22candidate%2Fresult%2Findex%22%2C%22testId%22%3A1464386%7D","https://hr.nowcoder.com/console?theme=tinyLeft&amp;access_token=46f10a5722682faf6e99167d4828fd34d5dceaafe69397923d7691ee1c262b7f#paper/%7B%22tab%22%3A%22index%22%2C%22action%22%3A%22candidate%2Fresult%2Findex%22%2C%22testId%22%3A1464386%7D")</f>
        <v>https://hr.nowcoder.com/console?theme=tinyLeft&amp;access_token=46f10a5722682faf6e99167d4828fd34d5dceaafe69397923d7691ee1c262b7f#paper/%7B%22tab%22%3A%22index%22%2C%22action%22%3A%22candidate%2Fresult%2Findex%22%2C%22testId%22%3A1464386%7D</v>
      </c>
      <c r="M88" s="4" t="str">
        <f>HYPERLINK("https://api.nowcoder.com/v1/test-pdf/D054F1A2051B2D9A?paperId=16893610","https://api.nowcoder.com/v1/test-pdf/D054F1A2051B2D9A?paperId=16893610")</f>
        <v>https://api.nowcoder.com/v1/test-pdf/D054F1A2051B2D9A?paperId=16893610</v>
      </c>
      <c r="N88" s="3">
        <v>25</v>
      </c>
      <c r="O88" s="3">
        <v>4</v>
      </c>
      <c r="P88" s="3">
        <v>484</v>
      </c>
      <c r="Q88" s="3">
        <v>3</v>
      </c>
      <c r="R88" s="3" t="s">
        <v>684</v>
      </c>
      <c r="S88" s="3" t="s">
        <v>1022</v>
      </c>
      <c r="T88" s="3" t="s">
        <v>686</v>
      </c>
      <c r="U88" s="3" t="s">
        <v>1023</v>
      </c>
      <c r="V88" s="3">
        <v>8</v>
      </c>
      <c r="W88" s="3"/>
      <c r="X88" s="3"/>
      <c r="Y88" s="3"/>
      <c r="Z88" s="3">
        <v>0</v>
      </c>
      <c r="AA88" s="3">
        <v>12</v>
      </c>
      <c r="AB88" s="3">
        <v>488</v>
      </c>
      <c r="AC88" s="3">
        <v>4</v>
      </c>
      <c r="AD88" s="3" t="s">
        <v>714</v>
      </c>
      <c r="AE88" s="3" t="s">
        <v>1024</v>
      </c>
      <c r="AF88" s="3" t="s">
        <v>686</v>
      </c>
      <c r="AG88" s="3" t="s">
        <v>1025</v>
      </c>
      <c r="AH88" s="3">
        <v>30</v>
      </c>
      <c r="AI88" s="3"/>
      <c r="AJ88" s="3"/>
      <c r="AK88" s="3"/>
      <c r="AL88" s="3">
        <v>5</v>
      </c>
      <c r="AM88" s="3">
        <v>5</v>
      </c>
      <c r="AN88" s="3">
        <v>0</v>
      </c>
      <c r="AO88" s="3">
        <v>5</v>
      </c>
      <c r="AP88" s="3">
        <v>0</v>
      </c>
      <c r="AQ88" s="3">
        <v>0</v>
      </c>
      <c r="AR88" s="3">
        <v>0</v>
      </c>
      <c r="AS88" s="3">
        <v>5</v>
      </c>
      <c r="AT88" s="3">
        <v>0</v>
      </c>
      <c r="AU88" s="3">
        <v>5</v>
      </c>
    </row>
    <row r="89" spans="1:47" ht="14.4" x14ac:dyDescent="0.3">
      <c r="A89" s="3" t="s">
        <v>401</v>
      </c>
      <c r="B89" s="3" t="s">
        <v>402</v>
      </c>
      <c r="C89" s="3" t="s">
        <v>403</v>
      </c>
      <c r="D89" s="3" t="s">
        <v>66</v>
      </c>
      <c r="E89" s="3" t="s">
        <v>54</v>
      </c>
      <c r="F89" s="3">
        <v>80</v>
      </c>
      <c r="G89" s="3">
        <v>30</v>
      </c>
      <c r="H89" s="3">
        <v>50</v>
      </c>
      <c r="I89" s="3" t="s">
        <v>1026</v>
      </c>
      <c r="J89" s="3" t="s">
        <v>404</v>
      </c>
      <c r="K89" s="3" t="s">
        <v>683</v>
      </c>
      <c r="L89" s="4" t="str">
        <f>HYPERLINK("https://hr.nowcoder.com/console?theme=tinyLeft&amp;access_token=6fa2e1b524e6ad5bf393990d27cb4157f5c61691a8cabe8c5d2dab26d6373591#paper/%7B%22tab%22%3A%22index%22%2C%22action%22%3A%22candidate%2Fresult%2Findex%22%2C%22testId%22%3A1464389%7D","https://hr.nowcoder.com/console?theme=tinyLeft&amp;access_token=6fa2e1b524e6ad5bf393990d27cb4157f5c61691a8cabe8c5d2dab26d6373591#paper/%7B%22tab%22%3A%22index%22%2C%22action%22%3A%22candidate%2Fresult%2Findex%22%2C%22testId%22%3A1464389%7D")</f>
        <v>https://hr.nowcoder.com/console?theme=tinyLeft&amp;access_token=6fa2e1b524e6ad5bf393990d27cb4157f5c61691a8cabe8c5d2dab26d6373591#paper/%7B%22tab%22%3A%22index%22%2C%22action%22%3A%22candidate%2Fresult%2Findex%22%2C%22testId%22%3A1464389%7D</v>
      </c>
      <c r="M89" s="4" t="str">
        <f>HYPERLINK("https://api.nowcoder.com/v1/test-pdf/80C66D5DF9CD1CC4?paperId=16893610","https://api.nowcoder.com/v1/test-pdf/80C66D5DF9CD1CC4?paperId=16893610")</f>
        <v>https://api.nowcoder.com/v1/test-pdf/80C66D5DF9CD1CC4?paperId=16893610</v>
      </c>
      <c r="N89" s="3">
        <v>25</v>
      </c>
      <c r="O89" s="3">
        <v>9</v>
      </c>
      <c r="P89" s="3">
        <v>508</v>
      </c>
      <c r="Q89" s="3">
        <v>4</v>
      </c>
      <c r="R89" s="3" t="s">
        <v>684</v>
      </c>
      <c r="S89" s="3" t="s">
        <v>1027</v>
      </c>
      <c r="T89" s="3" t="s">
        <v>686</v>
      </c>
      <c r="U89" s="3" t="s">
        <v>1028</v>
      </c>
      <c r="V89" s="3">
        <v>16</v>
      </c>
      <c r="W89" s="3"/>
      <c r="X89" s="3"/>
      <c r="Y89" s="3"/>
      <c r="Z89" s="3">
        <v>25</v>
      </c>
      <c r="AA89" s="3">
        <v>1</v>
      </c>
      <c r="AB89" s="3">
        <v>512</v>
      </c>
      <c r="AC89" s="3">
        <v>5</v>
      </c>
      <c r="AD89" s="3" t="s">
        <v>684</v>
      </c>
      <c r="AE89" s="3" t="s">
        <v>1029</v>
      </c>
      <c r="AF89" s="3" t="s">
        <v>686</v>
      </c>
      <c r="AG89" s="3" t="s">
        <v>1030</v>
      </c>
      <c r="AH89" s="3">
        <v>34</v>
      </c>
      <c r="AI89" s="3"/>
      <c r="AJ89" s="3"/>
      <c r="AK89" s="3"/>
      <c r="AL89" s="3">
        <v>5</v>
      </c>
      <c r="AM89" s="3">
        <v>5</v>
      </c>
      <c r="AN89" s="3">
        <v>5</v>
      </c>
      <c r="AO89" s="3">
        <v>5</v>
      </c>
      <c r="AP89" s="3">
        <v>0</v>
      </c>
      <c r="AQ89" s="3">
        <v>5</v>
      </c>
      <c r="AR89" s="3">
        <v>5</v>
      </c>
      <c r="AS89" s="3">
        <v>0</v>
      </c>
      <c r="AT89" s="3">
        <v>0</v>
      </c>
      <c r="AU89" s="3">
        <v>0</v>
      </c>
    </row>
    <row r="90" spans="1:47" ht="14.4" x14ac:dyDescent="0.3">
      <c r="A90" s="3" t="s">
        <v>405</v>
      </c>
      <c r="B90" s="3" t="s">
        <v>406</v>
      </c>
      <c r="C90" s="3" t="s">
        <v>407</v>
      </c>
      <c r="D90" s="3" t="s">
        <v>41</v>
      </c>
      <c r="E90" s="3" t="s">
        <v>42</v>
      </c>
      <c r="F90" s="3">
        <v>75</v>
      </c>
      <c r="G90" s="3">
        <v>25</v>
      </c>
      <c r="H90" s="3">
        <v>50</v>
      </c>
      <c r="I90" s="3" t="s">
        <v>744</v>
      </c>
      <c r="J90" s="3" t="s">
        <v>408</v>
      </c>
      <c r="K90" s="3" t="s">
        <v>683</v>
      </c>
      <c r="L90" s="4" t="str">
        <f>HYPERLINK("https://hr.nowcoder.com/console?theme=tinyLeft&amp;access_token=8b364a162ec45995d9d55107e81e14981920663f5ead623f497ced1fe83fab48#paper/%7B%22tab%22%3A%22index%22%2C%22action%22%3A%22candidate%2Fresult%2Findex%22%2C%22testId%22%3A1464397%7D","https://hr.nowcoder.com/console?theme=tinyLeft&amp;access_token=8b364a162ec45995d9d55107e81e14981920663f5ead623f497ced1fe83fab48#paper/%7B%22tab%22%3A%22index%22%2C%22action%22%3A%22candidate%2Fresult%2Findex%22%2C%22testId%22%3A1464397%7D")</f>
        <v>https://hr.nowcoder.com/console?theme=tinyLeft&amp;access_token=8b364a162ec45995d9d55107e81e14981920663f5ead623f497ced1fe83fab48#paper/%7B%22tab%22%3A%22index%22%2C%22action%22%3A%22candidate%2Fresult%2Findex%22%2C%22testId%22%3A1464397%7D</v>
      </c>
      <c r="M90" s="4" t="str">
        <f>HYPERLINK("https://api.nowcoder.com/v1/test-pdf/EBEC01A9BB353EF6?paperId=16893610","https://api.nowcoder.com/v1/test-pdf/EBEC01A9BB353EF6?paperId=16893610")</f>
        <v>https://api.nowcoder.com/v1/test-pdf/EBEC01A9BB353EF6?paperId=16893610</v>
      </c>
      <c r="N90" s="3">
        <v>25</v>
      </c>
      <c r="O90" s="3">
        <v>3</v>
      </c>
      <c r="P90" s="3">
        <v>484</v>
      </c>
      <c r="Q90" s="3">
        <v>3</v>
      </c>
      <c r="R90" s="3" t="s">
        <v>684</v>
      </c>
      <c r="S90" s="3" t="s">
        <v>1031</v>
      </c>
      <c r="T90" s="3" t="s">
        <v>686</v>
      </c>
      <c r="U90" s="3" t="s">
        <v>1032</v>
      </c>
      <c r="V90" s="3">
        <v>25</v>
      </c>
      <c r="W90" s="3"/>
      <c r="X90" s="3"/>
      <c r="Y90" s="3"/>
      <c r="Z90" s="3">
        <v>25</v>
      </c>
      <c r="AA90" s="3">
        <v>3</v>
      </c>
      <c r="AB90" s="3">
        <v>504</v>
      </c>
      <c r="AC90" s="3">
        <v>5</v>
      </c>
      <c r="AD90" s="3" t="s">
        <v>684</v>
      </c>
      <c r="AE90" s="3" t="s">
        <v>1033</v>
      </c>
      <c r="AF90" s="3" t="s">
        <v>686</v>
      </c>
      <c r="AG90" s="3" t="s">
        <v>1034</v>
      </c>
      <c r="AH90" s="3">
        <v>35</v>
      </c>
      <c r="AI90" s="3"/>
      <c r="AJ90" s="3"/>
      <c r="AK90" s="3"/>
      <c r="AL90" s="3">
        <v>5</v>
      </c>
      <c r="AM90" s="3">
        <v>0</v>
      </c>
      <c r="AN90" s="3">
        <v>5</v>
      </c>
      <c r="AO90" s="3">
        <v>5</v>
      </c>
      <c r="AP90" s="3">
        <v>0</v>
      </c>
      <c r="AQ90" s="3">
        <v>5</v>
      </c>
      <c r="AR90" s="3">
        <v>0</v>
      </c>
      <c r="AS90" s="3">
        <v>0</v>
      </c>
      <c r="AT90" s="3">
        <v>0</v>
      </c>
      <c r="AU90" s="3">
        <v>5</v>
      </c>
    </row>
    <row r="91" spans="1:47" ht="14.4" x14ac:dyDescent="0.3">
      <c r="A91" s="3" t="s">
        <v>409</v>
      </c>
      <c r="B91" s="3" t="s">
        <v>410</v>
      </c>
      <c r="C91" s="3" t="s">
        <v>411</v>
      </c>
      <c r="D91" s="3" t="s">
        <v>41</v>
      </c>
      <c r="E91" s="3" t="s">
        <v>42</v>
      </c>
      <c r="F91" s="3">
        <v>75</v>
      </c>
      <c r="G91" s="3">
        <v>25</v>
      </c>
      <c r="H91" s="3">
        <v>50</v>
      </c>
      <c r="I91" s="3" t="s">
        <v>313</v>
      </c>
      <c r="J91" s="3" t="s">
        <v>412</v>
      </c>
      <c r="K91" s="3" t="s">
        <v>683</v>
      </c>
      <c r="L91" s="4" t="str">
        <f>HYPERLINK("https://hr.nowcoder.com/console?theme=tinyLeft&amp;access_token=7a45e285b2f215c9e9ab1d9790188659506ea5e3702a9e02c892b0c2ee6a54b1#paper/%7B%22tab%22%3A%22index%22%2C%22action%22%3A%22candidate%2Fresult%2Findex%22%2C%22testId%22%3A1464399%7D","https://hr.nowcoder.com/console?theme=tinyLeft&amp;access_token=7a45e285b2f215c9e9ab1d9790188659506ea5e3702a9e02c892b0c2ee6a54b1#paper/%7B%22tab%22%3A%22index%22%2C%22action%22%3A%22candidate%2Fresult%2Findex%22%2C%22testId%22%3A1464399%7D")</f>
        <v>https://hr.nowcoder.com/console?theme=tinyLeft&amp;access_token=7a45e285b2f215c9e9ab1d9790188659506ea5e3702a9e02c892b0c2ee6a54b1#paper/%7B%22tab%22%3A%22index%22%2C%22action%22%3A%22candidate%2Fresult%2Findex%22%2C%22testId%22%3A1464399%7D</v>
      </c>
      <c r="M91" s="4" t="str">
        <f>HYPERLINK("https://api.nowcoder.com/v1/test-pdf/7B6FE2E14EBCB390?paperId=16893610","https://api.nowcoder.com/v1/test-pdf/7B6FE2E14EBCB390?paperId=16893610")</f>
        <v>https://api.nowcoder.com/v1/test-pdf/7B6FE2E14EBCB390?paperId=16893610</v>
      </c>
      <c r="N91" s="3">
        <v>25</v>
      </c>
      <c r="O91" s="3">
        <v>1</v>
      </c>
      <c r="P91" s="3">
        <v>488</v>
      </c>
      <c r="Q91" s="3">
        <v>3</v>
      </c>
      <c r="R91" s="3" t="s">
        <v>684</v>
      </c>
      <c r="S91" s="3" t="s">
        <v>1035</v>
      </c>
      <c r="T91" s="3" t="s">
        <v>686</v>
      </c>
      <c r="U91" s="3" t="s">
        <v>1036</v>
      </c>
      <c r="V91" s="3">
        <v>9</v>
      </c>
      <c r="W91" s="3"/>
      <c r="X91" s="3"/>
      <c r="Y91" s="3"/>
      <c r="Z91" s="3">
        <v>25</v>
      </c>
      <c r="AA91" s="3">
        <v>8</v>
      </c>
      <c r="AB91" s="3">
        <v>488</v>
      </c>
      <c r="AC91" s="3">
        <v>4</v>
      </c>
      <c r="AD91" s="3" t="s">
        <v>684</v>
      </c>
      <c r="AE91" s="3" t="s">
        <v>1037</v>
      </c>
      <c r="AF91" s="3" t="s">
        <v>686</v>
      </c>
      <c r="AG91" s="3" t="s">
        <v>1038</v>
      </c>
      <c r="AH91" s="3">
        <v>42</v>
      </c>
      <c r="AI91" s="3"/>
      <c r="AJ91" s="3"/>
      <c r="AK91" s="3"/>
      <c r="AL91" s="3">
        <v>0</v>
      </c>
      <c r="AM91" s="3">
        <v>5</v>
      </c>
      <c r="AN91" s="3">
        <v>5</v>
      </c>
      <c r="AO91" s="3">
        <v>0</v>
      </c>
      <c r="AP91" s="3">
        <v>0</v>
      </c>
      <c r="AQ91" s="3">
        <v>5</v>
      </c>
      <c r="AR91" s="3">
        <v>0</v>
      </c>
      <c r="AS91" s="3">
        <v>0</v>
      </c>
      <c r="AT91" s="3">
        <v>5</v>
      </c>
      <c r="AU91" s="3">
        <v>5</v>
      </c>
    </row>
    <row r="92" spans="1:47" ht="14.4" x14ac:dyDescent="0.3">
      <c r="A92" s="3" t="s">
        <v>413</v>
      </c>
      <c r="B92" s="3" t="s">
        <v>414</v>
      </c>
      <c r="C92" s="3" t="s">
        <v>415</v>
      </c>
      <c r="D92" s="3" t="s">
        <v>53</v>
      </c>
      <c r="E92" s="3" t="s">
        <v>54</v>
      </c>
      <c r="F92" s="3">
        <v>20</v>
      </c>
      <c r="G92" s="3">
        <v>20</v>
      </c>
      <c r="H92" s="3">
        <v>0</v>
      </c>
      <c r="I92" s="3" t="s">
        <v>1039</v>
      </c>
      <c r="J92" s="3" t="s">
        <v>416</v>
      </c>
      <c r="K92" s="3" t="s">
        <v>683</v>
      </c>
      <c r="L92" s="4" t="str">
        <f>HYPERLINK("https://hr.nowcoder.com/console?theme=tinyLeft&amp;access_token=1f5e1b0b25381db122e545199a16a17bc42939728ef407335d0a791d8775fdd2#paper/%7B%22tab%22%3A%22index%22%2C%22action%22%3A%22candidate%2Fresult%2Findex%22%2C%22testId%22%3A1464405%7D","https://hr.nowcoder.com/console?theme=tinyLeft&amp;access_token=1f5e1b0b25381db122e545199a16a17bc42939728ef407335d0a791d8775fdd2#paper/%7B%22tab%22%3A%22index%22%2C%22action%22%3A%22candidate%2Fresult%2Findex%22%2C%22testId%22%3A1464405%7D")</f>
        <v>https://hr.nowcoder.com/console?theme=tinyLeft&amp;access_token=1f5e1b0b25381db122e545199a16a17bc42939728ef407335d0a791d8775fdd2#paper/%7B%22tab%22%3A%22index%22%2C%22action%22%3A%22candidate%2Fresult%2Findex%22%2C%22testId%22%3A1464405%7D</v>
      </c>
      <c r="M92" s="4" t="str">
        <f>HYPERLINK("https://api.nowcoder.com/v1/test-pdf/5EAEF36948B0D394?paperId=16893610","https://api.nowcoder.com/v1/test-pdf/5EAEF36948B0D394?paperId=16893610")</f>
        <v>https://api.nowcoder.com/v1/test-pdf/5EAEF36948B0D394?paperId=16893610</v>
      </c>
      <c r="N92" s="3">
        <v>0</v>
      </c>
      <c r="O92" s="3">
        <v>0</v>
      </c>
      <c r="P92" s="3"/>
      <c r="Q92" s="3"/>
      <c r="R92" s="3" t="s">
        <v>17</v>
      </c>
      <c r="S92" s="3"/>
      <c r="T92" s="3"/>
      <c r="U92" s="3"/>
      <c r="V92" s="3">
        <v>0</v>
      </c>
      <c r="W92" s="3"/>
      <c r="X92" s="3"/>
      <c r="Y92" s="3"/>
      <c r="Z92" s="3">
        <v>0</v>
      </c>
      <c r="AA92" s="3">
        <v>0</v>
      </c>
      <c r="AB92" s="3"/>
      <c r="AC92" s="3"/>
      <c r="AD92" s="3" t="s">
        <v>17</v>
      </c>
      <c r="AE92" s="3"/>
      <c r="AF92" s="3"/>
      <c r="AG92" s="3"/>
      <c r="AH92" s="3">
        <v>0</v>
      </c>
      <c r="AI92" s="3"/>
      <c r="AJ92" s="3"/>
      <c r="AK92" s="3"/>
      <c r="AL92" s="3">
        <v>5</v>
      </c>
      <c r="AM92" s="3">
        <v>5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5</v>
      </c>
      <c r="AT92" s="3">
        <v>0</v>
      </c>
      <c r="AU92" s="3">
        <v>5</v>
      </c>
    </row>
    <row r="93" spans="1:47" ht="14.4" x14ac:dyDescent="0.3">
      <c r="A93" s="3" t="s">
        <v>417</v>
      </c>
      <c r="B93" s="3" t="s">
        <v>418</v>
      </c>
      <c r="C93" s="3" t="s">
        <v>419</v>
      </c>
      <c r="D93" s="3" t="s">
        <v>29</v>
      </c>
      <c r="E93" s="3" t="s">
        <v>16</v>
      </c>
      <c r="F93" s="3">
        <v>25</v>
      </c>
      <c r="G93" s="3">
        <v>25</v>
      </c>
      <c r="H93" s="3">
        <v>0</v>
      </c>
      <c r="I93" s="3" t="s">
        <v>1040</v>
      </c>
      <c r="J93" s="3" t="s">
        <v>421</v>
      </c>
      <c r="K93" s="3" t="s">
        <v>683</v>
      </c>
      <c r="L93" s="4" t="str">
        <f>HYPERLINK("https://hr.nowcoder.com/console?theme=tinyLeft&amp;access_token=2fc23d48d5c1df901c6a683cb2fdacd47f84782e8bfa37867bf0f34bd8ce158e#paper/%7B%22tab%22%3A%22index%22%2C%22action%22%3A%22candidate%2Fresult%2Findex%22%2C%22testId%22%3A1464416%7D","https://hr.nowcoder.com/console?theme=tinyLeft&amp;access_token=2fc23d48d5c1df901c6a683cb2fdacd47f84782e8bfa37867bf0f34bd8ce158e#paper/%7B%22tab%22%3A%22index%22%2C%22action%22%3A%22candidate%2Fresult%2Findex%22%2C%22testId%22%3A1464416%7D")</f>
        <v>https://hr.nowcoder.com/console?theme=tinyLeft&amp;access_token=2fc23d48d5c1df901c6a683cb2fdacd47f84782e8bfa37867bf0f34bd8ce158e#paper/%7B%22tab%22%3A%22index%22%2C%22action%22%3A%22candidate%2Fresult%2Findex%22%2C%22testId%22%3A1464416%7D</v>
      </c>
      <c r="M93" s="4" t="str">
        <f>HYPERLINK("https://api.nowcoder.com/v1/test-pdf/B7647E6A194C7B48?paperId=16893610","https://api.nowcoder.com/v1/test-pdf/B7647E6A194C7B48?paperId=16893610")</f>
        <v>https://api.nowcoder.com/v1/test-pdf/B7647E6A194C7B48?paperId=16893610</v>
      </c>
      <c r="N93" s="3">
        <v>0</v>
      </c>
      <c r="O93" s="3">
        <v>0</v>
      </c>
      <c r="P93" s="3"/>
      <c r="Q93" s="3"/>
      <c r="R93" s="3" t="s">
        <v>17</v>
      </c>
      <c r="S93" s="3"/>
      <c r="T93" s="3"/>
      <c r="U93" s="3"/>
      <c r="V93" s="3">
        <v>0</v>
      </c>
      <c r="W93" s="3"/>
      <c r="X93" s="3"/>
      <c r="Y93" s="3"/>
      <c r="Z93" s="3">
        <v>0</v>
      </c>
      <c r="AA93" s="3">
        <v>6</v>
      </c>
      <c r="AB93" s="3">
        <v>504</v>
      </c>
      <c r="AC93" s="3">
        <v>5</v>
      </c>
      <c r="AD93" s="3" t="s">
        <v>714</v>
      </c>
      <c r="AE93" s="3" t="s">
        <v>1041</v>
      </c>
      <c r="AF93" s="3" t="s">
        <v>686</v>
      </c>
      <c r="AG93" s="3" t="s">
        <v>1042</v>
      </c>
      <c r="AH93" s="3">
        <v>54</v>
      </c>
      <c r="AI93" s="3"/>
      <c r="AJ93" s="3"/>
      <c r="AK93" s="3"/>
      <c r="AL93" s="3">
        <v>5</v>
      </c>
      <c r="AM93" s="3">
        <v>0</v>
      </c>
      <c r="AN93" s="3">
        <v>5</v>
      </c>
      <c r="AO93" s="3">
        <v>5</v>
      </c>
      <c r="AP93" s="3">
        <v>5</v>
      </c>
      <c r="AQ93" s="3">
        <v>0</v>
      </c>
      <c r="AR93" s="3">
        <v>0</v>
      </c>
      <c r="AS93" s="3">
        <v>0</v>
      </c>
      <c r="AT93" s="3">
        <v>0</v>
      </c>
      <c r="AU93" s="3">
        <v>5</v>
      </c>
    </row>
    <row r="94" spans="1:47" ht="14.4" x14ac:dyDescent="0.3">
      <c r="A94" s="3" t="s">
        <v>422</v>
      </c>
      <c r="B94" s="3" t="s">
        <v>423</v>
      </c>
      <c r="C94" s="3" t="s">
        <v>424</v>
      </c>
      <c r="D94" s="3" t="s">
        <v>101</v>
      </c>
      <c r="E94" s="3" t="s">
        <v>23</v>
      </c>
      <c r="F94" s="3">
        <v>47.5</v>
      </c>
      <c r="G94" s="3">
        <v>25</v>
      </c>
      <c r="H94" s="3">
        <v>22.5</v>
      </c>
      <c r="I94" s="3" t="s">
        <v>1043</v>
      </c>
      <c r="J94" s="3" t="s">
        <v>426</v>
      </c>
      <c r="K94" s="3" t="s">
        <v>683</v>
      </c>
      <c r="L94" s="4" t="str">
        <f>HYPERLINK("https://hr.nowcoder.com/console?theme=tinyLeft&amp;access_token=6bd152e86c4c9a4b7a60309f7cbe79725ca295a639a1521ca210772ec7610145#paper/%7B%22tab%22%3A%22index%22%2C%22action%22%3A%22candidate%2Fresult%2Findex%22%2C%22testId%22%3A1464420%7D","https://hr.nowcoder.com/console?theme=tinyLeft&amp;access_token=6bd152e86c4c9a4b7a60309f7cbe79725ca295a639a1521ca210772ec7610145#paper/%7B%22tab%22%3A%22index%22%2C%22action%22%3A%22candidate%2Fresult%2Findex%22%2C%22testId%22%3A1464420%7D")</f>
        <v>https://hr.nowcoder.com/console?theme=tinyLeft&amp;access_token=6bd152e86c4c9a4b7a60309f7cbe79725ca295a639a1521ca210772ec7610145#paper/%7B%22tab%22%3A%22index%22%2C%22action%22%3A%22candidate%2Fresult%2Findex%22%2C%22testId%22%3A1464420%7D</v>
      </c>
      <c r="M94" s="4" t="str">
        <f>HYPERLINK("https://api.nowcoder.com/v1/test-pdf/0EEBDEAC22BB21A4?paperId=16893610","https://api.nowcoder.com/v1/test-pdf/0EEBDEAC22BB21A4?paperId=16893610")</f>
        <v>https://api.nowcoder.com/v1/test-pdf/0EEBDEAC22BB21A4?paperId=16893610</v>
      </c>
      <c r="N94" s="3">
        <v>0</v>
      </c>
      <c r="O94" s="3">
        <v>9</v>
      </c>
      <c r="P94" s="3">
        <v>504</v>
      </c>
      <c r="Q94" s="3">
        <v>4</v>
      </c>
      <c r="R94" s="3" t="s">
        <v>714</v>
      </c>
      <c r="S94" s="3" t="s">
        <v>1044</v>
      </c>
      <c r="T94" s="3" t="s">
        <v>686</v>
      </c>
      <c r="U94" s="3" t="s">
        <v>1045</v>
      </c>
      <c r="V94" s="3">
        <v>23</v>
      </c>
      <c r="W94" s="3"/>
      <c r="X94" s="3"/>
      <c r="Y94" s="3"/>
      <c r="Z94" s="3">
        <v>22.5</v>
      </c>
      <c r="AA94" s="3">
        <v>8</v>
      </c>
      <c r="AB94" s="3">
        <v>604</v>
      </c>
      <c r="AC94" s="3">
        <v>1001</v>
      </c>
      <c r="AD94" s="3" t="s">
        <v>837</v>
      </c>
      <c r="AE94" s="3" t="s">
        <v>1046</v>
      </c>
      <c r="AF94" s="3" t="s">
        <v>686</v>
      </c>
      <c r="AG94" s="3" t="s">
        <v>1047</v>
      </c>
      <c r="AH94" s="3">
        <v>97</v>
      </c>
      <c r="AI94" s="3"/>
      <c r="AJ94" s="3"/>
      <c r="AK94" s="3"/>
      <c r="AL94" s="3">
        <v>5</v>
      </c>
      <c r="AM94" s="3">
        <v>0</v>
      </c>
      <c r="AN94" s="3">
        <v>5</v>
      </c>
      <c r="AO94" s="3">
        <v>5</v>
      </c>
      <c r="AP94" s="3">
        <v>0</v>
      </c>
      <c r="AQ94" s="3">
        <v>5</v>
      </c>
      <c r="AR94" s="3">
        <v>0</v>
      </c>
      <c r="AS94" s="3">
        <v>5</v>
      </c>
      <c r="AT94" s="3">
        <v>0</v>
      </c>
      <c r="AU94" s="3">
        <v>0</v>
      </c>
    </row>
    <row r="95" spans="1:47" ht="14.4" x14ac:dyDescent="0.3">
      <c r="A95" s="3" t="s">
        <v>427</v>
      </c>
      <c r="B95" s="3" t="s">
        <v>428</v>
      </c>
      <c r="C95" s="3" t="s">
        <v>429</v>
      </c>
      <c r="D95" s="3" t="s">
        <v>29</v>
      </c>
      <c r="E95" s="3" t="s">
        <v>42</v>
      </c>
      <c r="F95" s="3">
        <v>95</v>
      </c>
      <c r="G95" s="3">
        <v>45</v>
      </c>
      <c r="H95" s="3">
        <v>50</v>
      </c>
      <c r="I95" s="3" t="s">
        <v>1048</v>
      </c>
      <c r="J95" s="3" t="s">
        <v>430</v>
      </c>
      <c r="K95" s="3" t="s">
        <v>683</v>
      </c>
      <c r="L95" s="4" t="str">
        <f>HYPERLINK("https://hr.nowcoder.com/console?theme=tinyLeft&amp;access_token=6013fe7c800fb7fa30269cfdabd9aec7a1f9b101e55ada51112eb611752c3e6e#paper/%7B%22tab%22%3A%22index%22%2C%22action%22%3A%22candidate%2Fresult%2Findex%22%2C%22testId%22%3A1464438%7D","https://hr.nowcoder.com/console?theme=tinyLeft&amp;access_token=6013fe7c800fb7fa30269cfdabd9aec7a1f9b101e55ada51112eb611752c3e6e#paper/%7B%22tab%22%3A%22index%22%2C%22action%22%3A%22candidate%2Fresult%2Findex%22%2C%22testId%22%3A1464438%7D")</f>
        <v>https://hr.nowcoder.com/console?theme=tinyLeft&amp;access_token=6013fe7c800fb7fa30269cfdabd9aec7a1f9b101e55ada51112eb611752c3e6e#paper/%7B%22tab%22%3A%22index%22%2C%22action%22%3A%22candidate%2Fresult%2Findex%22%2C%22testId%22%3A1464438%7D</v>
      </c>
      <c r="M95" s="4" t="str">
        <f>HYPERLINK("https://api.nowcoder.com/v1/test-pdf/99F818E3FC9EA8E2?paperId=16893610","https://api.nowcoder.com/v1/test-pdf/99F818E3FC9EA8E2?paperId=16893610")</f>
        <v>https://api.nowcoder.com/v1/test-pdf/99F818E3FC9EA8E2?paperId=16893610</v>
      </c>
      <c r="N95" s="3">
        <v>25</v>
      </c>
      <c r="O95" s="3">
        <v>1</v>
      </c>
      <c r="P95" s="3">
        <v>696</v>
      </c>
      <c r="Q95" s="3">
        <v>3</v>
      </c>
      <c r="R95" s="3" t="s">
        <v>684</v>
      </c>
      <c r="S95" s="3" t="s">
        <v>1049</v>
      </c>
      <c r="T95" s="3" t="s">
        <v>686</v>
      </c>
      <c r="U95" s="3" t="s">
        <v>1050</v>
      </c>
      <c r="V95" s="3">
        <v>7</v>
      </c>
      <c r="W95" s="3"/>
      <c r="X95" s="3"/>
      <c r="Y95" s="3"/>
      <c r="Z95" s="3">
        <v>25</v>
      </c>
      <c r="AA95" s="3">
        <v>11</v>
      </c>
      <c r="AB95" s="3">
        <v>624</v>
      </c>
      <c r="AC95" s="3">
        <v>5</v>
      </c>
      <c r="AD95" s="3" t="s">
        <v>684</v>
      </c>
      <c r="AE95" s="3" t="s">
        <v>1051</v>
      </c>
      <c r="AF95" s="3" t="s">
        <v>686</v>
      </c>
      <c r="AG95" s="3" t="s">
        <v>1052</v>
      </c>
      <c r="AH95" s="3">
        <v>30</v>
      </c>
      <c r="AI95" s="3"/>
      <c r="AJ95" s="3"/>
      <c r="AK95" s="3"/>
      <c r="AL95" s="3">
        <v>5</v>
      </c>
      <c r="AM95" s="3">
        <v>5</v>
      </c>
      <c r="AN95" s="3">
        <v>5</v>
      </c>
      <c r="AO95" s="3">
        <v>5</v>
      </c>
      <c r="AP95" s="3">
        <v>0</v>
      </c>
      <c r="AQ95" s="3">
        <v>5</v>
      </c>
      <c r="AR95" s="3">
        <v>5</v>
      </c>
      <c r="AS95" s="3">
        <v>5</v>
      </c>
      <c r="AT95" s="3">
        <v>5</v>
      </c>
      <c r="AU95" s="3">
        <v>5</v>
      </c>
    </row>
    <row r="96" spans="1:47" ht="14.4" x14ac:dyDescent="0.3">
      <c r="A96" s="3" t="s">
        <v>431</v>
      </c>
      <c r="B96" s="3" t="s">
        <v>432</v>
      </c>
      <c r="C96" s="3" t="s">
        <v>433</v>
      </c>
      <c r="D96" s="3" t="s">
        <v>101</v>
      </c>
      <c r="E96" s="3" t="s">
        <v>42</v>
      </c>
      <c r="F96" s="3">
        <v>20</v>
      </c>
      <c r="G96" s="3">
        <v>20</v>
      </c>
      <c r="H96" s="3">
        <v>0</v>
      </c>
      <c r="I96" s="3" t="s">
        <v>1053</v>
      </c>
      <c r="J96" s="3" t="s">
        <v>434</v>
      </c>
      <c r="K96" s="3" t="s">
        <v>683</v>
      </c>
      <c r="L96" s="4" t="str">
        <f>HYPERLINK("https://hr.nowcoder.com/console?theme=tinyLeft&amp;access_token=fe14052f6b3e9b005cc3dc357e1da842ca18b4541dff0be43b46f7a190e5197b#paper/%7B%22tab%22%3A%22index%22%2C%22action%22%3A%22candidate%2Fresult%2Findex%22%2C%22testId%22%3A1464452%7D","https://hr.nowcoder.com/console?theme=tinyLeft&amp;access_token=fe14052f6b3e9b005cc3dc357e1da842ca18b4541dff0be43b46f7a190e5197b#paper/%7B%22tab%22%3A%22index%22%2C%22action%22%3A%22candidate%2Fresult%2Findex%22%2C%22testId%22%3A1464452%7D")</f>
        <v>https://hr.nowcoder.com/console?theme=tinyLeft&amp;access_token=fe14052f6b3e9b005cc3dc357e1da842ca18b4541dff0be43b46f7a190e5197b#paper/%7B%22tab%22%3A%22index%22%2C%22action%22%3A%22candidate%2Fresult%2Findex%22%2C%22testId%22%3A1464452%7D</v>
      </c>
      <c r="M96" s="4" t="str">
        <f>HYPERLINK("https://api.nowcoder.com/v1/test-pdf/66C076EA51772EAB?paperId=16893610","https://api.nowcoder.com/v1/test-pdf/66C076EA51772EAB?paperId=16893610")</f>
        <v>https://api.nowcoder.com/v1/test-pdf/66C076EA51772EAB?paperId=16893610</v>
      </c>
      <c r="N96" s="3">
        <v>0</v>
      </c>
      <c r="O96" s="3">
        <v>0</v>
      </c>
      <c r="P96" s="3"/>
      <c r="Q96" s="3"/>
      <c r="R96" s="3" t="s">
        <v>17</v>
      </c>
      <c r="S96" s="3"/>
      <c r="T96" s="3"/>
      <c r="U96" s="3"/>
      <c r="V96" s="3">
        <v>0</v>
      </c>
      <c r="W96" s="3"/>
      <c r="X96" s="3"/>
      <c r="Y96" s="3"/>
      <c r="Z96" s="3">
        <v>0</v>
      </c>
      <c r="AA96" s="3">
        <v>0</v>
      </c>
      <c r="AB96" s="3"/>
      <c r="AC96" s="3"/>
      <c r="AD96" s="3" t="s">
        <v>17</v>
      </c>
      <c r="AE96" s="3"/>
      <c r="AF96" s="3"/>
      <c r="AG96" s="3"/>
      <c r="AH96" s="3">
        <v>0</v>
      </c>
      <c r="AI96" s="3"/>
      <c r="AJ96" s="3"/>
      <c r="AK96" s="3"/>
      <c r="AL96" s="3">
        <v>0</v>
      </c>
      <c r="AM96" s="3">
        <v>5</v>
      </c>
      <c r="AN96" s="3">
        <v>5</v>
      </c>
      <c r="AO96" s="3">
        <v>0</v>
      </c>
      <c r="AP96" s="3">
        <v>0</v>
      </c>
      <c r="AQ96" s="3">
        <v>5</v>
      </c>
      <c r="AR96" s="3">
        <v>0</v>
      </c>
      <c r="AS96" s="3">
        <v>0</v>
      </c>
      <c r="AT96" s="3">
        <v>0</v>
      </c>
      <c r="AU96" s="3">
        <v>5</v>
      </c>
    </row>
    <row r="97" spans="1:47" ht="14.4" x14ac:dyDescent="0.3">
      <c r="A97" s="3" t="s">
        <v>435</v>
      </c>
      <c r="B97" s="3" t="s">
        <v>436</v>
      </c>
      <c r="C97" s="3" t="s">
        <v>437</v>
      </c>
      <c r="D97" s="3" t="s">
        <v>53</v>
      </c>
      <c r="E97" s="3" t="s">
        <v>54</v>
      </c>
      <c r="F97" s="3">
        <v>50</v>
      </c>
      <c r="G97" s="3">
        <v>25</v>
      </c>
      <c r="H97" s="3">
        <v>25</v>
      </c>
      <c r="I97" s="3" t="s">
        <v>1054</v>
      </c>
      <c r="J97" s="3" t="s">
        <v>438</v>
      </c>
      <c r="K97" s="3" t="s">
        <v>683</v>
      </c>
      <c r="L97" s="4" t="str">
        <f>HYPERLINK("https://hr.nowcoder.com/console?theme=tinyLeft&amp;access_token=da78c0f30a73755e474bd635fb3747f1758f0444f30ac7e6d044619ffb50f65a#paper/%7B%22tab%22%3A%22index%22%2C%22action%22%3A%22candidate%2Fresult%2Findex%22%2C%22testId%22%3A1464464%7D","https://hr.nowcoder.com/console?theme=tinyLeft&amp;access_token=da78c0f30a73755e474bd635fb3747f1758f0444f30ac7e6d044619ffb50f65a#paper/%7B%22tab%22%3A%22index%22%2C%22action%22%3A%22candidate%2Fresult%2Findex%22%2C%22testId%22%3A1464464%7D")</f>
        <v>https://hr.nowcoder.com/console?theme=tinyLeft&amp;access_token=da78c0f30a73755e474bd635fb3747f1758f0444f30ac7e6d044619ffb50f65a#paper/%7B%22tab%22%3A%22index%22%2C%22action%22%3A%22candidate%2Fresult%2Findex%22%2C%22testId%22%3A1464464%7D</v>
      </c>
      <c r="M97" s="4" t="str">
        <f>HYPERLINK("https://api.nowcoder.com/v1/test-pdf/F102C86A6149B099?paperId=16893610","https://api.nowcoder.com/v1/test-pdf/F102C86A6149B099?paperId=16893610")</f>
        <v>https://api.nowcoder.com/v1/test-pdf/F102C86A6149B099?paperId=16893610</v>
      </c>
      <c r="N97" s="3">
        <v>25</v>
      </c>
      <c r="O97" s="3">
        <v>2</v>
      </c>
      <c r="P97" s="3">
        <v>480</v>
      </c>
      <c r="Q97" s="3">
        <v>4</v>
      </c>
      <c r="R97" s="3" t="s">
        <v>684</v>
      </c>
      <c r="S97" s="3" t="s">
        <v>1055</v>
      </c>
      <c r="T97" s="3" t="s">
        <v>686</v>
      </c>
      <c r="U97" s="3" t="s">
        <v>730</v>
      </c>
      <c r="V97" s="3">
        <v>7</v>
      </c>
      <c r="W97" s="3"/>
      <c r="X97" s="3"/>
      <c r="Y97" s="3"/>
      <c r="Z97" s="3">
        <v>0</v>
      </c>
      <c r="AA97" s="3">
        <v>0</v>
      </c>
      <c r="AB97" s="3"/>
      <c r="AC97" s="3"/>
      <c r="AD97" s="3" t="s">
        <v>17</v>
      </c>
      <c r="AE97" s="3"/>
      <c r="AF97" s="3"/>
      <c r="AG97" s="3"/>
      <c r="AH97" s="3">
        <v>0</v>
      </c>
      <c r="AI97" s="3"/>
      <c r="AJ97" s="3"/>
      <c r="AK97" s="3"/>
      <c r="AL97" s="3">
        <v>5</v>
      </c>
      <c r="AM97" s="3">
        <v>0</v>
      </c>
      <c r="AN97" s="3">
        <v>5</v>
      </c>
      <c r="AO97" s="3">
        <v>0</v>
      </c>
      <c r="AP97" s="3">
        <v>0</v>
      </c>
      <c r="AQ97" s="3">
        <v>5</v>
      </c>
      <c r="AR97" s="3">
        <v>0</v>
      </c>
      <c r="AS97" s="3">
        <v>5</v>
      </c>
      <c r="AT97" s="3">
        <v>0</v>
      </c>
      <c r="AU97" s="3">
        <v>5</v>
      </c>
    </row>
    <row r="98" spans="1:47" ht="14.4" x14ac:dyDescent="0.3">
      <c r="A98" s="3" t="s">
        <v>439</v>
      </c>
      <c r="B98" s="3" t="s">
        <v>440</v>
      </c>
      <c r="C98" s="3" t="s">
        <v>441</v>
      </c>
      <c r="D98" s="3" t="s">
        <v>15</v>
      </c>
      <c r="E98" s="3" t="s">
        <v>30</v>
      </c>
      <c r="F98" s="3">
        <v>90</v>
      </c>
      <c r="G98" s="3">
        <v>40</v>
      </c>
      <c r="H98" s="3">
        <v>50</v>
      </c>
      <c r="I98" s="3" t="s">
        <v>1056</v>
      </c>
      <c r="J98" s="3" t="s">
        <v>442</v>
      </c>
      <c r="K98" s="3" t="s">
        <v>683</v>
      </c>
      <c r="L98" s="4" t="str">
        <f>HYPERLINK("https://hr.nowcoder.com/console?theme=tinyLeft&amp;access_token=56a7c6ddcac24baef5934167ceace44abde139b88aa7895727bcb4b6468b08f7#paper/%7B%22tab%22%3A%22index%22%2C%22action%22%3A%22candidate%2Fresult%2Findex%22%2C%22testId%22%3A1464473%7D","https://hr.nowcoder.com/console?theme=tinyLeft&amp;access_token=56a7c6ddcac24baef5934167ceace44abde139b88aa7895727bcb4b6468b08f7#paper/%7B%22tab%22%3A%22index%22%2C%22action%22%3A%22candidate%2Fresult%2Findex%22%2C%22testId%22%3A1464473%7D")</f>
        <v>https://hr.nowcoder.com/console?theme=tinyLeft&amp;access_token=56a7c6ddcac24baef5934167ceace44abde139b88aa7895727bcb4b6468b08f7#paper/%7B%22tab%22%3A%22index%22%2C%22action%22%3A%22candidate%2Fresult%2Findex%22%2C%22testId%22%3A1464473%7D</v>
      </c>
      <c r="M98" s="4" t="str">
        <f>HYPERLINK("https://api.nowcoder.com/v1/test-pdf/357611C305E4BB7A?paperId=16893610","https://api.nowcoder.com/v1/test-pdf/357611C305E4BB7A?paperId=16893610")</f>
        <v>https://api.nowcoder.com/v1/test-pdf/357611C305E4BB7A?paperId=16893610</v>
      </c>
      <c r="N98" s="3">
        <v>25</v>
      </c>
      <c r="O98" s="3">
        <v>1</v>
      </c>
      <c r="P98" s="3">
        <v>476</v>
      </c>
      <c r="Q98" s="3">
        <v>4</v>
      </c>
      <c r="R98" s="3" t="s">
        <v>684</v>
      </c>
      <c r="S98" s="3" t="s">
        <v>1057</v>
      </c>
      <c r="T98" s="3" t="s">
        <v>686</v>
      </c>
      <c r="U98" s="3" t="s">
        <v>1058</v>
      </c>
      <c r="V98" s="3">
        <v>9</v>
      </c>
      <c r="W98" s="3"/>
      <c r="X98" s="3"/>
      <c r="Y98" s="3"/>
      <c r="Z98" s="3">
        <v>25</v>
      </c>
      <c r="AA98" s="3">
        <v>2</v>
      </c>
      <c r="AB98" s="3">
        <v>504</v>
      </c>
      <c r="AC98" s="3">
        <v>5</v>
      </c>
      <c r="AD98" s="3" t="s">
        <v>684</v>
      </c>
      <c r="AE98" s="3" t="s">
        <v>1059</v>
      </c>
      <c r="AF98" s="3" t="s">
        <v>686</v>
      </c>
      <c r="AG98" s="3" t="s">
        <v>1060</v>
      </c>
      <c r="AH98" s="3">
        <v>30</v>
      </c>
      <c r="AI98" s="4" t="str">
        <f>HYPERLINK("https://api.nowcoder.com/v1/test-pdf/99F818E3FC9EA8E2?paperId=16893610","https://api.nowcoder.com/v1/test-pdf/99F818E3FC9EA8E2?paperId=16893610")</f>
        <v>https://api.nowcoder.com/v1/test-pdf/99F818E3FC9EA8E2?paperId=16893610</v>
      </c>
      <c r="AJ98" s="3">
        <v>0.99</v>
      </c>
      <c r="AK98" s="3" t="s">
        <v>427</v>
      </c>
      <c r="AL98" s="3">
        <v>5</v>
      </c>
      <c r="AM98" s="3">
        <v>5</v>
      </c>
      <c r="AN98" s="3">
        <v>5</v>
      </c>
      <c r="AO98" s="3">
        <v>0</v>
      </c>
      <c r="AP98" s="3">
        <v>5</v>
      </c>
      <c r="AQ98" s="3">
        <v>5</v>
      </c>
      <c r="AR98" s="3">
        <v>5</v>
      </c>
      <c r="AS98" s="3">
        <v>5</v>
      </c>
      <c r="AT98" s="3">
        <v>5</v>
      </c>
      <c r="AU98" s="3">
        <v>0</v>
      </c>
    </row>
    <row r="99" spans="1:47" ht="14.4" x14ac:dyDescent="0.3">
      <c r="A99" s="3" t="s">
        <v>443</v>
      </c>
      <c r="B99" s="3" t="s">
        <v>444</v>
      </c>
      <c r="C99" s="3" t="s">
        <v>445</v>
      </c>
      <c r="D99" s="3" t="s">
        <v>15</v>
      </c>
      <c r="E99" s="3" t="s">
        <v>30</v>
      </c>
      <c r="F99" s="3">
        <v>70</v>
      </c>
      <c r="G99" s="3">
        <v>20</v>
      </c>
      <c r="H99" s="3">
        <v>50</v>
      </c>
      <c r="I99" s="3" t="s">
        <v>690</v>
      </c>
      <c r="J99" s="3" t="s">
        <v>446</v>
      </c>
      <c r="K99" s="3" t="s">
        <v>683</v>
      </c>
      <c r="L99" s="4" t="str">
        <f>HYPERLINK("https://hr.nowcoder.com/console?theme=tinyLeft&amp;access_token=5a82909a39490ac507ae4cc0292242942e244f748e22b6eca0291ca0dd8a72b4#paper/%7B%22tab%22%3A%22index%22%2C%22action%22%3A%22candidate%2Fresult%2Findex%22%2C%22testId%22%3A1464476%7D","https://hr.nowcoder.com/console?theme=tinyLeft&amp;access_token=5a82909a39490ac507ae4cc0292242942e244f748e22b6eca0291ca0dd8a72b4#paper/%7B%22tab%22%3A%22index%22%2C%22action%22%3A%22candidate%2Fresult%2Findex%22%2C%22testId%22%3A1464476%7D")</f>
        <v>https://hr.nowcoder.com/console?theme=tinyLeft&amp;access_token=5a82909a39490ac507ae4cc0292242942e244f748e22b6eca0291ca0dd8a72b4#paper/%7B%22tab%22%3A%22index%22%2C%22action%22%3A%22candidate%2Fresult%2Findex%22%2C%22testId%22%3A1464476%7D</v>
      </c>
      <c r="M99" s="4" t="str">
        <f>HYPERLINK("https://api.nowcoder.com/v1/test-pdf/23445295D093586D?paperId=16893610","https://api.nowcoder.com/v1/test-pdf/23445295D093586D?paperId=16893610")</f>
        <v>https://api.nowcoder.com/v1/test-pdf/23445295D093586D?paperId=16893610</v>
      </c>
      <c r="N99" s="3">
        <v>25</v>
      </c>
      <c r="O99" s="3">
        <v>2</v>
      </c>
      <c r="P99" s="3">
        <v>492</v>
      </c>
      <c r="Q99" s="3">
        <v>4</v>
      </c>
      <c r="R99" s="3" t="s">
        <v>684</v>
      </c>
      <c r="S99" s="3" t="s">
        <v>1061</v>
      </c>
      <c r="T99" s="3" t="s">
        <v>686</v>
      </c>
      <c r="U99" s="3" t="s">
        <v>1062</v>
      </c>
      <c r="V99" s="3">
        <v>9</v>
      </c>
      <c r="W99" s="3"/>
      <c r="X99" s="3"/>
      <c r="Y99" s="3"/>
      <c r="Z99" s="3">
        <v>25</v>
      </c>
      <c r="AA99" s="3">
        <v>16</v>
      </c>
      <c r="AB99" s="3">
        <v>492</v>
      </c>
      <c r="AC99" s="3">
        <v>4</v>
      </c>
      <c r="AD99" s="3" t="s">
        <v>684</v>
      </c>
      <c r="AE99" s="3" t="s">
        <v>1063</v>
      </c>
      <c r="AF99" s="3" t="s">
        <v>686</v>
      </c>
      <c r="AG99" s="3" t="s">
        <v>1064</v>
      </c>
      <c r="AH99" s="3">
        <v>34</v>
      </c>
      <c r="AI99" s="3"/>
      <c r="AJ99" s="3"/>
      <c r="AK99" s="3"/>
      <c r="AL99" s="3">
        <v>5</v>
      </c>
      <c r="AM99" s="3">
        <v>0</v>
      </c>
      <c r="AN99" s="3">
        <v>5</v>
      </c>
      <c r="AO99" s="3">
        <v>0</v>
      </c>
      <c r="AP99" s="3">
        <v>0</v>
      </c>
      <c r="AQ99" s="3">
        <v>5</v>
      </c>
      <c r="AR99" s="3">
        <v>0</v>
      </c>
      <c r="AS99" s="3">
        <v>0</v>
      </c>
      <c r="AT99" s="3">
        <v>0</v>
      </c>
      <c r="AU99" s="3">
        <v>5</v>
      </c>
    </row>
    <row r="100" spans="1:47" ht="14.4" x14ac:dyDescent="0.3">
      <c r="A100" s="3" t="s">
        <v>447</v>
      </c>
      <c r="B100" s="3" t="s">
        <v>448</v>
      </c>
      <c r="C100" s="3" t="s">
        <v>449</v>
      </c>
      <c r="D100" s="3" t="s">
        <v>53</v>
      </c>
      <c r="E100" s="3" t="s">
        <v>54</v>
      </c>
      <c r="F100" s="3">
        <v>30</v>
      </c>
      <c r="G100" s="3">
        <v>30</v>
      </c>
      <c r="H100" s="3">
        <v>0</v>
      </c>
      <c r="I100" s="3" t="s">
        <v>1065</v>
      </c>
      <c r="J100" s="3" t="s">
        <v>450</v>
      </c>
      <c r="K100" s="3" t="s">
        <v>683</v>
      </c>
      <c r="L100" s="4" t="str">
        <f>HYPERLINK("https://hr.nowcoder.com/console?theme=tinyLeft&amp;access_token=c11849cd07215ed32f1b48825ec08e0432ccea35f3aaa462e376e6d54fa3b497#paper/%7B%22tab%22%3A%22index%22%2C%22action%22%3A%22candidate%2Fresult%2Findex%22%2C%22testId%22%3A1464477%7D","https://hr.nowcoder.com/console?theme=tinyLeft&amp;access_token=c11849cd07215ed32f1b48825ec08e0432ccea35f3aaa462e376e6d54fa3b497#paper/%7B%22tab%22%3A%22index%22%2C%22action%22%3A%22candidate%2Fresult%2Findex%22%2C%22testId%22%3A1464477%7D")</f>
        <v>https://hr.nowcoder.com/console?theme=tinyLeft&amp;access_token=c11849cd07215ed32f1b48825ec08e0432ccea35f3aaa462e376e6d54fa3b497#paper/%7B%22tab%22%3A%22index%22%2C%22action%22%3A%22candidate%2Fresult%2Findex%22%2C%22testId%22%3A1464477%7D</v>
      </c>
      <c r="M100" s="4" t="str">
        <f>HYPERLINK("https://api.nowcoder.com/v1/test-pdf/7266F93CA72ECF8E?paperId=16893610","https://api.nowcoder.com/v1/test-pdf/7266F93CA72ECF8E?paperId=16893610")</f>
        <v>https://api.nowcoder.com/v1/test-pdf/7266F93CA72ECF8E?paperId=16893610</v>
      </c>
      <c r="N100" s="3">
        <v>0</v>
      </c>
      <c r="O100" s="3">
        <v>0</v>
      </c>
      <c r="P100" s="3"/>
      <c r="Q100" s="3"/>
      <c r="R100" s="3" t="s">
        <v>17</v>
      </c>
      <c r="S100" s="3"/>
      <c r="T100" s="3"/>
      <c r="U100" s="3"/>
      <c r="V100" s="3">
        <v>0</v>
      </c>
      <c r="W100" s="3"/>
      <c r="X100" s="3"/>
      <c r="Y100" s="3"/>
      <c r="Z100" s="3">
        <v>0</v>
      </c>
      <c r="AA100" s="3">
        <v>8</v>
      </c>
      <c r="AB100" s="3">
        <v>496</v>
      </c>
      <c r="AC100" s="3">
        <v>5</v>
      </c>
      <c r="AD100" s="3" t="s">
        <v>714</v>
      </c>
      <c r="AE100" s="3" t="s">
        <v>1066</v>
      </c>
      <c r="AF100" s="3" t="s">
        <v>686</v>
      </c>
      <c r="AG100" s="3" t="s">
        <v>1067</v>
      </c>
      <c r="AH100" s="3">
        <v>44</v>
      </c>
      <c r="AI100" s="3"/>
      <c r="AJ100" s="3"/>
      <c r="AK100" s="3"/>
      <c r="AL100" s="3">
        <v>5</v>
      </c>
      <c r="AM100" s="3">
        <v>0</v>
      </c>
      <c r="AN100" s="3">
        <v>5</v>
      </c>
      <c r="AO100" s="3">
        <v>5</v>
      </c>
      <c r="AP100" s="3">
        <v>0</v>
      </c>
      <c r="AQ100" s="3">
        <v>5</v>
      </c>
      <c r="AR100" s="3">
        <v>0</v>
      </c>
      <c r="AS100" s="3">
        <v>5</v>
      </c>
      <c r="AT100" s="3">
        <v>0</v>
      </c>
      <c r="AU100" s="3">
        <v>5</v>
      </c>
    </row>
    <row r="101" spans="1:47" ht="14.4" x14ac:dyDescent="0.3">
      <c r="A101" s="3" t="s">
        <v>451</v>
      </c>
      <c r="B101" s="3" t="s">
        <v>452</v>
      </c>
      <c r="C101" s="3" t="s">
        <v>453</v>
      </c>
      <c r="D101" s="3" t="s">
        <v>41</v>
      </c>
      <c r="E101" s="3" t="s">
        <v>454</v>
      </c>
      <c r="F101" s="3">
        <v>70</v>
      </c>
      <c r="G101" s="3">
        <v>20</v>
      </c>
      <c r="H101" s="3">
        <v>50</v>
      </c>
      <c r="I101" s="3" t="s">
        <v>1053</v>
      </c>
      <c r="J101" s="3" t="s">
        <v>455</v>
      </c>
      <c r="K101" s="3" t="s">
        <v>683</v>
      </c>
      <c r="L101" s="4" t="str">
        <f>HYPERLINK("https://hr.nowcoder.com/console?theme=tinyLeft&amp;access_token=3becdb5f02d8eb4801cf0e412882706ce05bfe4dd37c85044e85fae3d368cf88#paper/%7B%22tab%22%3A%22index%22%2C%22action%22%3A%22candidate%2Fresult%2Findex%22%2C%22testId%22%3A1464490%7D","https://hr.nowcoder.com/console?theme=tinyLeft&amp;access_token=3becdb5f02d8eb4801cf0e412882706ce05bfe4dd37c85044e85fae3d368cf88#paper/%7B%22tab%22%3A%22index%22%2C%22action%22%3A%22candidate%2Fresult%2Findex%22%2C%22testId%22%3A1464490%7D")</f>
        <v>https://hr.nowcoder.com/console?theme=tinyLeft&amp;access_token=3becdb5f02d8eb4801cf0e412882706ce05bfe4dd37c85044e85fae3d368cf88#paper/%7B%22tab%22%3A%22index%22%2C%22action%22%3A%22candidate%2Fresult%2Findex%22%2C%22testId%22%3A1464490%7D</v>
      </c>
      <c r="M101" s="4" t="str">
        <f>HYPERLINK("https://api.nowcoder.com/v1/test-pdf/BDED4A8EC163FEBC?paperId=16893610","https://api.nowcoder.com/v1/test-pdf/BDED4A8EC163FEBC?paperId=16893610")</f>
        <v>https://api.nowcoder.com/v1/test-pdf/BDED4A8EC163FEBC?paperId=16893610</v>
      </c>
      <c r="N101" s="3">
        <v>25</v>
      </c>
      <c r="O101" s="3">
        <v>1</v>
      </c>
      <c r="P101" s="3">
        <v>464</v>
      </c>
      <c r="Q101" s="3">
        <v>4</v>
      </c>
      <c r="R101" s="3" t="s">
        <v>684</v>
      </c>
      <c r="S101" s="3" t="s">
        <v>1068</v>
      </c>
      <c r="T101" s="3" t="s">
        <v>686</v>
      </c>
      <c r="U101" s="3" t="s">
        <v>1069</v>
      </c>
      <c r="V101" s="3">
        <v>7</v>
      </c>
      <c r="W101" s="3"/>
      <c r="X101" s="3"/>
      <c r="Y101" s="3"/>
      <c r="Z101" s="3">
        <v>25</v>
      </c>
      <c r="AA101" s="3">
        <v>2</v>
      </c>
      <c r="AB101" s="3">
        <v>492</v>
      </c>
      <c r="AC101" s="3">
        <v>5</v>
      </c>
      <c r="AD101" s="3" t="s">
        <v>684</v>
      </c>
      <c r="AE101" s="3" t="s">
        <v>1070</v>
      </c>
      <c r="AF101" s="3" t="s">
        <v>686</v>
      </c>
      <c r="AG101" s="3" t="s">
        <v>1071</v>
      </c>
      <c r="AH101" s="3">
        <v>37</v>
      </c>
      <c r="AI101" s="4" t="str">
        <f>HYPERLINK("https://api.nowcoder.com/v1/test-pdf/290ECFE0072485A1?paperId=16893610","https://api.nowcoder.com/v1/test-pdf/290ECFE0072485A1?paperId=16893610")</f>
        <v>https://api.nowcoder.com/v1/test-pdf/290ECFE0072485A1?paperId=16893610</v>
      </c>
      <c r="AJ101" s="3">
        <v>1</v>
      </c>
      <c r="AK101" s="3" t="s">
        <v>217</v>
      </c>
      <c r="AL101" s="3">
        <v>5</v>
      </c>
      <c r="AM101" s="3">
        <v>0</v>
      </c>
      <c r="AN101" s="3">
        <v>0</v>
      </c>
      <c r="AO101" s="3">
        <v>0</v>
      </c>
      <c r="AP101" s="3">
        <v>5</v>
      </c>
      <c r="AQ101" s="3">
        <v>5</v>
      </c>
      <c r="AR101" s="3">
        <v>0</v>
      </c>
      <c r="AS101" s="3">
        <v>5</v>
      </c>
      <c r="AT101" s="3">
        <v>0</v>
      </c>
      <c r="AU101" s="3">
        <v>0</v>
      </c>
    </row>
    <row r="102" spans="1:47" ht="14.4" x14ac:dyDescent="0.3">
      <c r="A102" s="3" t="s">
        <v>456</v>
      </c>
      <c r="B102" s="3" t="s">
        <v>457</v>
      </c>
      <c r="C102" s="3" t="s">
        <v>458</v>
      </c>
      <c r="D102" s="3" t="s">
        <v>41</v>
      </c>
      <c r="E102" s="3" t="s">
        <v>42</v>
      </c>
      <c r="F102" s="3">
        <v>70</v>
      </c>
      <c r="G102" s="3">
        <v>45</v>
      </c>
      <c r="H102" s="3">
        <v>25</v>
      </c>
      <c r="I102" s="3" t="s">
        <v>1072</v>
      </c>
      <c r="J102" s="3" t="s">
        <v>459</v>
      </c>
      <c r="K102" s="3" t="s">
        <v>683</v>
      </c>
      <c r="L102" s="4" t="str">
        <f>HYPERLINK("https://hr.nowcoder.com/console?theme=tinyLeft&amp;access_token=3332887d7812713e092af24d2f7900dd8f159c154795dff16855bc470cb1f80a#paper/%7B%22tab%22%3A%22index%22%2C%22action%22%3A%22candidate%2Fresult%2Findex%22%2C%22testId%22%3A1464496%7D","https://hr.nowcoder.com/console?theme=tinyLeft&amp;access_token=3332887d7812713e092af24d2f7900dd8f159c154795dff16855bc470cb1f80a#paper/%7B%22tab%22%3A%22index%22%2C%22action%22%3A%22candidate%2Fresult%2Findex%22%2C%22testId%22%3A1464496%7D")</f>
        <v>https://hr.nowcoder.com/console?theme=tinyLeft&amp;access_token=3332887d7812713e092af24d2f7900dd8f159c154795dff16855bc470cb1f80a#paper/%7B%22tab%22%3A%22index%22%2C%22action%22%3A%22candidate%2Fresult%2Findex%22%2C%22testId%22%3A1464496%7D</v>
      </c>
      <c r="M102" s="4" t="str">
        <f>HYPERLINK("https://api.nowcoder.com/v1/test-pdf/2ECAB46AC201A5C2?paperId=16893610","https://api.nowcoder.com/v1/test-pdf/2ECAB46AC201A5C2?paperId=16893610")</f>
        <v>https://api.nowcoder.com/v1/test-pdf/2ECAB46AC201A5C2?paperId=16893610</v>
      </c>
      <c r="N102" s="3">
        <v>25</v>
      </c>
      <c r="O102" s="3">
        <v>2</v>
      </c>
      <c r="P102" s="3">
        <v>580</v>
      </c>
      <c r="Q102" s="3">
        <v>10</v>
      </c>
      <c r="R102" s="3" t="s">
        <v>684</v>
      </c>
      <c r="S102" s="3" t="s">
        <v>1073</v>
      </c>
      <c r="T102" s="3" t="s">
        <v>686</v>
      </c>
      <c r="U102" s="3" t="s">
        <v>1074</v>
      </c>
      <c r="V102" s="3">
        <v>7</v>
      </c>
      <c r="W102" s="3"/>
      <c r="X102" s="3"/>
      <c r="Y102" s="3"/>
      <c r="Z102" s="3">
        <v>0</v>
      </c>
      <c r="AA102" s="3">
        <v>0</v>
      </c>
      <c r="AB102" s="3"/>
      <c r="AC102" s="3"/>
      <c r="AD102" s="3" t="s">
        <v>17</v>
      </c>
      <c r="AE102" s="3"/>
      <c r="AF102" s="3"/>
      <c r="AG102" s="3"/>
      <c r="AH102" s="3">
        <v>0</v>
      </c>
      <c r="AI102" s="3"/>
      <c r="AJ102" s="3"/>
      <c r="AK102" s="3"/>
      <c r="AL102" s="3">
        <v>5</v>
      </c>
      <c r="AM102" s="3">
        <v>5</v>
      </c>
      <c r="AN102" s="3">
        <v>5</v>
      </c>
      <c r="AO102" s="3">
        <v>0</v>
      </c>
      <c r="AP102" s="3">
        <v>5</v>
      </c>
      <c r="AQ102" s="3">
        <v>5</v>
      </c>
      <c r="AR102" s="3">
        <v>5</v>
      </c>
      <c r="AS102" s="3">
        <v>5</v>
      </c>
      <c r="AT102" s="3">
        <v>5</v>
      </c>
      <c r="AU102" s="3">
        <v>5</v>
      </c>
    </row>
    <row r="103" spans="1:47" ht="14.4" x14ac:dyDescent="0.3">
      <c r="A103" s="3" t="s">
        <v>460</v>
      </c>
      <c r="B103" s="3" t="s">
        <v>461</v>
      </c>
      <c r="C103" s="3" t="s">
        <v>462</v>
      </c>
      <c r="D103" s="3" t="s">
        <v>60</v>
      </c>
      <c r="E103" s="3" t="s">
        <v>30</v>
      </c>
      <c r="F103" s="3">
        <v>100</v>
      </c>
      <c r="G103" s="3">
        <v>50</v>
      </c>
      <c r="H103" s="3">
        <v>50</v>
      </c>
      <c r="I103" s="3" t="s">
        <v>1075</v>
      </c>
      <c r="J103" s="3" t="s">
        <v>463</v>
      </c>
      <c r="K103" s="3" t="s">
        <v>683</v>
      </c>
      <c r="L103" s="4" t="str">
        <f>HYPERLINK("https://hr.nowcoder.com/console?theme=tinyLeft&amp;access_token=aa001b70bd8c3b8568cbacb47d42a2416a326eccf95cc0c7d7b3cd24cf5ea123#paper/%7B%22tab%22%3A%22index%22%2C%22action%22%3A%22candidate%2Fresult%2Findex%22%2C%22testId%22%3A1464523%7D","https://hr.nowcoder.com/console?theme=tinyLeft&amp;access_token=aa001b70bd8c3b8568cbacb47d42a2416a326eccf95cc0c7d7b3cd24cf5ea123#paper/%7B%22tab%22%3A%22index%22%2C%22action%22%3A%22candidate%2Fresult%2Findex%22%2C%22testId%22%3A1464523%7D")</f>
        <v>https://hr.nowcoder.com/console?theme=tinyLeft&amp;access_token=aa001b70bd8c3b8568cbacb47d42a2416a326eccf95cc0c7d7b3cd24cf5ea123#paper/%7B%22tab%22%3A%22index%22%2C%22action%22%3A%22candidate%2Fresult%2Findex%22%2C%22testId%22%3A1464523%7D</v>
      </c>
      <c r="M103" s="4" t="str">
        <f>HYPERLINK("https://api.nowcoder.com/v1/test-pdf/93B3BE494F83E165?paperId=16893610","https://api.nowcoder.com/v1/test-pdf/93B3BE494F83E165?paperId=16893610")</f>
        <v>https://api.nowcoder.com/v1/test-pdf/93B3BE494F83E165?paperId=16893610</v>
      </c>
      <c r="N103" s="3">
        <v>25</v>
      </c>
      <c r="O103" s="3">
        <v>4</v>
      </c>
      <c r="P103" s="3">
        <v>460</v>
      </c>
      <c r="Q103" s="3">
        <v>4</v>
      </c>
      <c r="R103" s="3" t="s">
        <v>684</v>
      </c>
      <c r="S103" s="3" t="s">
        <v>1076</v>
      </c>
      <c r="T103" s="3" t="s">
        <v>686</v>
      </c>
      <c r="U103" s="3" t="s">
        <v>1077</v>
      </c>
      <c r="V103" s="3">
        <v>7</v>
      </c>
      <c r="W103" s="3"/>
      <c r="X103" s="3"/>
      <c r="Y103" s="3"/>
      <c r="Z103" s="3">
        <v>25</v>
      </c>
      <c r="AA103" s="3">
        <v>5</v>
      </c>
      <c r="AB103" s="3">
        <v>480</v>
      </c>
      <c r="AC103" s="3">
        <v>5</v>
      </c>
      <c r="AD103" s="3" t="s">
        <v>684</v>
      </c>
      <c r="AE103" s="3" t="s">
        <v>1078</v>
      </c>
      <c r="AF103" s="3" t="s">
        <v>686</v>
      </c>
      <c r="AG103" s="3" t="s">
        <v>1079</v>
      </c>
      <c r="AH103" s="3">
        <v>31</v>
      </c>
      <c r="AI103" s="3"/>
      <c r="AJ103" s="3"/>
      <c r="AK103" s="3"/>
      <c r="AL103" s="3">
        <v>5</v>
      </c>
      <c r="AM103" s="3">
        <v>5</v>
      </c>
      <c r="AN103" s="3">
        <v>5</v>
      </c>
      <c r="AO103" s="3">
        <v>5</v>
      </c>
      <c r="AP103" s="3">
        <v>5</v>
      </c>
      <c r="AQ103" s="3">
        <v>5</v>
      </c>
      <c r="AR103" s="3">
        <v>5</v>
      </c>
      <c r="AS103" s="3">
        <v>5</v>
      </c>
      <c r="AT103" s="3">
        <v>5</v>
      </c>
      <c r="AU103" s="3">
        <v>5</v>
      </c>
    </row>
    <row r="104" spans="1:47" ht="14.4" x14ac:dyDescent="0.3">
      <c r="A104" s="3" t="s">
        <v>464</v>
      </c>
      <c r="B104" s="3" t="s">
        <v>465</v>
      </c>
      <c r="C104" s="3" t="s">
        <v>466</v>
      </c>
      <c r="D104" s="3" t="s">
        <v>60</v>
      </c>
      <c r="E104" s="3" t="s">
        <v>30</v>
      </c>
      <c r="F104" s="3">
        <v>75</v>
      </c>
      <c r="G104" s="3">
        <v>25</v>
      </c>
      <c r="H104" s="3">
        <v>50</v>
      </c>
      <c r="I104" s="3" t="s">
        <v>744</v>
      </c>
      <c r="J104" s="3" t="s">
        <v>467</v>
      </c>
      <c r="K104" s="3" t="s">
        <v>683</v>
      </c>
      <c r="L104" s="4" t="str">
        <f>HYPERLINK("https://hr.nowcoder.com/console?theme=tinyLeft&amp;access_token=ed71ccdc251c7e096c4cd6e707c325ba6a748db918900ec9bc081262e4672041#paper/%7B%22tab%22%3A%22index%22%2C%22action%22%3A%22candidate%2Fresult%2Findex%22%2C%22testId%22%3A1464542%7D","https://hr.nowcoder.com/console?theme=tinyLeft&amp;access_token=ed71ccdc251c7e096c4cd6e707c325ba6a748db918900ec9bc081262e4672041#paper/%7B%22tab%22%3A%22index%22%2C%22action%22%3A%22candidate%2Fresult%2Findex%22%2C%22testId%22%3A1464542%7D")</f>
        <v>https://hr.nowcoder.com/console?theme=tinyLeft&amp;access_token=ed71ccdc251c7e096c4cd6e707c325ba6a748db918900ec9bc081262e4672041#paper/%7B%22tab%22%3A%22index%22%2C%22action%22%3A%22candidate%2Fresult%2Findex%22%2C%22testId%22%3A1464542%7D</v>
      </c>
      <c r="M104" s="4" t="str">
        <f>HYPERLINK("https://api.nowcoder.com/v1/test-pdf/6F51450154CA274B?paperId=16893610","https://api.nowcoder.com/v1/test-pdf/6F51450154CA274B?paperId=16893610")</f>
        <v>https://api.nowcoder.com/v1/test-pdf/6F51450154CA274B?paperId=16893610</v>
      </c>
      <c r="N104" s="3">
        <v>25</v>
      </c>
      <c r="O104" s="3">
        <v>2</v>
      </c>
      <c r="P104" s="3">
        <v>596</v>
      </c>
      <c r="Q104" s="3">
        <v>5</v>
      </c>
      <c r="R104" s="3" t="s">
        <v>684</v>
      </c>
      <c r="S104" s="3" t="s">
        <v>1080</v>
      </c>
      <c r="T104" s="3" t="s">
        <v>686</v>
      </c>
      <c r="U104" s="3" t="s">
        <v>1081</v>
      </c>
      <c r="V104" s="3">
        <v>7</v>
      </c>
      <c r="W104" s="3"/>
      <c r="X104" s="3"/>
      <c r="Y104" s="3"/>
      <c r="Z104" s="3">
        <v>25</v>
      </c>
      <c r="AA104" s="3">
        <v>6</v>
      </c>
      <c r="AB104" s="3">
        <v>604</v>
      </c>
      <c r="AC104" s="3">
        <v>5</v>
      </c>
      <c r="AD104" s="3" t="s">
        <v>684</v>
      </c>
      <c r="AE104" s="3" t="s">
        <v>1082</v>
      </c>
      <c r="AF104" s="3" t="s">
        <v>686</v>
      </c>
      <c r="AG104" s="3" t="s">
        <v>1083</v>
      </c>
      <c r="AH104" s="3">
        <v>44</v>
      </c>
      <c r="AI104" s="4" t="str">
        <f>HYPERLINK("https://api.nowcoder.com/v1/test-pdf/0F8CCF63C6C86E73?paperId=16893610","https://api.nowcoder.com/v1/test-pdf/0F8CCF63C6C86E73?paperId=16893610")</f>
        <v>https://api.nowcoder.com/v1/test-pdf/0F8CCF63C6C86E73?paperId=16893610</v>
      </c>
      <c r="AJ104" s="3">
        <v>0.99</v>
      </c>
      <c r="AK104" s="3" t="s">
        <v>302</v>
      </c>
      <c r="AL104" s="3">
        <v>0</v>
      </c>
      <c r="AM104" s="3">
        <v>5</v>
      </c>
      <c r="AN104" s="3">
        <v>0</v>
      </c>
      <c r="AO104" s="3">
        <v>0</v>
      </c>
      <c r="AP104" s="3">
        <v>0</v>
      </c>
      <c r="AQ104" s="3">
        <v>5</v>
      </c>
      <c r="AR104" s="3">
        <v>5</v>
      </c>
      <c r="AS104" s="3">
        <v>5</v>
      </c>
      <c r="AT104" s="3">
        <v>0</v>
      </c>
      <c r="AU104" s="3">
        <v>5</v>
      </c>
    </row>
    <row r="105" spans="1:47" ht="14.4" x14ac:dyDescent="0.3">
      <c r="A105" s="3" t="s">
        <v>468</v>
      </c>
      <c r="B105" s="3" t="s">
        <v>469</v>
      </c>
      <c r="C105" s="3" t="s">
        <v>470</v>
      </c>
      <c r="D105" s="3" t="s">
        <v>53</v>
      </c>
      <c r="E105" s="3" t="s">
        <v>54</v>
      </c>
      <c r="F105" s="3">
        <v>90</v>
      </c>
      <c r="G105" s="3">
        <v>40</v>
      </c>
      <c r="H105" s="3">
        <v>50</v>
      </c>
      <c r="I105" s="3" t="s">
        <v>1084</v>
      </c>
      <c r="J105" s="3" t="s">
        <v>471</v>
      </c>
      <c r="K105" s="3" t="s">
        <v>683</v>
      </c>
      <c r="L105" s="4" t="str">
        <f>HYPERLINK("https://hr.nowcoder.com/console?theme=tinyLeft&amp;access_token=9950f312c87200514976fc2d94d1bed5f2d7095c70e3b4078ee11d12f6379bf9#paper/%7B%22tab%22%3A%22index%22%2C%22action%22%3A%22candidate%2Fresult%2Findex%22%2C%22testId%22%3A1464588%7D","https://hr.nowcoder.com/console?theme=tinyLeft&amp;access_token=9950f312c87200514976fc2d94d1bed5f2d7095c70e3b4078ee11d12f6379bf9#paper/%7B%22tab%22%3A%22index%22%2C%22action%22%3A%22candidate%2Fresult%2Findex%22%2C%22testId%22%3A1464588%7D")</f>
        <v>https://hr.nowcoder.com/console?theme=tinyLeft&amp;access_token=9950f312c87200514976fc2d94d1bed5f2d7095c70e3b4078ee11d12f6379bf9#paper/%7B%22tab%22%3A%22index%22%2C%22action%22%3A%22candidate%2Fresult%2Findex%22%2C%22testId%22%3A1464588%7D</v>
      </c>
      <c r="M105" s="4" t="str">
        <f>HYPERLINK("https://api.nowcoder.com/v1/test-pdf/1B7AA1D1206A5404?paperId=16893610","https://api.nowcoder.com/v1/test-pdf/1B7AA1D1206A5404?paperId=16893610")</f>
        <v>https://api.nowcoder.com/v1/test-pdf/1B7AA1D1206A5404?paperId=16893610</v>
      </c>
      <c r="N105" s="3">
        <v>25</v>
      </c>
      <c r="O105" s="3">
        <v>3</v>
      </c>
      <c r="P105" s="3">
        <v>584</v>
      </c>
      <c r="Q105" s="3">
        <v>5</v>
      </c>
      <c r="R105" s="3" t="s">
        <v>684</v>
      </c>
      <c r="S105" s="3" t="s">
        <v>1085</v>
      </c>
      <c r="T105" s="3" t="s">
        <v>686</v>
      </c>
      <c r="U105" s="3" t="s">
        <v>1086</v>
      </c>
      <c r="V105" s="3">
        <v>7</v>
      </c>
      <c r="W105" s="3"/>
      <c r="X105" s="3"/>
      <c r="Y105" s="3"/>
      <c r="Z105" s="3">
        <v>25</v>
      </c>
      <c r="AA105" s="3">
        <v>2</v>
      </c>
      <c r="AB105" s="3">
        <v>508</v>
      </c>
      <c r="AC105" s="3">
        <v>5</v>
      </c>
      <c r="AD105" s="3" t="s">
        <v>684</v>
      </c>
      <c r="AE105" s="3" t="s">
        <v>1087</v>
      </c>
      <c r="AF105" s="3" t="s">
        <v>686</v>
      </c>
      <c r="AG105" s="3" t="s">
        <v>1088</v>
      </c>
      <c r="AH105" s="3">
        <v>28</v>
      </c>
      <c r="AI105" s="3"/>
      <c r="AJ105" s="3"/>
      <c r="AK105" s="3"/>
      <c r="AL105" s="3">
        <v>5</v>
      </c>
      <c r="AM105" s="3">
        <v>5</v>
      </c>
      <c r="AN105" s="3">
        <v>5</v>
      </c>
      <c r="AO105" s="3">
        <v>5</v>
      </c>
      <c r="AP105" s="3">
        <v>5</v>
      </c>
      <c r="AQ105" s="3">
        <v>5</v>
      </c>
      <c r="AR105" s="3">
        <v>0</v>
      </c>
      <c r="AS105" s="3">
        <v>5</v>
      </c>
      <c r="AT105" s="3">
        <v>0</v>
      </c>
      <c r="AU105" s="3">
        <v>5</v>
      </c>
    </row>
    <row r="106" spans="1:47" ht="14.4" x14ac:dyDescent="0.3">
      <c r="A106" s="3" t="s">
        <v>472</v>
      </c>
      <c r="B106" s="3" t="s">
        <v>473</v>
      </c>
      <c r="C106" s="3" t="s">
        <v>474</v>
      </c>
      <c r="D106" s="3" t="s">
        <v>53</v>
      </c>
      <c r="E106" s="3" t="s">
        <v>54</v>
      </c>
      <c r="F106" s="3">
        <v>65</v>
      </c>
      <c r="G106" s="3">
        <v>40</v>
      </c>
      <c r="H106" s="3">
        <v>25</v>
      </c>
      <c r="I106" s="3" t="s">
        <v>1089</v>
      </c>
      <c r="J106" s="3" t="s">
        <v>475</v>
      </c>
      <c r="K106" s="3" t="s">
        <v>683</v>
      </c>
      <c r="L106" s="4" t="str">
        <f>HYPERLINK("https://hr.nowcoder.com/console?theme=tinyLeft&amp;access_token=46a636f8af48e698b950b7671dcc2a9eb40d3e588d3d64f5a7a7ea0e574816c6#paper/%7B%22tab%22%3A%22index%22%2C%22action%22%3A%22candidate%2Fresult%2Findex%22%2C%22testId%22%3A1464602%7D","https://hr.nowcoder.com/console?theme=tinyLeft&amp;access_token=46a636f8af48e698b950b7671dcc2a9eb40d3e588d3d64f5a7a7ea0e574816c6#paper/%7B%22tab%22%3A%22index%22%2C%22action%22%3A%22candidate%2Fresult%2Findex%22%2C%22testId%22%3A1464602%7D")</f>
        <v>https://hr.nowcoder.com/console?theme=tinyLeft&amp;access_token=46a636f8af48e698b950b7671dcc2a9eb40d3e588d3d64f5a7a7ea0e574816c6#paper/%7B%22tab%22%3A%22index%22%2C%22action%22%3A%22candidate%2Fresult%2Findex%22%2C%22testId%22%3A1464602%7D</v>
      </c>
      <c r="M106" s="4" t="str">
        <f>HYPERLINK("https://api.nowcoder.com/v1/test-pdf/498368ACB3D74842?paperId=16893610","https://api.nowcoder.com/v1/test-pdf/498368ACB3D74842?paperId=16893610")</f>
        <v>https://api.nowcoder.com/v1/test-pdf/498368ACB3D74842?paperId=16893610</v>
      </c>
      <c r="N106" s="3">
        <v>25</v>
      </c>
      <c r="O106" s="3">
        <v>2</v>
      </c>
      <c r="P106" s="3">
        <v>472</v>
      </c>
      <c r="Q106" s="3">
        <v>5</v>
      </c>
      <c r="R106" s="3" t="s">
        <v>684</v>
      </c>
      <c r="S106" s="3" t="s">
        <v>1090</v>
      </c>
      <c r="T106" s="3" t="s">
        <v>686</v>
      </c>
      <c r="U106" s="3" t="s">
        <v>1091</v>
      </c>
      <c r="V106" s="3">
        <v>8</v>
      </c>
      <c r="W106" s="3"/>
      <c r="X106" s="3"/>
      <c r="Y106" s="3"/>
      <c r="Z106" s="3">
        <v>0</v>
      </c>
      <c r="AA106" s="3">
        <v>2</v>
      </c>
      <c r="AB106" s="3">
        <v>480</v>
      </c>
      <c r="AC106" s="3">
        <v>5</v>
      </c>
      <c r="AD106" s="3" t="s">
        <v>714</v>
      </c>
      <c r="AE106" s="3" t="s">
        <v>1092</v>
      </c>
      <c r="AF106" s="3" t="s">
        <v>686</v>
      </c>
      <c r="AG106" s="3" t="s">
        <v>1093</v>
      </c>
      <c r="AH106" s="3">
        <v>30</v>
      </c>
      <c r="AI106" s="3"/>
      <c r="AJ106" s="3"/>
      <c r="AK106" s="3"/>
      <c r="AL106" s="3">
        <v>5</v>
      </c>
      <c r="AM106" s="3">
        <v>5</v>
      </c>
      <c r="AN106" s="3">
        <v>5</v>
      </c>
      <c r="AO106" s="3">
        <v>5</v>
      </c>
      <c r="AP106" s="3">
        <v>5</v>
      </c>
      <c r="AQ106" s="3">
        <v>5</v>
      </c>
      <c r="AR106" s="3">
        <v>0</v>
      </c>
      <c r="AS106" s="3">
        <v>5</v>
      </c>
      <c r="AT106" s="3">
        <v>0</v>
      </c>
      <c r="AU106" s="3">
        <v>5</v>
      </c>
    </row>
    <row r="107" spans="1:47" ht="14.4" x14ac:dyDescent="0.3">
      <c r="A107" s="3" t="s">
        <v>476</v>
      </c>
      <c r="B107" s="3" t="s">
        <v>477</v>
      </c>
      <c r="C107" s="3" t="s">
        <v>478</v>
      </c>
      <c r="D107" s="3" t="s">
        <v>53</v>
      </c>
      <c r="E107" s="3" t="s">
        <v>16</v>
      </c>
      <c r="F107" s="3">
        <v>95</v>
      </c>
      <c r="G107" s="3">
        <v>45</v>
      </c>
      <c r="H107" s="3">
        <v>50</v>
      </c>
      <c r="I107" s="3" t="s">
        <v>767</v>
      </c>
      <c r="J107" s="3" t="s">
        <v>479</v>
      </c>
      <c r="K107" s="3" t="s">
        <v>683</v>
      </c>
      <c r="L107" s="4" t="str">
        <f>HYPERLINK("https://hr.nowcoder.com/console?theme=tinyLeft&amp;access_token=02ccf05b5acaf56f191bc0cac1b7e84026629328c69d2cba27b6e67c5fa7b911#paper/%7B%22tab%22%3A%22index%22%2C%22action%22%3A%22candidate%2Fresult%2Findex%22%2C%22testId%22%3A1464640%7D","https://hr.nowcoder.com/console?theme=tinyLeft&amp;access_token=02ccf05b5acaf56f191bc0cac1b7e84026629328c69d2cba27b6e67c5fa7b911#paper/%7B%22tab%22%3A%22index%22%2C%22action%22%3A%22candidate%2Fresult%2Findex%22%2C%22testId%22%3A1464640%7D")</f>
        <v>https://hr.nowcoder.com/console?theme=tinyLeft&amp;access_token=02ccf05b5acaf56f191bc0cac1b7e84026629328c69d2cba27b6e67c5fa7b911#paper/%7B%22tab%22%3A%22index%22%2C%22action%22%3A%22candidate%2Fresult%2Findex%22%2C%22testId%22%3A1464640%7D</v>
      </c>
      <c r="M107" s="4" t="str">
        <f>HYPERLINK("https://api.nowcoder.com/v1/test-pdf/694A67A3F8C41521?paperId=16893610","https://api.nowcoder.com/v1/test-pdf/694A67A3F8C41521?paperId=16893610")</f>
        <v>https://api.nowcoder.com/v1/test-pdf/694A67A3F8C41521?paperId=16893610</v>
      </c>
      <c r="N107" s="3">
        <v>25</v>
      </c>
      <c r="O107" s="3">
        <v>2</v>
      </c>
      <c r="P107" s="3">
        <v>632</v>
      </c>
      <c r="Q107" s="3">
        <v>5</v>
      </c>
      <c r="R107" s="3" t="s">
        <v>684</v>
      </c>
      <c r="S107" s="3" t="s">
        <v>1094</v>
      </c>
      <c r="T107" s="3" t="s">
        <v>686</v>
      </c>
      <c r="U107" s="3" t="s">
        <v>1095</v>
      </c>
      <c r="V107" s="3">
        <v>7</v>
      </c>
      <c r="W107" s="3"/>
      <c r="X107" s="3"/>
      <c r="Y107" s="3"/>
      <c r="Z107" s="3">
        <v>25</v>
      </c>
      <c r="AA107" s="3">
        <v>19</v>
      </c>
      <c r="AB107" s="3">
        <v>492</v>
      </c>
      <c r="AC107" s="3">
        <v>5</v>
      </c>
      <c r="AD107" s="3" t="s">
        <v>684</v>
      </c>
      <c r="AE107" s="3" t="s">
        <v>1096</v>
      </c>
      <c r="AF107" s="3" t="s">
        <v>686</v>
      </c>
      <c r="AG107" s="3" t="s">
        <v>1097</v>
      </c>
      <c r="AH107" s="3">
        <v>35</v>
      </c>
      <c r="AI107" s="4" t="str">
        <f>HYPERLINK("https://api.nowcoder.com/v1/test-pdf/76C4B35C2123E301?paperId=16893610","https://api.nowcoder.com/v1/test-pdf/76C4B35C2123E301?paperId=16893610")</f>
        <v>https://api.nowcoder.com/v1/test-pdf/76C4B35C2123E301?paperId=16893610</v>
      </c>
      <c r="AJ107" s="3">
        <v>0.99</v>
      </c>
      <c r="AK107" s="3" t="s">
        <v>203</v>
      </c>
      <c r="AL107" s="3">
        <v>5</v>
      </c>
      <c r="AM107" s="3">
        <v>5</v>
      </c>
      <c r="AN107" s="3">
        <v>5</v>
      </c>
      <c r="AO107" s="3">
        <v>5</v>
      </c>
      <c r="AP107" s="3">
        <v>0</v>
      </c>
      <c r="AQ107" s="3">
        <v>5</v>
      </c>
      <c r="AR107" s="3">
        <v>5</v>
      </c>
      <c r="AS107" s="3">
        <v>5</v>
      </c>
      <c r="AT107" s="3">
        <v>5</v>
      </c>
      <c r="AU107" s="3">
        <v>5</v>
      </c>
    </row>
    <row r="108" spans="1:47" ht="14.4" x14ac:dyDescent="0.3">
      <c r="A108" s="3" t="s">
        <v>480</v>
      </c>
      <c r="B108" s="3" t="s">
        <v>481</v>
      </c>
      <c r="C108" s="3" t="s">
        <v>482</v>
      </c>
      <c r="D108" s="3" t="s">
        <v>53</v>
      </c>
      <c r="E108" s="3" t="s">
        <v>16</v>
      </c>
      <c r="F108" s="3">
        <v>62.5</v>
      </c>
      <c r="G108" s="3">
        <v>20</v>
      </c>
      <c r="H108" s="3">
        <v>42.5</v>
      </c>
      <c r="I108" s="3" t="s">
        <v>1089</v>
      </c>
      <c r="J108" s="3" t="s">
        <v>484</v>
      </c>
      <c r="K108" s="3" t="s">
        <v>683</v>
      </c>
      <c r="L108" s="4" t="str">
        <f>HYPERLINK("https://hr.nowcoder.com/console?theme=tinyLeft&amp;access_token=dedd8b7ec6e0d388d39df211b25e09253cdfbe63fba3107e2113a70f19926c4d#paper/%7B%22tab%22%3A%22index%22%2C%22action%22%3A%22candidate%2Fresult%2Findex%22%2C%22testId%22%3A1464641%7D","https://hr.nowcoder.com/console?theme=tinyLeft&amp;access_token=dedd8b7ec6e0d388d39df211b25e09253cdfbe63fba3107e2113a70f19926c4d#paper/%7B%22tab%22%3A%22index%22%2C%22action%22%3A%22candidate%2Fresult%2Findex%22%2C%22testId%22%3A1464641%7D")</f>
        <v>https://hr.nowcoder.com/console?theme=tinyLeft&amp;access_token=dedd8b7ec6e0d388d39df211b25e09253cdfbe63fba3107e2113a70f19926c4d#paper/%7B%22tab%22%3A%22index%22%2C%22action%22%3A%22candidate%2Fresult%2Findex%22%2C%22testId%22%3A1464641%7D</v>
      </c>
      <c r="M108" s="4" t="str">
        <f>HYPERLINK("https://api.nowcoder.com/v1/test-pdf/D684B2436F02A9A5?paperId=16893610","https://api.nowcoder.com/v1/test-pdf/D684B2436F02A9A5?paperId=16893610")</f>
        <v>https://api.nowcoder.com/v1/test-pdf/D684B2436F02A9A5?paperId=16893610</v>
      </c>
      <c r="N108" s="3">
        <v>25</v>
      </c>
      <c r="O108" s="3">
        <v>2</v>
      </c>
      <c r="P108" s="3">
        <v>600</v>
      </c>
      <c r="Q108" s="3">
        <v>4</v>
      </c>
      <c r="R108" s="3" t="s">
        <v>684</v>
      </c>
      <c r="S108" s="3" t="s">
        <v>1098</v>
      </c>
      <c r="T108" s="3" t="s">
        <v>686</v>
      </c>
      <c r="U108" s="3" t="s">
        <v>1099</v>
      </c>
      <c r="V108" s="3">
        <v>13</v>
      </c>
      <c r="W108" s="3"/>
      <c r="X108" s="3"/>
      <c r="Y108" s="3"/>
      <c r="Z108" s="3">
        <v>17.5</v>
      </c>
      <c r="AA108" s="3">
        <v>14</v>
      </c>
      <c r="AB108" s="3">
        <v>484</v>
      </c>
      <c r="AC108" s="3">
        <v>4</v>
      </c>
      <c r="AD108" s="3" t="s">
        <v>714</v>
      </c>
      <c r="AE108" s="3" t="s">
        <v>1100</v>
      </c>
      <c r="AF108" s="3" t="s">
        <v>686</v>
      </c>
      <c r="AG108" s="3" t="s">
        <v>1101</v>
      </c>
      <c r="AH108" s="3">
        <v>48</v>
      </c>
      <c r="AI108" s="3"/>
      <c r="AJ108" s="3"/>
      <c r="AK108" s="3"/>
      <c r="AL108" s="3">
        <v>5</v>
      </c>
      <c r="AM108" s="3">
        <v>0</v>
      </c>
      <c r="AN108" s="3">
        <v>0</v>
      </c>
      <c r="AO108" s="3">
        <v>0</v>
      </c>
      <c r="AP108" s="3">
        <v>0</v>
      </c>
      <c r="AQ108" s="3">
        <v>5</v>
      </c>
      <c r="AR108" s="3">
        <v>0</v>
      </c>
      <c r="AS108" s="3">
        <v>5</v>
      </c>
      <c r="AT108" s="3">
        <v>0</v>
      </c>
      <c r="AU108" s="3">
        <v>5</v>
      </c>
    </row>
    <row r="109" spans="1:47" ht="14.4" x14ac:dyDescent="0.3">
      <c r="A109" s="3" t="s">
        <v>485</v>
      </c>
      <c r="B109" s="3" t="s">
        <v>486</v>
      </c>
      <c r="C109" s="3" t="s">
        <v>487</v>
      </c>
      <c r="D109" s="3" t="s">
        <v>66</v>
      </c>
      <c r="E109" s="3" t="s">
        <v>54</v>
      </c>
      <c r="F109" s="3">
        <v>50</v>
      </c>
      <c r="G109" s="3">
        <v>25</v>
      </c>
      <c r="H109" s="3">
        <v>25</v>
      </c>
      <c r="I109" s="3" t="s">
        <v>825</v>
      </c>
      <c r="J109" s="3" t="s">
        <v>438</v>
      </c>
      <c r="K109" s="3" t="s">
        <v>683</v>
      </c>
      <c r="L109" s="4" t="str">
        <f>HYPERLINK("https://hr.nowcoder.com/console?theme=tinyLeft&amp;access_token=0027bc26cf98d7291acd0c52ff2b5e535c154f11c96f96e2373971f5a5425b7a#paper/%7B%22tab%22%3A%22index%22%2C%22action%22%3A%22candidate%2Fresult%2Findex%22%2C%22testId%22%3A1464642%7D","https://hr.nowcoder.com/console?theme=tinyLeft&amp;access_token=0027bc26cf98d7291acd0c52ff2b5e535c154f11c96f96e2373971f5a5425b7a#paper/%7B%22tab%22%3A%22index%22%2C%22action%22%3A%22candidate%2Fresult%2Findex%22%2C%22testId%22%3A1464642%7D")</f>
        <v>https://hr.nowcoder.com/console?theme=tinyLeft&amp;access_token=0027bc26cf98d7291acd0c52ff2b5e535c154f11c96f96e2373971f5a5425b7a#paper/%7B%22tab%22%3A%22index%22%2C%22action%22%3A%22candidate%2Fresult%2Findex%22%2C%22testId%22%3A1464642%7D</v>
      </c>
      <c r="M109" s="4" t="str">
        <f>HYPERLINK("https://api.nowcoder.com/v1/test-pdf/872161CAD4AFAD30?paperId=16893610","https://api.nowcoder.com/v1/test-pdf/872161CAD4AFAD30?paperId=16893610")</f>
        <v>https://api.nowcoder.com/v1/test-pdf/872161CAD4AFAD30?paperId=16893610</v>
      </c>
      <c r="N109" s="3">
        <v>25</v>
      </c>
      <c r="O109" s="3">
        <v>1</v>
      </c>
      <c r="P109" s="3">
        <v>488</v>
      </c>
      <c r="Q109" s="3">
        <v>3</v>
      </c>
      <c r="R109" s="3" t="s">
        <v>684</v>
      </c>
      <c r="S109" s="3" t="s">
        <v>1102</v>
      </c>
      <c r="T109" s="3" t="s">
        <v>686</v>
      </c>
      <c r="U109" s="3" t="s">
        <v>1103</v>
      </c>
      <c r="V109" s="3">
        <v>25</v>
      </c>
      <c r="W109" s="3"/>
      <c r="X109" s="3"/>
      <c r="Y109" s="3"/>
      <c r="Z109" s="3">
        <v>0</v>
      </c>
      <c r="AA109" s="3">
        <v>13</v>
      </c>
      <c r="AB109" s="3">
        <v>504</v>
      </c>
      <c r="AC109" s="3">
        <v>5</v>
      </c>
      <c r="AD109" s="3" t="s">
        <v>714</v>
      </c>
      <c r="AE109" s="3" t="s">
        <v>1104</v>
      </c>
      <c r="AF109" s="3" t="s">
        <v>686</v>
      </c>
      <c r="AG109" s="3" t="s">
        <v>1105</v>
      </c>
      <c r="AH109" s="3">
        <v>34</v>
      </c>
      <c r="AI109" s="3"/>
      <c r="AJ109" s="3"/>
      <c r="AK109" s="3"/>
      <c r="AL109" s="3">
        <v>5</v>
      </c>
      <c r="AM109" s="3">
        <v>5</v>
      </c>
      <c r="AN109" s="3">
        <v>5</v>
      </c>
      <c r="AO109" s="3">
        <v>5</v>
      </c>
      <c r="AP109" s="3">
        <v>0</v>
      </c>
      <c r="AQ109" s="3">
        <v>0</v>
      </c>
      <c r="AR109" s="3">
        <v>5</v>
      </c>
      <c r="AS109" s="3">
        <v>0</v>
      </c>
      <c r="AT109" s="3">
        <v>0</v>
      </c>
      <c r="AU109" s="3">
        <v>0</v>
      </c>
    </row>
    <row r="110" spans="1:47" ht="14.4" x14ac:dyDescent="0.3">
      <c r="A110" s="3" t="s">
        <v>488</v>
      </c>
      <c r="B110" s="3" t="s">
        <v>489</v>
      </c>
      <c r="C110" s="3" t="s">
        <v>490</v>
      </c>
      <c r="D110" s="3" t="s">
        <v>41</v>
      </c>
      <c r="E110" s="3" t="s">
        <v>42</v>
      </c>
      <c r="F110" s="3">
        <v>50</v>
      </c>
      <c r="G110" s="3">
        <v>50</v>
      </c>
      <c r="H110" s="3">
        <v>0</v>
      </c>
      <c r="I110" s="3" t="s">
        <v>1106</v>
      </c>
      <c r="J110" s="3" t="s">
        <v>491</v>
      </c>
      <c r="K110" s="3" t="s">
        <v>683</v>
      </c>
      <c r="L110" s="4" t="str">
        <f>HYPERLINK("https://hr.nowcoder.com/console?theme=tinyLeft&amp;access_token=57e633cede86392fa9109878ac364e8519f02b17c7d93a79455ed8ea1d536c83#paper/%7B%22tab%22%3A%22index%22%2C%22action%22%3A%22candidate%2Fresult%2Findex%22%2C%22testId%22%3A1464643%7D","https://hr.nowcoder.com/console?theme=tinyLeft&amp;access_token=57e633cede86392fa9109878ac364e8519f02b17c7d93a79455ed8ea1d536c83#paper/%7B%22tab%22%3A%22index%22%2C%22action%22%3A%22candidate%2Fresult%2Findex%22%2C%22testId%22%3A1464643%7D")</f>
        <v>https://hr.nowcoder.com/console?theme=tinyLeft&amp;access_token=57e633cede86392fa9109878ac364e8519f02b17c7d93a79455ed8ea1d536c83#paper/%7B%22tab%22%3A%22index%22%2C%22action%22%3A%22candidate%2Fresult%2Findex%22%2C%22testId%22%3A1464643%7D</v>
      </c>
      <c r="M110" s="4" t="str">
        <f>HYPERLINK("https://api.nowcoder.com/v1/test-pdf/32F4335FF1B1D429?paperId=16893610","https://api.nowcoder.com/v1/test-pdf/32F4335FF1B1D429?paperId=16893610")</f>
        <v>https://api.nowcoder.com/v1/test-pdf/32F4335FF1B1D429?paperId=16893610</v>
      </c>
      <c r="N110" s="3">
        <v>0</v>
      </c>
      <c r="O110" s="3">
        <v>0</v>
      </c>
      <c r="P110" s="3"/>
      <c r="Q110" s="3"/>
      <c r="R110" s="3" t="s">
        <v>17</v>
      </c>
      <c r="S110" s="3"/>
      <c r="T110" s="3"/>
      <c r="U110" s="3"/>
      <c r="V110" s="3">
        <v>0</v>
      </c>
      <c r="W110" s="3"/>
      <c r="X110" s="3"/>
      <c r="Y110" s="3"/>
      <c r="Z110" s="3">
        <v>0</v>
      </c>
      <c r="AA110" s="3">
        <v>2</v>
      </c>
      <c r="AB110" s="3">
        <v>0</v>
      </c>
      <c r="AC110" s="3">
        <v>0</v>
      </c>
      <c r="AD110" s="3" t="s">
        <v>983</v>
      </c>
      <c r="AE110" s="3" t="s">
        <v>1107</v>
      </c>
      <c r="AF110" s="3" t="s">
        <v>686</v>
      </c>
      <c r="AG110" s="3" t="s">
        <v>1108</v>
      </c>
      <c r="AH110" s="3">
        <v>63</v>
      </c>
      <c r="AI110" s="3"/>
      <c r="AJ110" s="3"/>
      <c r="AK110" s="3"/>
      <c r="AL110" s="3">
        <v>5</v>
      </c>
      <c r="AM110" s="3">
        <v>5</v>
      </c>
      <c r="AN110" s="3">
        <v>5</v>
      </c>
      <c r="AO110" s="3">
        <v>5</v>
      </c>
      <c r="AP110" s="3">
        <v>5</v>
      </c>
      <c r="AQ110" s="3">
        <v>5</v>
      </c>
      <c r="AR110" s="3">
        <v>5</v>
      </c>
      <c r="AS110" s="3">
        <v>5</v>
      </c>
      <c r="AT110" s="3">
        <v>5</v>
      </c>
      <c r="AU110" s="3">
        <v>5</v>
      </c>
    </row>
    <row r="111" spans="1:47" ht="14.4" x14ac:dyDescent="0.3">
      <c r="A111" s="3" t="s">
        <v>492</v>
      </c>
      <c r="B111" s="3" t="s">
        <v>493</v>
      </c>
      <c r="C111" s="3" t="s">
        <v>494</v>
      </c>
      <c r="D111" s="3" t="s">
        <v>41</v>
      </c>
      <c r="E111" s="3" t="s">
        <v>42</v>
      </c>
      <c r="F111" s="3">
        <v>52.5</v>
      </c>
      <c r="G111" s="3">
        <v>20</v>
      </c>
      <c r="H111" s="3">
        <v>32.5</v>
      </c>
      <c r="I111" s="3" t="s">
        <v>1109</v>
      </c>
      <c r="J111" s="3" t="s">
        <v>496</v>
      </c>
      <c r="K111" s="3" t="s">
        <v>683</v>
      </c>
      <c r="L111" s="4" t="str">
        <f>HYPERLINK("https://hr.nowcoder.com/console?theme=tinyLeft&amp;access_token=4aefb84e8ed3ef5ac122fa0fcefa919c959e1413c51fea41eb491187d49f05d3#paper/%7B%22tab%22%3A%22index%22%2C%22action%22%3A%22candidate%2Fresult%2Findex%22%2C%22testId%22%3A1464648%7D","https://hr.nowcoder.com/console?theme=tinyLeft&amp;access_token=4aefb84e8ed3ef5ac122fa0fcefa919c959e1413c51fea41eb491187d49f05d3#paper/%7B%22tab%22%3A%22index%22%2C%22action%22%3A%22candidate%2Fresult%2Findex%22%2C%22testId%22%3A1464648%7D")</f>
        <v>https://hr.nowcoder.com/console?theme=tinyLeft&amp;access_token=4aefb84e8ed3ef5ac122fa0fcefa919c959e1413c51fea41eb491187d49f05d3#paper/%7B%22tab%22%3A%22index%22%2C%22action%22%3A%22candidate%2Fresult%2Findex%22%2C%22testId%22%3A1464648%7D</v>
      </c>
      <c r="M111" s="4" t="str">
        <f>HYPERLINK("https://api.nowcoder.com/v1/test-pdf/84A7C9486AB83920?paperId=16893610","https://api.nowcoder.com/v1/test-pdf/84A7C9486AB83920?paperId=16893610")</f>
        <v>https://api.nowcoder.com/v1/test-pdf/84A7C9486AB83920?paperId=16893610</v>
      </c>
      <c r="N111" s="3">
        <v>25</v>
      </c>
      <c r="O111" s="3">
        <v>2</v>
      </c>
      <c r="P111" s="3">
        <v>376</v>
      </c>
      <c r="Q111" s="3">
        <v>4</v>
      </c>
      <c r="R111" s="3" t="s">
        <v>684</v>
      </c>
      <c r="S111" s="3" t="s">
        <v>1110</v>
      </c>
      <c r="T111" s="3" t="s">
        <v>686</v>
      </c>
      <c r="U111" s="3" t="s">
        <v>1111</v>
      </c>
      <c r="V111" s="3">
        <v>16</v>
      </c>
      <c r="W111" s="3"/>
      <c r="X111" s="3"/>
      <c r="Y111" s="3"/>
      <c r="Z111" s="3">
        <v>7.5</v>
      </c>
      <c r="AA111" s="3">
        <v>3</v>
      </c>
      <c r="AB111" s="3">
        <v>492</v>
      </c>
      <c r="AC111" s="3">
        <v>4</v>
      </c>
      <c r="AD111" s="3" t="s">
        <v>714</v>
      </c>
      <c r="AE111" s="3" t="s">
        <v>1112</v>
      </c>
      <c r="AF111" s="3" t="s">
        <v>686</v>
      </c>
      <c r="AG111" s="3" t="s">
        <v>1113</v>
      </c>
      <c r="AH111" s="3">
        <v>31</v>
      </c>
      <c r="AI111" s="3"/>
      <c r="AJ111" s="3"/>
      <c r="AK111" s="3"/>
      <c r="AL111" s="3">
        <v>0</v>
      </c>
      <c r="AM111" s="3">
        <v>0</v>
      </c>
      <c r="AN111" s="3">
        <v>5</v>
      </c>
      <c r="AO111" s="3">
        <v>5</v>
      </c>
      <c r="AP111" s="3">
        <v>5</v>
      </c>
      <c r="AQ111" s="3">
        <v>0</v>
      </c>
      <c r="AR111" s="3">
        <v>0</v>
      </c>
      <c r="AS111" s="3">
        <v>5</v>
      </c>
      <c r="AT111" s="3">
        <v>0</v>
      </c>
      <c r="AU111" s="3">
        <v>0</v>
      </c>
    </row>
    <row r="112" spans="1:47" ht="14.4" x14ac:dyDescent="0.3">
      <c r="A112" s="3" t="s">
        <v>497</v>
      </c>
      <c r="B112" s="3" t="s">
        <v>498</v>
      </c>
      <c r="C112" s="3" t="s">
        <v>499</v>
      </c>
      <c r="D112" s="3" t="s">
        <v>60</v>
      </c>
      <c r="E112" s="3" t="s">
        <v>30</v>
      </c>
      <c r="F112" s="3">
        <v>15</v>
      </c>
      <c r="G112" s="3">
        <v>15</v>
      </c>
      <c r="H112" s="3">
        <v>0</v>
      </c>
      <c r="I112" s="3" t="s">
        <v>1114</v>
      </c>
      <c r="J112" s="3" t="s">
        <v>500</v>
      </c>
      <c r="K112" s="3" t="s">
        <v>683</v>
      </c>
      <c r="L112" s="4" t="str">
        <f>HYPERLINK("https://hr.nowcoder.com/console?theme=tinyLeft&amp;access_token=ce5132bf7429780453fb35215c4a47cb193492876562a3dfc4175b4120fb2b13#paper/%7B%22tab%22%3A%22index%22%2C%22action%22%3A%22candidate%2Fresult%2Findex%22%2C%22testId%22%3A1464656%7D","https://hr.nowcoder.com/console?theme=tinyLeft&amp;access_token=ce5132bf7429780453fb35215c4a47cb193492876562a3dfc4175b4120fb2b13#paper/%7B%22tab%22%3A%22index%22%2C%22action%22%3A%22candidate%2Fresult%2Findex%22%2C%22testId%22%3A1464656%7D")</f>
        <v>https://hr.nowcoder.com/console?theme=tinyLeft&amp;access_token=ce5132bf7429780453fb35215c4a47cb193492876562a3dfc4175b4120fb2b13#paper/%7B%22tab%22%3A%22index%22%2C%22action%22%3A%22candidate%2Fresult%2Findex%22%2C%22testId%22%3A1464656%7D</v>
      </c>
      <c r="M112" s="4" t="str">
        <f>HYPERLINK("https://api.nowcoder.com/v1/test-pdf/B5BB38C56896DEA8?paperId=16893610","https://api.nowcoder.com/v1/test-pdf/B5BB38C56896DEA8?paperId=16893610")</f>
        <v>https://api.nowcoder.com/v1/test-pdf/B5BB38C56896DEA8?paperId=16893610</v>
      </c>
      <c r="N112" s="3">
        <v>0</v>
      </c>
      <c r="O112" s="3">
        <v>0</v>
      </c>
      <c r="P112" s="3"/>
      <c r="Q112" s="3"/>
      <c r="R112" s="3" t="s">
        <v>17</v>
      </c>
      <c r="S112" s="3"/>
      <c r="T112" s="3"/>
      <c r="U112" s="3"/>
      <c r="V112" s="3">
        <v>0</v>
      </c>
      <c r="W112" s="3"/>
      <c r="X112" s="3"/>
      <c r="Y112" s="3"/>
      <c r="Z112" s="3">
        <v>0</v>
      </c>
      <c r="AA112" s="3">
        <v>0</v>
      </c>
      <c r="AB112" s="3"/>
      <c r="AC112" s="3"/>
      <c r="AD112" s="3" t="s">
        <v>17</v>
      </c>
      <c r="AE112" s="3"/>
      <c r="AF112" s="3"/>
      <c r="AG112" s="3"/>
      <c r="AH112" s="3">
        <v>0</v>
      </c>
      <c r="AI112" s="3"/>
      <c r="AJ112" s="3"/>
      <c r="AK112" s="3"/>
      <c r="AL112" s="3">
        <v>5</v>
      </c>
      <c r="AM112" s="3">
        <v>0</v>
      </c>
      <c r="AN112" s="3">
        <v>0</v>
      </c>
      <c r="AO112" s="3">
        <v>5</v>
      </c>
      <c r="AP112" s="3">
        <v>0</v>
      </c>
      <c r="AQ112" s="3">
        <v>0</v>
      </c>
      <c r="AR112" s="3">
        <v>0</v>
      </c>
      <c r="AS112" s="3">
        <v>5</v>
      </c>
      <c r="AT112" s="3">
        <v>0</v>
      </c>
      <c r="AU112" s="3">
        <v>0</v>
      </c>
    </row>
    <row r="113" spans="1:47" ht="14.4" x14ac:dyDescent="0.3">
      <c r="A113" s="3" t="s">
        <v>501</v>
      </c>
      <c r="B113" s="3" t="s">
        <v>105</v>
      </c>
      <c r="C113" s="3" t="s">
        <v>502</v>
      </c>
      <c r="D113" s="3" t="s">
        <v>41</v>
      </c>
      <c r="E113" s="3" t="s">
        <v>42</v>
      </c>
      <c r="F113" s="3">
        <v>95</v>
      </c>
      <c r="G113" s="3">
        <v>45</v>
      </c>
      <c r="H113" s="3">
        <v>50</v>
      </c>
      <c r="I113" s="3" t="s">
        <v>798</v>
      </c>
      <c r="J113" s="3" t="s">
        <v>503</v>
      </c>
      <c r="K113" s="3" t="s">
        <v>683</v>
      </c>
      <c r="L113" s="4" t="str">
        <f>HYPERLINK("https://hr.nowcoder.com/console?theme=tinyLeft&amp;access_token=15d292c6f64c3e9c1a899aa82f02a2c0c35c3a2e220f8cc441c807ba740c86ec#paper/%7B%22tab%22%3A%22index%22%2C%22action%22%3A%22candidate%2Fresult%2Findex%22%2C%22testId%22%3A1464660%7D","https://hr.nowcoder.com/console?theme=tinyLeft&amp;access_token=15d292c6f64c3e9c1a899aa82f02a2c0c35c3a2e220f8cc441c807ba740c86ec#paper/%7B%22tab%22%3A%22index%22%2C%22action%22%3A%22candidate%2Fresult%2Findex%22%2C%22testId%22%3A1464660%7D")</f>
        <v>https://hr.nowcoder.com/console?theme=tinyLeft&amp;access_token=15d292c6f64c3e9c1a899aa82f02a2c0c35c3a2e220f8cc441c807ba740c86ec#paper/%7B%22tab%22%3A%22index%22%2C%22action%22%3A%22candidate%2Fresult%2Findex%22%2C%22testId%22%3A1464660%7D</v>
      </c>
      <c r="M113" s="4" t="str">
        <f>HYPERLINK("https://api.nowcoder.com/v1/test-pdf/46E0DFB3F94D4E5A?paperId=16893610","https://api.nowcoder.com/v1/test-pdf/46E0DFB3F94D4E5A?paperId=16893610")</f>
        <v>https://api.nowcoder.com/v1/test-pdf/46E0DFB3F94D4E5A?paperId=16893610</v>
      </c>
      <c r="N113" s="3">
        <v>25</v>
      </c>
      <c r="O113" s="3">
        <v>1</v>
      </c>
      <c r="P113" s="3">
        <v>608</v>
      </c>
      <c r="Q113" s="3">
        <v>3</v>
      </c>
      <c r="R113" s="3" t="s">
        <v>684</v>
      </c>
      <c r="S113" s="3" t="s">
        <v>1115</v>
      </c>
      <c r="T113" s="3" t="s">
        <v>686</v>
      </c>
      <c r="U113" s="3" t="s">
        <v>1116</v>
      </c>
      <c r="V113" s="3">
        <v>9</v>
      </c>
      <c r="W113" s="3"/>
      <c r="X113" s="3"/>
      <c r="Y113" s="3"/>
      <c r="Z113" s="3">
        <v>25</v>
      </c>
      <c r="AA113" s="3">
        <v>10</v>
      </c>
      <c r="AB113" s="3">
        <v>472</v>
      </c>
      <c r="AC113" s="3">
        <v>4</v>
      </c>
      <c r="AD113" s="3" t="s">
        <v>684</v>
      </c>
      <c r="AE113" s="3" t="s">
        <v>1117</v>
      </c>
      <c r="AF113" s="3" t="s">
        <v>686</v>
      </c>
      <c r="AG113" s="3" t="s">
        <v>1118</v>
      </c>
      <c r="AH113" s="3">
        <v>34</v>
      </c>
      <c r="AI113" s="4" t="str">
        <f>HYPERLINK("https://api.nowcoder.com/v1/test-pdf/342C0DFFE78221F9?paperId=16893610","https://api.nowcoder.com/v1/test-pdf/342C0DFFE78221F9?paperId=16893610")</f>
        <v>https://api.nowcoder.com/v1/test-pdf/342C0DFFE78221F9?paperId=16893610</v>
      </c>
      <c r="AJ113" s="3">
        <v>0.99</v>
      </c>
      <c r="AK113" s="3" t="s">
        <v>356</v>
      </c>
      <c r="AL113" s="3">
        <v>5</v>
      </c>
      <c r="AM113" s="3">
        <v>5</v>
      </c>
      <c r="AN113" s="3">
        <v>5</v>
      </c>
      <c r="AO113" s="3">
        <v>5</v>
      </c>
      <c r="AP113" s="3">
        <v>5</v>
      </c>
      <c r="AQ113" s="3">
        <v>5</v>
      </c>
      <c r="AR113" s="3">
        <v>0</v>
      </c>
      <c r="AS113" s="3">
        <v>5</v>
      </c>
      <c r="AT113" s="3">
        <v>5</v>
      </c>
      <c r="AU113" s="3">
        <v>5</v>
      </c>
    </row>
    <row r="114" spans="1:47" ht="14.4" x14ac:dyDescent="0.3">
      <c r="A114" s="3" t="s">
        <v>504</v>
      </c>
      <c r="B114" s="3" t="s">
        <v>505</v>
      </c>
      <c r="C114" s="3" t="s">
        <v>506</v>
      </c>
      <c r="D114" s="3" t="s">
        <v>29</v>
      </c>
      <c r="E114" s="3" t="s">
        <v>30</v>
      </c>
      <c r="F114" s="3">
        <v>50</v>
      </c>
      <c r="G114" s="3">
        <v>50</v>
      </c>
      <c r="H114" s="3">
        <v>0</v>
      </c>
      <c r="I114" s="3" t="s">
        <v>1119</v>
      </c>
      <c r="J114" s="3" t="s">
        <v>500</v>
      </c>
      <c r="K114" s="3" t="s">
        <v>683</v>
      </c>
      <c r="L114" s="4" t="str">
        <f>HYPERLINK("https://hr.nowcoder.com/console?theme=tinyLeft&amp;access_token=14423a57d12e4edbaf5ca88b5c4de7b6bdbc5416ef557a646b847f7d55795099#paper/%7B%22tab%22%3A%22index%22%2C%22action%22%3A%22candidate%2Fresult%2Findex%22%2C%22testId%22%3A1464670%7D","https://hr.nowcoder.com/console?theme=tinyLeft&amp;access_token=14423a57d12e4edbaf5ca88b5c4de7b6bdbc5416ef557a646b847f7d55795099#paper/%7B%22tab%22%3A%22index%22%2C%22action%22%3A%22candidate%2Fresult%2Findex%22%2C%22testId%22%3A1464670%7D")</f>
        <v>https://hr.nowcoder.com/console?theme=tinyLeft&amp;access_token=14423a57d12e4edbaf5ca88b5c4de7b6bdbc5416ef557a646b847f7d55795099#paper/%7B%22tab%22%3A%22index%22%2C%22action%22%3A%22candidate%2Fresult%2Findex%22%2C%22testId%22%3A1464670%7D</v>
      </c>
      <c r="M114" s="4" t="str">
        <f>HYPERLINK("https://api.nowcoder.com/v1/test-pdf/994A2FC0EA4BAB8C?paperId=16893610","https://api.nowcoder.com/v1/test-pdf/994A2FC0EA4BAB8C?paperId=16893610")</f>
        <v>https://api.nowcoder.com/v1/test-pdf/994A2FC0EA4BAB8C?paperId=16893610</v>
      </c>
      <c r="N114" s="3">
        <v>0</v>
      </c>
      <c r="O114" s="3">
        <v>0</v>
      </c>
      <c r="P114" s="3"/>
      <c r="Q114" s="3"/>
      <c r="R114" s="3" t="s">
        <v>17</v>
      </c>
      <c r="S114" s="3"/>
      <c r="T114" s="3"/>
      <c r="U114" s="3"/>
      <c r="V114" s="3">
        <v>0</v>
      </c>
      <c r="W114" s="3"/>
      <c r="X114" s="3"/>
      <c r="Y114" s="3"/>
      <c r="Z114" s="3">
        <v>0</v>
      </c>
      <c r="AA114" s="3">
        <v>0</v>
      </c>
      <c r="AB114" s="3"/>
      <c r="AC114" s="3"/>
      <c r="AD114" s="3" t="s">
        <v>17</v>
      </c>
      <c r="AE114" s="3"/>
      <c r="AF114" s="3"/>
      <c r="AG114" s="3"/>
      <c r="AH114" s="3">
        <v>0</v>
      </c>
      <c r="AI114" s="3"/>
      <c r="AJ114" s="3"/>
      <c r="AK114" s="3"/>
      <c r="AL114" s="3">
        <v>5</v>
      </c>
      <c r="AM114" s="3">
        <v>5</v>
      </c>
      <c r="AN114" s="3">
        <v>5</v>
      </c>
      <c r="AO114" s="3">
        <v>5</v>
      </c>
      <c r="AP114" s="3">
        <v>5</v>
      </c>
      <c r="AQ114" s="3">
        <v>5</v>
      </c>
      <c r="AR114" s="3">
        <v>5</v>
      </c>
      <c r="AS114" s="3">
        <v>5</v>
      </c>
      <c r="AT114" s="3">
        <v>5</v>
      </c>
      <c r="AU114" s="3">
        <v>5</v>
      </c>
    </row>
    <row r="115" spans="1:47" ht="14.4" x14ac:dyDescent="0.3">
      <c r="A115" s="3" t="s">
        <v>507</v>
      </c>
      <c r="B115" s="3" t="s">
        <v>508</v>
      </c>
      <c r="C115" s="3" t="s">
        <v>509</v>
      </c>
      <c r="D115" s="3" t="s">
        <v>60</v>
      </c>
      <c r="E115" s="3" t="s">
        <v>30</v>
      </c>
      <c r="F115" s="3">
        <v>75</v>
      </c>
      <c r="G115" s="3">
        <v>25</v>
      </c>
      <c r="H115" s="3">
        <v>50</v>
      </c>
      <c r="I115" s="3" t="s">
        <v>744</v>
      </c>
      <c r="J115" s="3" t="s">
        <v>511</v>
      </c>
      <c r="K115" s="3" t="s">
        <v>683</v>
      </c>
      <c r="L115" s="4" t="str">
        <f>HYPERLINK("https://hr.nowcoder.com/console?theme=tinyLeft&amp;access_token=8f9596a1247b526556db7c239001a4267fed91be0405f9dd5956da60a1b49617#paper/%7B%22tab%22%3A%22index%22%2C%22action%22%3A%22candidate%2Fresult%2Findex%22%2C%22testId%22%3A1464675%7D","https://hr.nowcoder.com/console?theme=tinyLeft&amp;access_token=8f9596a1247b526556db7c239001a4267fed91be0405f9dd5956da60a1b49617#paper/%7B%22tab%22%3A%22index%22%2C%22action%22%3A%22candidate%2Fresult%2Findex%22%2C%22testId%22%3A1464675%7D")</f>
        <v>https://hr.nowcoder.com/console?theme=tinyLeft&amp;access_token=8f9596a1247b526556db7c239001a4267fed91be0405f9dd5956da60a1b49617#paper/%7B%22tab%22%3A%22index%22%2C%22action%22%3A%22candidate%2Fresult%2Findex%22%2C%22testId%22%3A1464675%7D</v>
      </c>
      <c r="M115" s="4" t="str">
        <f>HYPERLINK("https://api.nowcoder.com/v1/test-pdf/E2BEC9FA85CA358C?paperId=16893610","https://api.nowcoder.com/v1/test-pdf/E2BEC9FA85CA358C?paperId=16893610")</f>
        <v>https://api.nowcoder.com/v1/test-pdf/E2BEC9FA85CA358C?paperId=16893610</v>
      </c>
      <c r="N115" s="3">
        <v>25</v>
      </c>
      <c r="O115" s="3">
        <v>5</v>
      </c>
      <c r="P115" s="3">
        <v>476</v>
      </c>
      <c r="Q115" s="3">
        <v>6</v>
      </c>
      <c r="R115" s="3" t="s">
        <v>684</v>
      </c>
      <c r="S115" s="3" t="s">
        <v>1120</v>
      </c>
      <c r="T115" s="3" t="s">
        <v>686</v>
      </c>
      <c r="U115" s="3" t="s">
        <v>1121</v>
      </c>
      <c r="V115" s="3">
        <v>7</v>
      </c>
      <c r="W115" s="3"/>
      <c r="X115" s="3"/>
      <c r="Y115" s="3"/>
      <c r="Z115" s="3">
        <v>25</v>
      </c>
      <c r="AA115" s="3">
        <v>11</v>
      </c>
      <c r="AB115" s="3">
        <v>472</v>
      </c>
      <c r="AC115" s="3">
        <v>4</v>
      </c>
      <c r="AD115" s="3" t="s">
        <v>684</v>
      </c>
      <c r="AE115" s="3" t="s">
        <v>1122</v>
      </c>
      <c r="AF115" s="3" t="s">
        <v>686</v>
      </c>
      <c r="AG115" s="3" t="s">
        <v>1123</v>
      </c>
      <c r="AH115" s="3">
        <v>40</v>
      </c>
      <c r="AI115" s="3"/>
      <c r="AJ115" s="3"/>
      <c r="AK115" s="3"/>
      <c r="AL115" s="3">
        <v>5</v>
      </c>
      <c r="AM115" s="3">
        <v>0</v>
      </c>
      <c r="AN115" s="3">
        <v>0</v>
      </c>
      <c r="AO115" s="3">
        <v>0</v>
      </c>
      <c r="AP115" s="3">
        <v>0</v>
      </c>
      <c r="AQ115" s="3">
        <v>5</v>
      </c>
      <c r="AR115" s="3">
        <v>0</v>
      </c>
      <c r="AS115" s="3">
        <v>5</v>
      </c>
      <c r="AT115" s="3">
        <v>5</v>
      </c>
      <c r="AU115" s="3">
        <v>5</v>
      </c>
    </row>
    <row r="116" spans="1:47" ht="14.4" x14ac:dyDescent="0.3">
      <c r="A116" s="3" t="s">
        <v>512</v>
      </c>
      <c r="B116" s="3" t="s">
        <v>513</v>
      </c>
      <c r="C116" s="3" t="s">
        <v>514</v>
      </c>
      <c r="D116" s="3" t="s">
        <v>101</v>
      </c>
      <c r="E116" s="3" t="s">
        <v>42</v>
      </c>
      <c r="F116" s="3">
        <v>25</v>
      </c>
      <c r="G116" s="3">
        <v>25</v>
      </c>
      <c r="H116" s="3">
        <v>0</v>
      </c>
      <c r="I116" s="3" t="s">
        <v>1089</v>
      </c>
      <c r="J116" s="3" t="s">
        <v>515</v>
      </c>
      <c r="K116" s="3" t="s">
        <v>683</v>
      </c>
      <c r="L116" s="4" t="str">
        <f>HYPERLINK("https://hr.nowcoder.com/console?theme=tinyLeft&amp;access_token=081e3c6d5d0078e6e8a19c7d699b31842fb6d0d122f7ae1611ed1c594d9c9e14#paper/%7B%22tab%22%3A%22index%22%2C%22action%22%3A%22candidate%2Fresult%2Findex%22%2C%22testId%22%3A1464676%7D","https://hr.nowcoder.com/console?theme=tinyLeft&amp;access_token=081e3c6d5d0078e6e8a19c7d699b31842fb6d0d122f7ae1611ed1c594d9c9e14#paper/%7B%22tab%22%3A%22index%22%2C%22action%22%3A%22candidate%2Fresult%2Findex%22%2C%22testId%22%3A1464676%7D")</f>
        <v>https://hr.nowcoder.com/console?theme=tinyLeft&amp;access_token=081e3c6d5d0078e6e8a19c7d699b31842fb6d0d122f7ae1611ed1c594d9c9e14#paper/%7B%22tab%22%3A%22index%22%2C%22action%22%3A%22candidate%2Fresult%2Findex%22%2C%22testId%22%3A1464676%7D</v>
      </c>
      <c r="M116" s="4" t="str">
        <f>HYPERLINK("https://api.nowcoder.com/v1/test-pdf/04701B61253A94BD?paperId=16893610","https://api.nowcoder.com/v1/test-pdf/04701B61253A94BD?paperId=16893610")</f>
        <v>https://api.nowcoder.com/v1/test-pdf/04701B61253A94BD?paperId=16893610</v>
      </c>
      <c r="N116" s="3">
        <v>0</v>
      </c>
      <c r="O116" s="3">
        <v>6</v>
      </c>
      <c r="P116" s="3">
        <v>476</v>
      </c>
      <c r="Q116" s="3">
        <v>4</v>
      </c>
      <c r="R116" s="3" t="s">
        <v>714</v>
      </c>
      <c r="S116" s="3" t="s">
        <v>1124</v>
      </c>
      <c r="T116" s="3" t="s">
        <v>686</v>
      </c>
      <c r="U116" s="3" t="s">
        <v>1125</v>
      </c>
      <c r="V116" s="3">
        <v>14</v>
      </c>
      <c r="W116" s="3"/>
      <c r="X116" s="3"/>
      <c r="Y116" s="3"/>
      <c r="Z116" s="3">
        <v>0</v>
      </c>
      <c r="AA116" s="3">
        <v>4</v>
      </c>
      <c r="AB116" s="3">
        <v>480</v>
      </c>
      <c r="AC116" s="3">
        <v>5</v>
      </c>
      <c r="AD116" s="3" t="s">
        <v>714</v>
      </c>
      <c r="AE116" s="3" t="s">
        <v>1126</v>
      </c>
      <c r="AF116" s="3" t="s">
        <v>686</v>
      </c>
      <c r="AG116" s="3" t="s">
        <v>1127</v>
      </c>
      <c r="AH116" s="3">
        <v>26</v>
      </c>
      <c r="AI116" s="3"/>
      <c r="AJ116" s="3"/>
      <c r="AK116" s="3"/>
      <c r="AL116" s="3">
        <v>0</v>
      </c>
      <c r="AM116" s="3">
        <v>0</v>
      </c>
      <c r="AN116" s="3">
        <v>5</v>
      </c>
      <c r="AO116" s="3">
        <v>5</v>
      </c>
      <c r="AP116" s="3">
        <v>0</v>
      </c>
      <c r="AQ116" s="3">
        <v>5</v>
      </c>
      <c r="AR116" s="3">
        <v>0</v>
      </c>
      <c r="AS116" s="3">
        <v>0</v>
      </c>
      <c r="AT116" s="3">
        <v>5</v>
      </c>
      <c r="AU116" s="3">
        <v>5</v>
      </c>
    </row>
    <row r="117" spans="1:47" ht="14.4" x14ac:dyDescent="0.3">
      <c r="A117" s="3" t="s">
        <v>516</v>
      </c>
      <c r="B117" s="3" t="s">
        <v>517</v>
      </c>
      <c r="C117" s="3" t="s">
        <v>518</v>
      </c>
      <c r="D117" s="3" t="s">
        <v>15</v>
      </c>
      <c r="E117" s="3" t="s">
        <v>30</v>
      </c>
      <c r="F117" s="3">
        <v>15</v>
      </c>
      <c r="G117" s="3">
        <v>15</v>
      </c>
      <c r="H117" s="3">
        <v>0</v>
      </c>
      <c r="I117" s="3" t="s">
        <v>1128</v>
      </c>
      <c r="J117" s="3" t="s">
        <v>500</v>
      </c>
      <c r="K117" s="3" t="s">
        <v>683</v>
      </c>
      <c r="L117" s="4" t="str">
        <f>HYPERLINK("https://hr.nowcoder.com/console?theme=tinyLeft&amp;access_token=2bc048daac65543e60fd99447aca3e0d38acefefe42283ec9d59f16b5bd57638#paper/%7B%22tab%22%3A%22index%22%2C%22action%22%3A%22candidate%2Fresult%2Findex%22%2C%22testId%22%3A1464684%7D","https://hr.nowcoder.com/console?theme=tinyLeft&amp;access_token=2bc048daac65543e60fd99447aca3e0d38acefefe42283ec9d59f16b5bd57638#paper/%7B%22tab%22%3A%22index%22%2C%22action%22%3A%22candidate%2Fresult%2Findex%22%2C%22testId%22%3A1464684%7D")</f>
        <v>https://hr.nowcoder.com/console?theme=tinyLeft&amp;access_token=2bc048daac65543e60fd99447aca3e0d38acefefe42283ec9d59f16b5bd57638#paper/%7B%22tab%22%3A%22index%22%2C%22action%22%3A%22candidate%2Fresult%2Findex%22%2C%22testId%22%3A1464684%7D</v>
      </c>
      <c r="M117" s="4" t="str">
        <f>HYPERLINK("https://api.nowcoder.com/v1/test-pdf/2E43198B2563D760?paperId=16893610","https://api.nowcoder.com/v1/test-pdf/2E43198B2563D760?paperId=16893610")</f>
        <v>https://api.nowcoder.com/v1/test-pdf/2E43198B2563D760?paperId=16893610</v>
      </c>
      <c r="N117" s="3">
        <v>0</v>
      </c>
      <c r="O117" s="3">
        <v>0</v>
      </c>
      <c r="P117" s="3"/>
      <c r="Q117" s="3"/>
      <c r="R117" s="3" t="s">
        <v>17</v>
      </c>
      <c r="S117" s="3"/>
      <c r="T117" s="3"/>
      <c r="U117" s="3"/>
      <c r="V117" s="3">
        <v>0</v>
      </c>
      <c r="W117" s="3"/>
      <c r="X117" s="3"/>
      <c r="Y117" s="3"/>
      <c r="Z117" s="3">
        <v>0</v>
      </c>
      <c r="AA117" s="3">
        <v>0</v>
      </c>
      <c r="AB117" s="3"/>
      <c r="AC117" s="3"/>
      <c r="AD117" s="3" t="s">
        <v>17</v>
      </c>
      <c r="AE117" s="3"/>
      <c r="AF117" s="3"/>
      <c r="AG117" s="3"/>
      <c r="AH117" s="3">
        <v>0</v>
      </c>
      <c r="AI117" s="3"/>
      <c r="AJ117" s="3"/>
      <c r="AK117" s="3"/>
      <c r="AL117" s="3">
        <v>5</v>
      </c>
      <c r="AM117" s="3">
        <v>0</v>
      </c>
      <c r="AN117" s="3">
        <v>0</v>
      </c>
      <c r="AO117" s="3">
        <v>5</v>
      </c>
      <c r="AP117" s="3">
        <v>0</v>
      </c>
      <c r="AQ117" s="3">
        <v>0</v>
      </c>
      <c r="AR117" s="3">
        <v>5</v>
      </c>
      <c r="AS117" s="3">
        <v>0</v>
      </c>
      <c r="AT117" s="3">
        <v>0</v>
      </c>
      <c r="AU117" s="3">
        <v>0</v>
      </c>
    </row>
    <row r="118" spans="1:47" ht="14.4" x14ac:dyDescent="0.3">
      <c r="A118" s="3" t="s">
        <v>519</v>
      </c>
      <c r="B118" s="3" t="s">
        <v>520</v>
      </c>
      <c r="C118" s="3" t="s">
        <v>521</v>
      </c>
      <c r="D118" s="3" t="s">
        <v>66</v>
      </c>
      <c r="E118" s="3" t="s">
        <v>54</v>
      </c>
      <c r="F118" s="3">
        <v>45</v>
      </c>
      <c r="G118" s="3">
        <v>20</v>
      </c>
      <c r="H118" s="3">
        <v>25</v>
      </c>
      <c r="I118" s="3" t="s">
        <v>963</v>
      </c>
      <c r="J118" s="3" t="s">
        <v>522</v>
      </c>
      <c r="K118" s="3" t="s">
        <v>683</v>
      </c>
      <c r="L118" s="4" t="str">
        <f>HYPERLINK("https://hr.nowcoder.com/console?theme=tinyLeft&amp;access_token=817e0d449a72a41c79c59427bb1fadec1719e3ce1f0a69baa024af67cb009a7c#paper/%7B%22tab%22%3A%22index%22%2C%22action%22%3A%22candidate%2Fresult%2Findex%22%2C%22testId%22%3A1464690%7D","https://hr.nowcoder.com/console?theme=tinyLeft&amp;access_token=817e0d449a72a41c79c59427bb1fadec1719e3ce1f0a69baa024af67cb009a7c#paper/%7B%22tab%22%3A%22index%22%2C%22action%22%3A%22candidate%2Fresult%2Findex%22%2C%22testId%22%3A1464690%7D")</f>
        <v>https://hr.nowcoder.com/console?theme=tinyLeft&amp;access_token=817e0d449a72a41c79c59427bb1fadec1719e3ce1f0a69baa024af67cb009a7c#paper/%7B%22tab%22%3A%22index%22%2C%22action%22%3A%22candidate%2Fresult%2Findex%22%2C%22testId%22%3A1464690%7D</v>
      </c>
      <c r="M118" s="4" t="str">
        <f>HYPERLINK("https://api.nowcoder.com/v1/test-pdf/89D094480ECE7A1A?paperId=16893610","https://api.nowcoder.com/v1/test-pdf/89D094480ECE7A1A?paperId=16893610")</f>
        <v>https://api.nowcoder.com/v1/test-pdf/89D094480ECE7A1A?paperId=16893610</v>
      </c>
      <c r="N118" s="3">
        <v>25</v>
      </c>
      <c r="O118" s="3">
        <v>1</v>
      </c>
      <c r="P118" s="3">
        <v>604</v>
      </c>
      <c r="Q118" s="3">
        <v>4</v>
      </c>
      <c r="R118" s="3" t="s">
        <v>684</v>
      </c>
      <c r="S118" s="3" t="s">
        <v>1129</v>
      </c>
      <c r="T118" s="3" t="s">
        <v>686</v>
      </c>
      <c r="U118" s="3" t="s">
        <v>1130</v>
      </c>
      <c r="V118" s="3">
        <v>7</v>
      </c>
      <c r="W118" s="3"/>
      <c r="X118" s="3"/>
      <c r="Y118" s="3"/>
      <c r="Z118" s="3">
        <v>0</v>
      </c>
      <c r="AA118" s="3">
        <v>2</v>
      </c>
      <c r="AB118" s="3">
        <v>476</v>
      </c>
      <c r="AC118" s="3">
        <v>5</v>
      </c>
      <c r="AD118" s="3" t="s">
        <v>714</v>
      </c>
      <c r="AE118" s="3" t="s">
        <v>1131</v>
      </c>
      <c r="AF118" s="3" t="s">
        <v>686</v>
      </c>
      <c r="AG118" s="3" t="s">
        <v>1132</v>
      </c>
      <c r="AH118" s="3">
        <v>36</v>
      </c>
      <c r="AI118" s="3"/>
      <c r="AJ118" s="3"/>
      <c r="AK118" s="3"/>
      <c r="AL118" s="3">
        <v>5</v>
      </c>
      <c r="AM118" s="3">
        <v>0</v>
      </c>
      <c r="AN118" s="3">
        <v>5</v>
      </c>
      <c r="AO118" s="3">
        <v>5</v>
      </c>
      <c r="AP118" s="3">
        <v>0</v>
      </c>
      <c r="AQ118" s="3">
        <v>0</v>
      </c>
      <c r="AR118" s="3">
        <v>0</v>
      </c>
      <c r="AS118" s="3">
        <v>0</v>
      </c>
      <c r="AT118" s="3">
        <v>5</v>
      </c>
      <c r="AU118" s="3">
        <v>0</v>
      </c>
    </row>
    <row r="119" spans="1:47" ht="14.4" x14ac:dyDescent="0.3">
      <c r="A119" s="3" t="s">
        <v>523</v>
      </c>
      <c r="B119" s="3" t="s">
        <v>524</v>
      </c>
      <c r="C119" s="3" t="s">
        <v>525</v>
      </c>
      <c r="D119" s="3" t="s">
        <v>41</v>
      </c>
      <c r="E119" s="3" t="s">
        <v>42</v>
      </c>
      <c r="F119" s="3">
        <v>45</v>
      </c>
      <c r="G119" s="3">
        <v>20</v>
      </c>
      <c r="H119" s="3">
        <v>25</v>
      </c>
      <c r="I119" s="3" t="s">
        <v>1133</v>
      </c>
      <c r="J119" s="3" t="s">
        <v>526</v>
      </c>
      <c r="K119" s="3" t="s">
        <v>683</v>
      </c>
      <c r="L119" s="4" t="str">
        <f>HYPERLINK("https://hr.nowcoder.com/console?theme=tinyLeft&amp;access_token=6bf76ad76ea7d44709a3d520c67c2cbc6a0c62fe5f8a043d230890e8ab079afc#paper/%7B%22tab%22%3A%22index%22%2C%22action%22%3A%22candidate%2Fresult%2Findex%22%2C%22testId%22%3A1464696%7D","https://hr.nowcoder.com/console?theme=tinyLeft&amp;access_token=6bf76ad76ea7d44709a3d520c67c2cbc6a0c62fe5f8a043d230890e8ab079afc#paper/%7B%22tab%22%3A%22index%22%2C%22action%22%3A%22candidate%2Fresult%2Findex%22%2C%22testId%22%3A1464696%7D")</f>
        <v>https://hr.nowcoder.com/console?theme=tinyLeft&amp;access_token=6bf76ad76ea7d44709a3d520c67c2cbc6a0c62fe5f8a043d230890e8ab079afc#paper/%7B%22tab%22%3A%22index%22%2C%22action%22%3A%22candidate%2Fresult%2Findex%22%2C%22testId%22%3A1464696%7D</v>
      </c>
      <c r="M119" s="4" t="str">
        <f>HYPERLINK("https://api.nowcoder.com/v1/test-pdf/23DF53D9D5DE3CFF?paperId=16893610","https://api.nowcoder.com/v1/test-pdf/23DF53D9D5DE3CFF?paperId=16893610")</f>
        <v>https://api.nowcoder.com/v1/test-pdf/23DF53D9D5DE3CFF?paperId=16893610</v>
      </c>
      <c r="N119" s="3">
        <v>25</v>
      </c>
      <c r="O119" s="3">
        <v>1</v>
      </c>
      <c r="P119" s="3">
        <v>608</v>
      </c>
      <c r="Q119" s="3">
        <v>11</v>
      </c>
      <c r="R119" s="3" t="s">
        <v>684</v>
      </c>
      <c r="S119" s="3" t="s">
        <v>1134</v>
      </c>
      <c r="T119" s="3" t="s">
        <v>686</v>
      </c>
      <c r="U119" s="3" t="s">
        <v>1135</v>
      </c>
      <c r="V119" s="3">
        <v>8</v>
      </c>
      <c r="W119" s="3"/>
      <c r="X119" s="3"/>
      <c r="Y119" s="3"/>
      <c r="Z119" s="3">
        <v>0</v>
      </c>
      <c r="AA119" s="3">
        <v>7</v>
      </c>
      <c r="AB119" s="3">
        <v>500</v>
      </c>
      <c r="AC119" s="3">
        <v>7</v>
      </c>
      <c r="AD119" s="3" t="s">
        <v>714</v>
      </c>
      <c r="AE119" s="3" t="s">
        <v>1136</v>
      </c>
      <c r="AF119" s="3" t="s">
        <v>686</v>
      </c>
      <c r="AG119" s="3" t="s">
        <v>1137</v>
      </c>
      <c r="AH119" s="3">
        <v>32</v>
      </c>
      <c r="AI119" s="3"/>
      <c r="AJ119" s="3"/>
      <c r="AK119" s="3"/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5</v>
      </c>
      <c r="AR119" s="3">
        <v>5</v>
      </c>
      <c r="AS119" s="3">
        <v>5</v>
      </c>
      <c r="AT119" s="3">
        <v>0</v>
      </c>
      <c r="AU119" s="3">
        <v>5</v>
      </c>
    </row>
    <row r="120" spans="1:47" ht="14.4" x14ac:dyDescent="0.3">
      <c r="A120" s="3" t="s">
        <v>527</v>
      </c>
      <c r="B120" s="3" t="s">
        <v>528</v>
      </c>
      <c r="C120" s="3" t="s">
        <v>529</v>
      </c>
      <c r="D120" s="3" t="s">
        <v>41</v>
      </c>
      <c r="E120" s="3" t="s">
        <v>42</v>
      </c>
      <c r="F120" s="3">
        <v>75</v>
      </c>
      <c r="G120" s="3">
        <v>25</v>
      </c>
      <c r="H120" s="3">
        <v>50</v>
      </c>
      <c r="I120" s="3" t="s">
        <v>1138</v>
      </c>
      <c r="J120" s="3" t="s">
        <v>530</v>
      </c>
      <c r="K120" s="3" t="s">
        <v>683</v>
      </c>
      <c r="L120" s="4" t="str">
        <f>HYPERLINK("https://hr.nowcoder.com/console?theme=tinyLeft&amp;access_token=a97da3e1feba3ff49f38c73a1486e816fa07a207aefcad332e32237ea92d8ce4#paper/%7B%22tab%22%3A%22index%22%2C%22action%22%3A%22candidate%2Fresult%2Findex%22%2C%22testId%22%3A1464700%7D","https://hr.nowcoder.com/console?theme=tinyLeft&amp;access_token=a97da3e1feba3ff49f38c73a1486e816fa07a207aefcad332e32237ea92d8ce4#paper/%7B%22tab%22%3A%22index%22%2C%22action%22%3A%22candidate%2Fresult%2Findex%22%2C%22testId%22%3A1464700%7D")</f>
        <v>https://hr.nowcoder.com/console?theme=tinyLeft&amp;access_token=a97da3e1feba3ff49f38c73a1486e816fa07a207aefcad332e32237ea92d8ce4#paper/%7B%22tab%22%3A%22index%22%2C%22action%22%3A%22candidate%2Fresult%2Findex%22%2C%22testId%22%3A1464700%7D</v>
      </c>
      <c r="M120" s="4" t="str">
        <f>HYPERLINK("https://api.nowcoder.com/v1/test-pdf/DD0ED769DB82C9FB?paperId=16893610","https://api.nowcoder.com/v1/test-pdf/DD0ED769DB82C9FB?paperId=16893610")</f>
        <v>https://api.nowcoder.com/v1/test-pdf/DD0ED769DB82C9FB?paperId=16893610</v>
      </c>
      <c r="N120" s="3">
        <v>25</v>
      </c>
      <c r="O120" s="3">
        <v>1</v>
      </c>
      <c r="P120" s="3">
        <v>476</v>
      </c>
      <c r="Q120" s="3">
        <v>5</v>
      </c>
      <c r="R120" s="3" t="s">
        <v>684</v>
      </c>
      <c r="S120" s="3" t="s">
        <v>1139</v>
      </c>
      <c r="T120" s="3" t="s">
        <v>686</v>
      </c>
      <c r="U120" s="3" t="s">
        <v>1140</v>
      </c>
      <c r="V120" s="3">
        <v>7</v>
      </c>
      <c r="W120" s="3"/>
      <c r="X120" s="3"/>
      <c r="Y120" s="3"/>
      <c r="Z120" s="3">
        <v>25</v>
      </c>
      <c r="AA120" s="3">
        <v>13</v>
      </c>
      <c r="AB120" s="3">
        <v>508</v>
      </c>
      <c r="AC120" s="3">
        <v>18</v>
      </c>
      <c r="AD120" s="3" t="s">
        <v>684</v>
      </c>
      <c r="AE120" s="3" t="s">
        <v>1141</v>
      </c>
      <c r="AF120" s="3" t="s">
        <v>686</v>
      </c>
      <c r="AG120" s="3" t="s">
        <v>1142</v>
      </c>
      <c r="AH120" s="3">
        <v>75</v>
      </c>
      <c r="AI120" s="3"/>
      <c r="AJ120" s="3"/>
      <c r="AK120" s="3"/>
      <c r="AL120" s="3">
        <v>5</v>
      </c>
      <c r="AM120" s="3">
        <v>0</v>
      </c>
      <c r="AN120" s="3">
        <v>0</v>
      </c>
      <c r="AO120" s="3">
        <v>5</v>
      </c>
      <c r="AP120" s="3">
        <v>0</v>
      </c>
      <c r="AQ120" s="3">
        <v>0</v>
      </c>
      <c r="AR120" s="3">
        <v>0</v>
      </c>
      <c r="AS120" s="3">
        <v>5</v>
      </c>
      <c r="AT120" s="3">
        <v>5</v>
      </c>
      <c r="AU120" s="3">
        <v>5</v>
      </c>
    </row>
    <row r="121" spans="1:47" ht="14.4" x14ac:dyDescent="0.3">
      <c r="A121" s="3" t="s">
        <v>531</v>
      </c>
      <c r="B121" s="3" t="s">
        <v>532</v>
      </c>
      <c r="C121" s="3" t="s">
        <v>533</v>
      </c>
      <c r="D121" s="3" t="s">
        <v>66</v>
      </c>
      <c r="E121" s="3" t="s">
        <v>54</v>
      </c>
      <c r="F121" s="3">
        <v>50</v>
      </c>
      <c r="G121" s="3">
        <v>25</v>
      </c>
      <c r="H121" s="3">
        <v>25</v>
      </c>
      <c r="I121" s="3" t="s">
        <v>906</v>
      </c>
      <c r="J121" s="3" t="s">
        <v>534</v>
      </c>
      <c r="K121" s="3" t="s">
        <v>683</v>
      </c>
      <c r="L121" s="4" t="str">
        <f>HYPERLINK("https://hr.nowcoder.com/console?theme=tinyLeft&amp;access_token=54311421dc76155c50f4fbe09b8a5244fbe8f4d7e8627a041d8f3577cc78486c#paper/%7B%22tab%22%3A%22index%22%2C%22action%22%3A%22candidate%2Fresult%2Findex%22%2C%22testId%22%3A1464764%7D","https://hr.nowcoder.com/console?theme=tinyLeft&amp;access_token=54311421dc76155c50f4fbe09b8a5244fbe8f4d7e8627a041d8f3577cc78486c#paper/%7B%22tab%22%3A%22index%22%2C%22action%22%3A%22candidate%2Fresult%2Findex%22%2C%22testId%22%3A1464764%7D")</f>
        <v>https://hr.nowcoder.com/console?theme=tinyLeft&amp;access_token=54311421dc76155c50f4fbe09b8a5244fbe8f4d7e8627a041d8f3577cc78486c#paper/%7B%22tab%22%3A%22index%22%2C%22action%22%3A%22candidate%2Fresult%2Findex%22%2C%22testId%22%3A1464764%7D</v>
      </c>
      <c r="M121" s="4" t="str">
        <f>HYPERLINK("https://api.nowcoder.com/v1/test-pdf/52AF29E9F3F4C185?paperId=16893610","https://api.nowcoder.com/v1/test-pdf/52AF29E9F3F4C185?paperId=16893610")</f>
        <v>https://api.nowcoder.com/v1/test-pdf/52AF29E9F3F4C185?paperId=16893610</v>
      </c>
      <c r="N121" s="3">
        <v>25</v>
      </c>
      <c r="O121" s="3">
        <v>1</v>
      </c>
      <c r="P121" s="3">
        <v>596</v>
      </c>
      <c r="Q121" s="3">
        <v>4</v>
      </c>
      <c r="R121" s="3" t="s">
        <v>684</v>
      </c>
      <c r="S121" s="3" t="s">
        <v>1143</v>
      </c>
      <c r="T121" s="3" t="s">
        <v>686</v>
      </c>
      <c r="U121" s="3" t="s">
        <v>1144</v>
      </c>
      <c r="V121" s="3">
        <v>8</v>
      </c>
      <c r="W121" s="3"/>
      <c r="X121" s="3"/>
      <c r="Y121" s="3"/>
      <c r="Z121" s="3">
        <v>0</v>
      </c>
      <c r="AA121" s="3">
        <v>9</v>
      </c>
      <c r="AB121" s="3">
        <v>476</v>
      </c>
      <c r="AC121" s="3">
        <v>4</v>
      </c>
      <c r="AD121" s="3" t="s">
        <v>714</v>
      </c>
      <c r="AE121" s="3" t="s">
        <v>1145</v>
      </c>
      <c r="AF121" s="3" t="s">
        <v>686</v>
      </c>
      <c r="AG121" s="3" t="s">
        <v>1146</v>
      </c>
      <c r="AH121" s="3">
        <v>34</v>
      </c>
      <c r="AI121" s="3"/>
      <c r="AJ121" s="3"/>
      <c r="AK121" s="3"/>
      <c r="AL121" s="3">
        <v>5</v>
      </c>
      <c r="AM121" s="3">
        <v>0</v>
      </c>
      <c r="AN121" s="3">
        <v>5</v>
      </c>
      <c r="AO121" s="3">
        <v>5</v>
      </c>
      <c r="AP121" s="3">
        <v>0</v>
      </c>
      <c r="AQ121" s="3">
        <v>5</v>
      </c>
      <c r="AR121" s="3">
        <v>0</v>
      </c>
      <c r="AS121" s="3">
        <v>5</v>
      </c>
      <c r="AT121" s="3">
        <v>0</v>
      </c>
      <c r="AU121" s="3">
        <v>0</v>
      </c>
    </row>
    <row r="122" spans="1:47" ht="14.4" x14ac:dyDescent="0.3">
      <c r="A122" s="3" t="s">
        <v>535</v>
      </c>
      <c r="B122" s="3" t="s">
        <v>536</v>
      </c>
      <c r="C122" s="3" t="s">
        <v>537</v>
      </c>
      <c r="D122" s="3" t="s">
        <v>60</v>
      </c>
      <c r="E122" s="3" t="s">
        <v>23</v>
      </c>
      <c r="F122" s="3">
        <v>80</v>
      </c>
      <c r="G122" s="3">
        <v>30</v>
      </c>
      <c r="H122" s="3">
        <v>50</v>
      </c>
      <c r="I122" s="3" t="s">
        <v>1128</v>
      </c>
      <c r="J122" s="3" t="s">
        <v>538</v>
      </c>
      <c r="K122" s="3" t="s">
        <v>683</v>
      </c>
      <c r="L122" s="4" t="str">
        <f>HYPERLINK("https://hr.nowcoder.com/console?theme=tinyLeft&amp;access_token=e43d1b6a1ebd724a18e6238afc808ca391bc4805e5d32be37267963ca498e71e#paper/%7B%22tab%22%3A%22index%22%2C%22action%22%3A%22candidate%2Fresult%2Findex%22%2C%22testId%22%3A1464770%7D","https://hr.nowcoder.com/console?theme=tinyLeft&amp;access_token=e43d1b6a1ebd724a18e6238afc808ca391bc4805e5d32be37267963ca498e71e#paper/%7B%22tab%22%3A%22index%22%2C%22action%22%3A%22candidate%2Fresult%2Findex%22%2C%22testId%22%3A1464770%7D")</f>
        <v>https://hr.nowcoder.com/console?theme=tinyLeft&amp;access_token=e43d1b6a1ebd724a18e6238afc808ca391bc4805e5d32be37267963ca498e71e#paper/%7B%22tab%22%3A%22index%22%2C%22action%22%3A%22candidate%2Fresult%2Findex%22%2C%22testId%22%3A1464770%7D</v>
      </c>
      <c r="M122" s="4" t="str">
        <f>HYPERLINK("https://api.nowcoder.com/v1/test-pdf/19D2E14B4313A920?paperId=16893610","https://api.nowcoder.com/v1/test-pdf/19D2E14B4313A920?paperId=16893610")</f>
        <v>https://api.nowcoder.com/v1/test-pdf/19D2E14B4313A920?paperId=16893610</v>
      </c>
      <c r="N122" s="3">
        <v>25</v>
      </c>
      <c r="O122" s="3">
        <v>2</v>
      </c>
      <c r="P122" s="3">
        <v>488</v>
      </c>
      <c r="Q122" s="3">
        <v>4</v>
      </c>
      <c r="R122" s="3" t="s">
        <v>684</v>
      </c>
      <c r="S122" s="3" t="s">
        <v>1147</v>
      </c>
      <c r="T122" s="3" t="s">
        <v>686</v>
      </c>
      <c r="U122" s="3" t="s">
        <v>1148</v>
      </c>
      <c r="V122" s="3">
        <v>19</v>
      </c>
      <c r="W122" s="3"/>
      <c r="X122" s="3"/>
      <c r="Y122" s="3"/>
      <c r="Z122" s="3">
        <v>25</v>
      </c>
      <c r="AA122" s="3">
        <v>3</v>
      </c>
      <c r="AB122" s="3">
        <v>460</v>
      </c>
      <c r="AC122" s="3">
        <v>6</v>
      </c>
      <c r="AD122" s="3" t="s">
        <v>684</v>
      </c>
      <c r="AE122" s="3" t="s">
        <v>1149</v>
      </c>
      <c r="AF122" s="3" t="s">
        <v>686</v>
      </c>
      <c r="AG122" s="3" t="s">
        <v>1150</v>
      </c>
      <c r="AH122" s="3">
        <v>51</v>
      </c>
      <c r="AI122" s="3"/>
      <c r="AJ122" s="3"/>
      <c r="AK122" s="3"/>
      <c r="AL122" s="3">
        <v>5</v>
      </c>
      <c r="AM122" s="3">
        <v>5</v>
      </c>
      <c r="AN122" s="3">
        <v>0</v>
      </c>
      <c r="AO122" s="3">
        <v>5</v>
      </c>
      <c r="AP122" s="3">
        <v>0</v>
      </c>
      <c r="AQ122" s="3">
        <v>5</v>
      </c>
      <c r="AR122" s="3">
        <v>0</v>
      </c>
      <c r="AS122" s="3">
        <v>5</v>
      </c>
      <c r="AT122" s="3">
        <v>0</v>
      </c>
      <c r="AU122" s="3">
        <v>5</v>
      </c>
    </row>
    <row r="123" spans="1:47" ht="14.4" x14ac:dyDescent="0.3">
      <c r="A123" s="3" t="s">
        <v>539</v>
      </c>
      <c r="B123" s="3" t="s">
        <v>540</v>
      </c>
      <c r="C123" s="3" t="s">
        <v>541</v>
      </c>
      <c r="D123" s="3" t="s">
        <v>29</v>
      </c>
      <c r="E123" s="3" t="s">
        <v>30</v>
      </c>
      <c r="F123" s="3">
        <v>90</v>
      </c>
      <c r="G123" s="3">
        <v>40</v>
      </c>
      <c r="H123" s="3">
        <v>50</v>
      </c>
      <c r="I123" s="3" t="s">
        <v>1151</v>
      </c>
      <c r="J123" s="3" t="s">
        <v>542</v>
      </c>
      <c r="K123" s="3" t="s">
        <v>683</v>
      </c>
      <c r="L123" s="4" t="str">
        <f>HYPERLINK("https://hr.nowcoder.com/console?theme=tinyLeft&amp;access_token=2d4b8f969c02381ba6ba35ba8e8c963c532431e2c0174e6f3620b287fab6bf59#paper/%7B%22tab%22%3A%22index%22%2C%22action%22%3A%22candidate%2Fresult%2Findex%22%2C%22testId%22%3A1464787%7D","https://hr.nowcoder.com/console?theme=tinyLeft&amp;access_token=2d4b8f969c02381ba6ba35ba8e8c963c532431e2c0174e6f3620b287fab6bf59#paper/%7B%22tab%22%3A%22index%22%2C%22action%22%3A%22candidate%2Fresult%2Findex%22%2C%22testId%22%3A1464787%7D")</f>
        <v>https://hr.nowcoder.com/console?theme=tinyLeft&amp;access_token=2d4b8f969c02381ba6ba35ba8e8c963c532431e2c0174e6f3620b287fab6bf59#paper/%7B%22tab%22%3A%22index%22%2C%22action%22%3A%22candidate%2Fresult%2Findex%22%2C%22testId%22%3A1464787%7D</v>
      </c>
      <c r="M123" s="4" t="str">
        <f>HYPERLINK("https://api.nowcoder.com/v1/test-pdf/F5715000E65CBF05?paperId=16893610","https://api.nowcoder.com/v1/test-pdf/F5715000E65CBF05?paperId=16893610")</f>
        <v>https://api.nowcoder.com/v1/test-pdf/F5715000E65CBF05?paperId=16893610</v>
      </c>
      <c r="N123" s="3">
        <v>25</v>
      </c>
      <c r="O123" s="3">
        <v>8</v>
      </c>
      <c r="P123" s="3">
        <v>488</v>
      </c>
      <c r="Q123" s="3">
        <v>4</v>
      </c>
      <c r="R123" s="3" t="s">
        <v>684</v>
      </c>
      <c r="S123" s="3" t="s">
        <v>1152</v>
      </c>
      <c r="T123" s="3" t="s">
        <v>686</v>
      </c>
      <c r="U123" s="3" t="s">
        <v>1153</v>
      </c>
      <c r="V123" s="3">
        <v>9</v>
      </c>
      <c r="W123" s="3"/>
      <c r="X123" s="3"/>
      <c r="Y123" s="3"/>
      <c r="Z123" s="3">
        <v>25</v>
      </c>
      <c r="AA123" s="3">
        <v>5</v>
      </c>
      <c r="AB123" s="3">
        <v>480</v>
      </c>
      <c r="AC123" s="3">
        <v>5</v>
      </c>
      <c r="AD123" s="3" t="s">
        <v>684</v>
      </c>
      <c r="AE123" s="3" t="s">
        <v>1154</v>
      </c>
      <c r="AF123" s="3" t="s">
        <v>686</v>
      </c>
      <c r="AG123" s="3" t="s">
        <v>1155</v>
      </c>
      <c r="AH123" s="3">
        <v>35</v>
      </c>
      <c r="AI123" s="3"/>
      <c r="AJ123" s="3"/>
      <c r="AK123" s="3"/>
      <c r="AL123" s="3">
        <v>5</v>
      </c>
      <c r="AM123" s="3">
        <v>0</v>
      </c>
      <c r="AN123" s="3">
        <v>5</v>
      </c>
      <c r="AO123" s="3">
        <v>5</v>
      </c>
      <c r="AP123" s="3">
        <v>5</v>
      </c>
      <c r="AQ123" s="3">
        <v>5</v>
      </c>
      <c r="AR123" s="3">
        <v>5</v>
      </c>
      <c r="AS123" s="3">
        <v>5</v>
      </c>
      <c r="AT123" s="3">
        <v>0</v>
      </c>
      <c r="AU123" s="3">
        <v>5</v>
      </c>
    </row>
    <row r="124" spans="1:47" ht="14.4" x14ac:dyDescent="0.3">
      <c r="A124" s="3" t="s">
        <v>543</v>
      </c>
      <c r="B124" s="3" t="s">
        <v>544</v>
      </c>
      <c r="C124" s="3" t="s">
        <v>545</v>
      </c>
      <c r="D124" s="3" t="s">
        <v>53</v>
      </c>
      <c r="E124" s="3" t="s">
        <v>54</v>
      </c>
      <c r="F124" s="3">
        <v>30</v>
      </c>
      <c r="G124" s="3">
        <v>30</v>
      </c>
      <c r="H124" s="3">
        <v>0</v>
      </c>
      <c r="I124" s="3" t="s">
        <v>55</v>
      </c>
      <c r="J124" s="3" t="s">
        <v>500</v>
      </c>
      <c r="K124" s="3" t="s">
        <v>683</v>
      </c>
      <c r="L124" s="4" t="str">
        <f>HYPERLINK("https://hr.nowcoder.com/console?theme=tinyLeft&amp;access_token=2e99d88319bf2237ee08322be1f8c3ecd084629aa511e4dc5a3edd9170e82817#paper/%7B%22tab%22%3A%22index%22%2C%22action%22%3A%22candidate%2Fresult%2Findex%22%2C%22testId%22%3A1464863%7D","https://hr.nowcoder.com/console?theme=tinyLeft&amp;access_token=2e99d88319bf2237ee08322be1f8c3ecd084629aa511e4dc5a3edd9170e82817#paper/%7B%22tab%22%3A%22index%22%2C%22action%22%3A%22candidate%2Fresult%2Findex%22%2C%22testId%22%3A1464863%7D")</f>
        <v>https://hr.nowcoder.com/console?theme=tinyLeft&amp;access_token=2e99d88319bf2237ee08322be1f8c3ecd084629aa511e4dc5a3edd9170e82817#paper/%7B%22tab%22%3A%22index%22%2C%22action%22%3A%22candidate%2Fresult%2Findex%22%2C%22testId%22%3A1464863%7D</v>
      </c>
      <c r="M124" s="4" t="str">
        <f>HYPERLINK("https://api.nowcoder.com/v1/test-pdf/0B970CE2BA264A97?paperId=16893610","https://api.nowcoder.com/v1/test-pdf/0B970CE2BA264A97?paperId=16893610")</f>
        <v>https://api.nowcoder.com/v1/test-pdf/0B970CE2BA264A97?paperId=16893610</v>
      </c>
      <c r="N124" s="3">
        <v>0</v>
      </c>
      <c r="O124" s="3">
        <v>0</v>
      </c>
      <c r="P124" s="3"/>
      <c r="Q124" s="3"/>
      <c r="R124" s="3" t="s">
        <v>17</v>
      </c>
      <c r="S124" s="3"/>
      <c r="T124" s="3"/>
      <c r="U124" s="3"/>
      <c r="V124" s="3">
        <v>0</v>
      </c>
      <c r="W124" s="3"/>
      <c r="X124" s="3"/>
      <c r="Y124" s="3"/>
      <c r="Z124" s="3">
        <v>0</v>
      </c>
      <c r="AA124" s="3">
        <v>12</v>
      </c>
      <c r="AB124" s="3">
        <v>596</v>
      </c>
      <c r="AC124" s="3">
        <v>7</v>
      </c>
      <c r="AD124" s="3" t="s">
        <v>714</v>
      </c>
      <c r="AE124" s="3" t="s">
        <v>1156</v>
      </c>
      <c r="AF124" s="3" t="s">
        <v>686</v>
      </c>
      <c r="AG124" s="3" t="s">
        <v>1157</v>
      </c>
      <c r="AH124" s="3">
        <v>31</v>
      </c>
      <c r="AI124" s="3"/>
      <c r="AJ124" s="3"/>
      <c r="AK124" s="3"/>
      <c r="AL124" s="3">
        <v>5</v>
      </c>
      <c r="AM124" s="3">
        <v>0</v>
      </c>
      <c r="AN124" s="3">
        <v>5</v>
      </c>
      <c r="AO124" s="3">
        <v>0</v>
      </c>
      <c r="AP124" s="3">
        <v>5</v>
      </c>
      <c r="AQ124" s="3">
        <v>0</v>
      </c>
      <c r="AR124" s="3">
        <v>5</v>
      </c>
      <c r="AS124" s="3">
        <v>5</v>
      </c>
      <c r="AT124" s="3">
        <v>0</v>
      </c>
      <c r="AU124" s="3">
        <v>5</v>
      </c>
    </row>
    <row r="125" spans="1:47" ht="14.4" x14ac:dyDescent="0.3">
      <c r="A125" s="3" t="s">
        <v>546</v>
      </c>
      <c r="B125" s="3" t="s">
        <v>547</v>
      </c>
      <c r="C125" s="3" t="s">
        <v>548</v>
      </c>
      <c r="D125" s="3" t="s">
        <v>15</v>
      </c>
      <c r="E125" s="3" t="s">
        <v>23</v>
      </c>
      <c r="F125" s="3">
        <v>50</v>
      </c>
      <c r="G125" s="3">
        <v>0</v>
      </c>
      <c r="H125" s="3">
        <v>50</v>
      </c>
      <c r="I125" s="3" t="s">
        <v>830</v>
      </c>
      <c r="J125" s="3" t="s">
        <v>500</v>
      </c>
      <c r="K125" s="3" t="s">
        <v>683</v>
      </c>
      <c r="L125" s="4" t="str">
        <f>HYPERLINK("https://hr.nowcoder.com/console?theme=tinyLeft&amp;access_token=fc45c9049c6844c5d72a9bed668ffa53c6f5df1243c4d24807a3ba29b2ec8f41#paper/%7B%22tab%22%3A%22index%22%2C%22action%22%3A%22candidate%2Fresult%2Findex%22%2C%22testId%22%3A1464872%7D","https://hr.nowcoder.com/console?theme=tinyLeft&amp;access_token=fc45c9049c6844c5d72a9bed668ffa53c6f5df1243c4d24807a3ba29b2ec8f41#paper/%7B%22tab%22%3A%22index%22%2C%22action%22%3A%22candidate%2Fresult%2Findex%22%2C%22testId%22%3A1464872%7D")</f>
        <v>https://hr.nowcoder.com/console?theme=tinyLeft&amp;access_token=fc45c9049c6844c5d72a9bed668ffa53c6f5df1243c4d24807a3ba29b2ec8f41#paper/%7B%22tab%22%3A%22index%22%2C%22action%22%3A%22candidate%2Fresult%2Findex%22%2C%22testId%22%3A1464872%7D</v>
      </c>
      <c r="M125" s="4" t="str">
        <f>HYPERLINK("https://api.nowcoder.com/v1/test-pdf/807A42516F93C765?paperId=16893610","https://api.nowcoder.com/v1/test-pdf/807A42516F93C765?paperId=16893610")</f>
        <v>https://api.nowcoder.com/v1/test-pdf/807A42516F93C765?paperId=16893610</v>
      </c>
      <c r="N125" s="3">
        <v>25</v>
      </c>
      <c r="O125" s="3">
        <v>6</v>
      </c>
      <c r="P125" s="3">
        <v>376</v>
      </c>
      <c r="Q125" s="3">
        <v>5</v>
      </c>
      <c r="R125" s="3" t="s">
        <v>684</v>
      </c>
      <c r="S125" s="3" t="s">
        <v>1158</v>
      </c>
      <c r="T125" s="3" t="s">
        <v>686</v>
      </c>
      <c r="U125" s="3" t="s">
        <v>1159</v>
      </c>
      <c r="V125" s="3">
        <v>9</v>
      </c>
      <c r="W125" s="3"/>
      <c r="X125" s="3"/>
      <c r="Y125" s="3"/>
      <c r="Z125" s="3">
        <v>25</v>
      </c>
      <c r="AA125" s="3">
        <v>2</v>
      </c>
      <c r="AB125" s="3">
        <v>728</v>
      </c>
      <c r="AC125" s="3">
        <v>4</v>
      </c>
      <c r="AD125" s="3" t="s">
        <v>684</v>
      </c>
      <c r="AE125" s="3" t="s">
        <v>1160</v>
      </c>
      <c r="AF125" s="3" t="s">
        <v>686</v>
      </c>
      <c r="AG125" s="3" t="s">
        <v>1161</v>
      </c>
      <c r="AH125" s="3">
        <v>36</v>
      </c>
      <c r="AI125" s="3"/>
      <c r="AJ125" s="3"/>
      <c r="AK125" s="3"/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</row>
    <row r="126" spans="1:47" ht="14.4" x14ac:dyDescent="0.3">
      <c r="A126" s="3" t="s">
        <v>549</v>
      </c>
      <c r="B126" s="3" t="s">
        <v>550</v>
      </c>
      <c r="C126" s="3" t="s">
        <v>551</v>
      </c>
      <c r="D126" s="3" t="s">
        <v>53</v>
      </c>
      <c r="E126" s="3" t="s">
        <v>16</v>
      </c>
      <c r="F126" s="3">
        <v>85</v>
      </c>
      <c r="G126" s="3">
        <v>35</v>
      </c>
      <c r="H126" s="3">
        <v>50</v>
      </c>
      <c r="I126" s="3" t="s">
        <v>1162</v>
      </c>
      <c r="J126" s="3" t="s">
        <v>552</v>
      </c>
      <c r="K126" s="3" t="s">
        <v>683</v>
      </c>
      <c r="L126" s="4" t="str">
        <f>HYPERLINK("https://hr.nowcoder.com/console?theme=tinyLeft&amp;access_token=84dee6430ad2ed9a35d24ca0629e16ab302d015f0962aac23740474b779574a5#paper/%7B%22tab%22%3A%22index%22%2C%22action%22%3A%22candidate%2Fresult%2Findex%22%2C%22testId%22%3A1464884%7D","https://hr.nowcoder.com/console?theme=tinyLeft&amp;access_token=84dee6430ad2ed9a35d24ca0629e16ab302d015f0962aac23740474b779574a5#paper/%7B%22tab%22%3A%22index%22%2C%22action%22%3A%22candidate%2Fresult%2Findex%22%2C%22testId%22%3A1464884%7D")</f>
        <v>https://hr.nowcoder.com/console?theme=tinyLeft&amp;access_token=84dee6430ad2ed9a35d24ca0629e16ab302d015f0962aac23740474b779574a5#paper/%7B%22tab%22%3A%22index%22%2C%22action%22%3A%22candidate%2Fresult%2Findex%22%2C%22testId%22%3A1464884%7D</v>
      </c>
      <c r="M126" s="4" t="str">
        <f>HYPERLINK("https://api.nowcoder.com/v1/test-pdf/85E6F2F9F63E36A7?paperId=16893610","https://api.nowcoder.com/v1/test-pdf/85E6F2F9F63E36A7?paperId=16893610")</f>
        <v>https://api.nowcoder.com/v1/test-pdf/85E6F2F9F63E36A7?paperId=16893610</v>
      </c>
      <c r="N126" s="3">
        <v>25</v>
      </c>
      <c r="O126" s="3">
        <v>2</v>
      </c>
      <c r="P126" s="3">
        <v>492</v>
      </c>
      <c r="Q126" s="3">
        <v>5</v>
      </c>
      <c r="R126" s="3" t="s">
        <v>684</v>
      </c>
      <c r="S126" s="3" t="s">
        <v>1163</v>
      </c>
      <c r="T126" s="3" t="s">
        <v>686</v>
      </c>
      <c r="U126" s="3" t="s">
        <v>1164</v>
      </c>
      <c r="V126" s="3">
        <v>11</v>
      </c>
      <c r="W126" s="3"/>
      <c r="X126" s="3"/>
      <c r="Y126" s="3"/>
      <c r="Z126" s="3">
        <v>25</v>
      </c>
      <c r="AA126" s="3">
        <v>17</v>
      </c>
      <c r="AB126" s="3">
        <v>372</v>
      </c>
      <c r="AC126" s="3">
        <v>4</v>
      </c>
      <c r="AD126" s="3" t="s">
        <v>684</v>
      </c>
      <c r="AE126" s="3" t="s">
        <v>1165</v>
      </c>
      <c r="AF126" s="3" t="s">
        <v>686</v>
      </c>
      <c r="AG126" s="3" t="s">
        <v>1166</v>
      </c>
      <c r="AH126" s="3">
        <v>42</v>
      </c>
      <c r="AI126" s="3"/>
      <c r="AJ126" s="3"/>
      <c r="AK126" s="3"/>
      <c r="AL126" s="3">
        <v>5</v>
      </c>
      <c r="AM126" s="3">
        <v>0</v>
      </c>
      <c r="AN126" s="3">
        <v>0</v>
      </c>
      <c r="AO126" s="3">
        <v>5</v>
      </c>
      <c r="AP126" s="3">
        <v>5</v>
      </c>
      <c r="AQ126" s="3">
        <v>5</v>
      </c>
      <c r="AR126" s="3">
        <v>0</v>
      </c>
      <c r="AS126" s="3">
        <v>5</v>
      </c>
      <c r="AT126" s="3">
        <v>5</v>
      </c>
      <c r="AU126" s="3">
        <v>5</v>
      </c>
    </row>
    <row r="127" spans="1:47" ht="14.4" x14ac:dyDescent="0.3">
      <c r="A127" s="3" t="s">
        <v>553</v>
      </c>
      <c r="B127" s="3" t="s">
        <v>554</v>
      </c>
      <c r="C127" s="3" t="s">
        <v>555</v>
      </c>
      <c r="D127" s="3" t="s">
        <v>29</v>
      </c>
      <c r="E127" s="3" t="s">
        <v>42</v>
      </c>
      <c r="F127" s="3">
        <v>85</v>
      </c>
      <c r="G127" s="3">
        <v>35</v>
      </c>
      <c r="H127" s="3">
        <v>50</v>
      </c>
      <c r="I127" s="3" t="s">
        <v>1167</v>
      </c>
      <c r="J127" s="3" t="s">
        <v>556</v>
      </c>
      <c r="K127" s="3" t="s">
        <v>683</v>
      </c>
      <c r="L127" s="4" t="str">
        <f>HYPERLINK("https://hr.nowcoder.com/console?theme=tinyLeft&amp;access_token=266812a72f3d1d1ec741028592ea4ba13063508719a524903aaec375656251ce#paper/%7B%22tab%22%3A%22index%22%2C%22action%22%3A%22candidate%2Fresult%2Findex%22%2C%22testId%22%3A1464893%7D","https://hr.nowcoder.com/console?theme=tinyLeft&amp;access_token=266812a72f3d1d1ec741028592ea4ba13063508719a524903aaec375656251ce#paper/%7B%22tab%22%3A%22index%22%2C%22action%22%3A%22candidate%2Fresult%2Findex%22%2C%22testId%22%3A1464893%7D")</f>
        <v>https://hr.nowcoder.com/console?theme=tinyLeft&amp;access_token=266812a72f3d1d1ec741028592ea4ba13063508719a524903aaec375656251ce#paper/%7B%22tab%22%3A%22index%22%2C%22action%22%3A%22candidate%2Fresult%2Findex%22%2C%22testId%22%3A1464893%7D</v>
      </c>
      <c r="M127" s="4" t="str">
        <f>HYPERLINK("https://api.nowcoder.com/v1/test-pdf/B42F74F1DDC4F101?paperId=16893610","https://api.nowcoder.com/v1/test-pdf/B42F74F1DDC4F101?paperId=16893610")</f>
        <v>https://api.nowcoder.com/v1/test-pdf/B42F74F1DDC4F101?paperId=16893610</v>
      </c>
      <c r="N127" s="3">
        <v>25</v>
      </c>
      <c r="O127" s="3">
        <v>2</v>
      </c>
      <c r="P127" s="3">
        <v>480</v>
      </c>
      <c r="Q127" s="3">
        <v>4</v>
      </c>
      <c r="R127" s="3" t="s">
        <v>684</v>
      </c>
      <c r="S127" s="3" t="s">
        <v>1168</v>
      </c>
      <c r="T127" s="3" t="s">
        <v>686</v>
      </c>
      <c r="U127" s="3" t="s">
        <v>1169</v>
      </c>
      <c r="V127" s="3">
        <v>8</v>
      </c>
      <c r="W127" s="3"/>
      <c r="X127" s="3"/>
      <c r="Y127" s="3"/>
      <c r="Z127" s="3">
        <v>25</v>
      </c>
      <c r="AA127" s="3">
        <v>11</v>
      </c>
      <c r="AB127" s="3">
        <v>584</v>
      </c>
      <c r="AC127" s="3">
        <v>7</v>
      </c>
      <c r="AD127" s="3" t="s">
        <v>684</v>
      </c>
      <c r="AE127" s="3" t="s">
        <v>1170</v>
      </c>
      <c r="AF127" s="3" t="s">
        <v>686</v>
      </c>
      <c r="AG127" s="3" t="s">
        <v>1171</v>
      </c>
      <c r="AH127" s="3">
        <v>35</v>
      </c>
      <c r="AI127" s="3"/>
      <c r="AJ127" s="3"/>
      <c r="AK127" s="3"/>
      <c r="AL127" s="3">
        <v>5</v>
      </c>
      <c r="AM127" s="3">
        <v>5</v>
      </c>
      <c r="AN127" s="3">
        <v>5</v>
      </c>
      <c r="AO127" s="3">
        <v>5</v>
      </c>
      <c r="AP127" s="3">
        <v>0</v>
      </c>
      <c r="AQ127" s="3">
        <v>5</v>
      </c>
      <c r="AR127" s="3">
        <v>0</v>
      </c>
      <c r="AS127" s="3">
        <v>5</v>
      </c>
      <c r="AT127" s="3">
        <v>5</v>
      </c>
      <c r="AU127" s="3">
        <v>0</v>
      </c>
    </row>
    <row r="128" spans="1:47" ht="14.4" x14ac:dyDescent="0.3">
      <c r="A128" s="3" t="s">
        <v>557</v>
      </c>
      <c r="B128" s="3" t="s">
        <v>558</v>
      </c>
      <c r="C128" s="3" t="s">
        <v>559</v>
      </c>
      <c r="D128" s="3" t="s">
        <v>41</v>
      </c>
      <c r="E128" s="3" t="s">
        <v>42</v>
      </c>
      <c r="F128" s="3">
        <v>70</v>
      </c>
      <c r="G128" s="3">
        <v>20</v>
      </c>
      <c r="H128" s="3">
        <v>50</v>
      </c>
      <c r="I128" s="3" t="s">
        <v>1172</v>
      </c>
      <c r="J128" s="3" t="s">
        <v>560</v>
      </c>
      <c r="K128" s="3" t="s">
        <v>683</v>
      </c>
      <c r="L128" s="4" t="str">
        <f>HYPERLINK("https://hr.nowcoder.com/console?theme=tinyLeft&amp;access_token=834fa21cb4345f03a0dc054541c694b5b78419ab1010d95eb7601a98b0577290#paper/%7B%22tab%22%3A%22index%22%2C%22action%22%3A%22candidate%2Fresult%2Findex%22%2C%22testId%22%3A1464899%7D","https://hr.nowcoder.com/console?theme=tinyLeft&amp;access_token=834fa21cb4345f03a0dc054541c694b5b78419ab1010d95eb7601a98b0577290#paper/%7B%22tab%22%3A%22index%22%2C%22action%22%3A%22candidate%2Fresult%2Findex%22%2C%22testId%22%3A1464899%7D")</f>
        <v>https://hr.nowcoder.com/console?theme=tinyLeft&amp;access_token=834fa21cb4345f03a0dc054541c694b5b78419ab1010d95eb7601a98b0577290#paper/%7B%22tab%22%3A%22index%22%2C%22action%22%3A%22candidate%2Fresult%2Findex%22%2C%22testId%22%3A1464899%7D</v>
      </c>
      <c r="M128" s="4" t="str">
        <f>HYPERLINK("https://api.nowcoder.com/v1/test-pdf/6CCDA00B03836C1C?paperId=16893610","https://api.nowcoder.com/v1/test-pdf/6CCDA00B03836C1C?paperId=16893610")</f>
        <v>https://api.nowcoder.com/v1/test-pdf/6CCDA00B03836C1C?paperId=16893610</v>
      </c>
      <c r="N128" s="3">
        <v>25</v>
      </c>
      <c r="O128" s="3">
        <v>1</v>
      </c>
      <c r="P128" s="3">
        <v>560</v>
      </c>
      <c r="Q128" s="3">
        <v>6</v>
      </c>
      <c r="R128" s="3" t="s">
        <v>684</v>
      </c>
      <c r="S128" s="3" t="s">
        <v>1173</v>
      </c>
      <c r="T128" s="3" t="s">
        <v>686</v>
      </c>
      <c r="U128" s="3" t="s">
        <v>1174</v>
      </c>
      <c r="V128" s="3">
        <v>34</v>
      </c>
      <c r="W128" s="3"/>
      <c r="X128" s="3"/>
      <c r="Y128" s="3"/>
      <c r="Z128" s="3">
        <v>25</v>
      </c>
      <c r="AA128" s="3">
        <v>5</v>
      </c>
      <c r="AB128" s="3">
        <v>624</v>
      </c>
      <c r="AC128" s="3">
        <v>5</v>
      </c>
      <c r="AD128" s="3" t="s">
        <v>684</v>
      </c>
      <c r="AE128" s="3" t="s">
        <v>1175</v>
      </c>
      <c r="AF128" s="3" t="s">
        <v>686</v>
      </c>
      <c r="AG128" s="3" t="s">
        <v>1176</v>
      </c>
      <c r="AH128" s="3">
        <v>40</v>
      </c>
      <c r="AI128" s="3"/>
      <c r="AJ128" s="3"/>
      <c r="AK128" s="3"/>
      <c r="AL128" s="3">
        <v>5</v>
      </c>
      <c r="AM128" s="3">
        <v>0</v>
      </c>
      <c r="AN128" s="3">
        <v>5</v>
      </c>
      <c r="AO128" s="3">
        <v>0</v>
      </c>
      <c r="AP128" s="3">
        <v>0</v>
      </c>
      <c r="AQ128" s="3">
        <v>0</v>
      </c>
      <c r="AR128" s="3">
        <v>0</v>
      </c>
      <c r="AS128" s="3">
        <v>5</v>
      </c>
      <c r="AT128" s="3">
        <v>0</v>
      </c>
      <c r="AU128" s="3">
        <v>5</v>
      </c>
    </row>
    <row r="129" spans="1:47" ht="14.4" x14ac:dyDescent="0.3">
      <c r="A129" s="3" t="s">
        <v>561</v>
      </c>
      <c r="B129" s="3" t="s">
        <v>562</v>
      </c>
      <c r="C129" s="3" t="s">
        <v>563</v>
      </c>
      <c r="D129" s="3" t="s">
        <v>53</v>
      </c>
      <c r="E129" s="3" t="s">
        <v>54</v>
      </c>
      <c r="F129" s="3">
        <v>80</v>
      </c>
      <c r="G129" s="3">
        <v>30</v>
      </c>
      <c r="H129" s="3">
        <v>50</v>
      </c>
      <c r="I129" s="3" t="s">
        <v>1177</v>
      </c>
      <c r="J129" s="3" t="s">
        <v>564</v>
      </c>
      <c r="K129" s="3" t="s">
        <v>683</v>
      </c>
      <c r="L129" s="4" t="str">
        <f>HYPERLINK("https://hr.nowcoder.com/console?theme=tinyLeft&amp;access_token=13b408c750704c1ed796e1e1d76be194053e5ae3bdbe463f66c73eccbc16c0d5#paper/%7B%22tab%22%3A%22index%22%2C%22action%22%3A%22candidate%2Fresult%2Findex%22%2C%22testId%22%3A1464905%7D","https://hr.nowcoder.com/console?theme=tinyLeft&amp;access_token=13b408c750704c1ed796e1e1d76be194053e5ae3bdbe463f66c73eccbc16c0d5#paper/%7B%22tab%22%3A%22index%22%2C%22action%22%3A%22candidate%2Fresult%2Findex%22%2C%22testId%22%3A1464905%7D")</f>
        <v>https://hr.nowcoder.com/console?theme=tinyLeft&amp;access_token=13b408c750704c1ed796e1e1d76be194053e5ae3bdbe463f66c73eccbc16c0d5#paper/%7B%22tab%22%3A%22index%22%2C%22action%22%3A%22candidate%2Fresult%2Findex%22%2C%22testId%22%3A1464905%7D</v>
      </c>
      <c r="M129" s="4" t="str">
        <f>HYPERLINK("https://api.nowcoder.com/v1/test-pdf/D1FEF7C0CB87504F?paperId=16893610","https://api.nowcoder.com/v1/test-pdf/D1FEF7C0CB87504F?paperId=16893610")</f>
        <v>https://api.nowcoder.com/v1/test-pdf/D1FEF7C0CB87504F?paperId=16893610</v>
      </c>
      <c r="N129" s="3">
        <v>25</v>
      </c>
      <c r="O129" s="3">
        <v>4</v>
      </c>
      <c r="P129" s="3">
        <v>380</v>
      </c>
      <c r="Q129" s="3">
        <v>4</v>
      </c>
      <c r="R129" s="3" t="s">
        <v>684</v>
      </c>
      <c r="S129" s="3" t="s">
        <v>1178</v>
      </c>
      <c r="T129" s="3" t="s">
        <v>686</v>
      </c>
      <c r="U129" s="3" t="s">
        <v>1179</v>
      </c>
      <c r="V129" s="3">
        <v>11</v>
      </c>
      <c r="W129" s="3"/>
      <c r="X129" s="3"/>
      <c r="Y129" s="3"/>
      <c r="Z129" s="3">
        <v>25</v>
      </c>
      <c r="AA129" s="3">
        <v>3</v>
      </c>
      <c r="AB129" s="3">
        <v>600</v>
      </c>
      <c r="AC129" s="3">
        <v>5</v>
      </c>
      <c r="AD129" s="3" t="s">
        <v>684</v>
      </c>
      <c r="AE129" s="3" t="s">
        <v>1180</v>
      </c>
      <c r="AF129" s="3" t="s">
        <v>686</v>
      </c>
      <c r="AG129" s="3" t="s">
        <v>1181</v>
      </c>
      <c r="AH129" s="3">
        <v>31</v>
      </c>
      <c r="AI129" s="3"/>
      <c r="AJ129" s="3"/>
      <c r="AK129" s="3"/>
      <c r="AL129" s="3">
        <v>5</v>
      </c>
      <c r="AM129" s="3">
        <v>0</v>
      </c>
      <c r="AN129" s="3">
        <v>0</v>
      </c>
      <c r="AO129" s="3">
        <v>5</v>
      </c>
      <c r="AP129" s="3">
        <v>0</v>
      </c>
      <c r="AQ129" s="3">
        <v>5</v>
      </c>
      <c r="AR129" s="3">
        <v>5</v>
      </c>
      <c r="AS129" s="3">
        <v>5</v>
      </c>
      <c r="AT129" s="3">
        <v>0</v>
      </c>
      <c r="AU129" s="3">
        <v>5</v>
      </c>
    </row>
    <row r="130" spans="1:47" ht="14.4" x14ac:dyDescent="0.3">
      <c r="A130" s="3" t="s">
        <v>565</v>
      </c>
      <c r="B130" s="3" t="s">
        <v>566</v>
      </c>
      <c r="C130" s="3" t="s">
        <v>567</v>
      </c>
      <c r="D130" s="3" t="s">
        <v>29</v>
      </c>
      <c r="E130" s="3" t="s">
        <v>42</v>
      </c>
      <c r="F130" s="3">
        <v>85</v>
      </c>
      <c r="G130" s="3">
        <v>35</v>
      </c>
      <c r="H130" s="3">
        <v>50</v>
      </c>
      <c r="I130" s="3" t="s">
        <v>1182</v>
      </c>
      <c r="J130" s="3" t="s">
        <v>568</v>
      </c>
      <c r="K130" s="3" t="s">
        <v>683</v>
      </c>
      <c r="L130" s="4" t="str">
        <f>HYPERLINK("https://hr.nowcoder.com/console?theme=tinyLeft&amp;access_token=9ac0d3d5485628020ab42ffdbb49aaa319bf3f2a48ecf69c5a965eb6c8796543#paper/%7B%22tab%22%3A%22index%22%2C%22action%22%3A%22candidate%2Fresult%2Findex%22%2C%22testId%22%3A1464917%7D","https://hr.nowcoder.com/console?theme=tinyLeft&amp;access_token=9ac0d3d5485628020ab42ffdbb49aaa319bf3f2a48ecf69c5a965eb6c8796543#paper/%7B%22tab%22%3A%22index%22%2C%22action%22%3A%22candidate%2Fresult%2Findex%22%2C%22testId%22%3A1464917%7D")</f>
        <v>https://hr.nowcoder.com/console?theme=tinyLeft&amp;access_token=9ac0d3d5485628020ab42ffdbb49aaa319bf3f2a48ecf69c5a965eb6c8796543#paper/%7B%22tab%22%3A%22index%22%2C%22action%22%3A%22candidate%2Fresult%2Findex%22%2C%22testId%22%3A1464917%7D</v>
      </c>
      <c r="M130" s="4" t="str">
        <f>HYPERLINK("https://api.nowcoder.com/v1/test-pdf/3A6918DC6A72A12C?paperId=16893610","https://api.nowcoder.com/v1/test-pdf/3A6918DC6A72A12C?paperId=16893610")</f>
        <v>https://api.nowcoder.com/v1/test-pdf/3A6918DC6A72A12C?paperId=16893610</v>
      </c>
      <c r="N130" s="3">
        <v>25</v>
      </c>
      <c r="O130" s="3">
        <v>1</v>
      </c>
      <c r="P130" s="3">
        <v>604</v>
      </c>
      <c r="Q130" s="3">
        <v>4</v>
      </c>
      <c r="R130" s="3" t="s">
        <v>684</v>
      </c>
      <c r="S130" s="3" t="s">
        <v>1183</v>
      </c>
      <c r="T130" s="3" t="s">
        <v>686</v>
      </c>
      <c r="U130" s="3" t="s">
        <v>1184</v>
      </c>
      <c r="V130" s="3">
        <v>7</v>
      </c>
      <c r="W130" s="3"/>
      <c r="X130" s="3"/>
      <c r="Y130" s="3"/>
      <c r="Z130" s="3">
        <v>25</v>
      </c>
      <c r="AA130" s="3">
        <v>3</v>
      </c>
      <c r="AB130" s="3">
        <v>480</v>
      </c>
      <c r="AC130" s="3">
        <v>4</v>
      </c>
      <c r="AD130" s="3" t="s">
        <v>684</v>
      </c>
      <c r="AE130" s="3" t="s">
        <v>1185</v>
      </c>
      <c r="AF130" s="3" t="s">
        <v>686</v>
      </c>
      <c r="AG130" s="3" t="s">
        <v>1186</v>
      </c>
      <c r="AH130" s="3">
        <v>37</v>
      </c>
      <c r="AI130" s="3"/>
      <c r="AJ130" s="3"/>
      <c r="AK130" s="3"/>
      <c r="AL130" s="3">
        <v>5</v>
      </c>
      <c r="AM130" s="3">
        <v>5</v>
      </c>
      <c r="AN130" s="3">
        <v>5</v>
      </c>
      <c r="AO130" s="3">
        <v>5</v>
      </c>
      <c r="AP130" s="3">
        <v>5</v>
      </c>
      <c r="AQ130" s="3">
        <v>0</v>
      </c>
      <c r="AR130" s="3">
        <v>5</v>
      </c>
      <c r="AS130" s="3">
        <v>5</v>
      </c>
      <c r="AT130" s="3">
        <v>0</v>
      </c>
      <c r="AU130" s="3">
        <v>0</v>
      </c>
    </row>
    <row r="131" spans="1:47" ht="14.4" x14ac:dyDescent="0.3">
      <c r="A131" s="3" t="s">
        <v>569</v>
      </c>
      <c r="B131" s="3" t="s">
        <v>570</v>
      </c>
      <c r="C131" s="3" t="s">
        <v>571</v>
      </c>
      <c r="D131" s="3" t="s">
        <v>101</v>
      </c>
      <c r="E131" s="3" t="s">
        <v>42</v>
      </c>
      <c r="F131" s="3">
        <v>60</v>
      </c>
      <c r="G131" s="3">
        <v>35</v>
      </c>
      <c r="H131" s="3">
        <v>25</v>
      </c>
      <c r="I131" s="3" t="s">
        <v>1021</v>
      </c>
      <c r="J131" s="3" t="s">
        <v>572</v>
      </c>
      <c r="K131" s="3" t="s">
        <v>683</v>
      </c>
      <c r="L131" s="4" t="str">
        <f>HYPERLINK("https://hr.nowcoder.com/console?theme=tinyLeft&amp;access_token=10e4a132436a5af04a0432d13f127aaec00a798e1770a5e697d75cb36c3b5cf9#paper/%7B%22tab%22%3A%22index%22%2C%22action%22%3A%22candidate%2Fresult%2Findex%22%2C%22testId%22%3A1464941%7D","https://hr.nowcoder.com/console?theme=tinyLeft&amp;access_token=10e4a132436a5af04a0432d13f127aaec00a798e1770a5e697d75cb36c3b5cf9#paper/%7B%22tab%22%3A%22index%22%2C%22action%22%3A%22candidate%2Fresult%2Findex%22%2C%22testId%22%3A1464941%7D")</f>
        <v>https://hr.nowcoder.com/console?theme=tinyLeft&amp;access_token=10e4a132436a5af04a0432d13f127aaec00a798e1770a5e697d75cb36c3b5cf9#paper/%7B%22tab%22%3A%22index%22%2C%22action%22%3A%22candidate%2Fresult%2Findex%22%2C%22testId%22%3A1464941%7D</v>
      </c>
      <c r="M131" s="4" t="str">
        <f>HYPERLINK("https://api.nowcoder.com/v1/test-pdf/F805B723A8DABF2B?paperId=16893610","https://api.nowcoder.com/v1/test-pdf/F805B723A8DABF2B?paperId=16893610")</f>
        <v>https://api.nowcoder.com/v1/test-pdf/F805B723A8DABF2B?paperId=16893610</v>
      </c>
      <c r="N131" s="3">
        <v>25</v>
      </c>
      <c r="O131" s="3">
        <v>1</v>
      </c>
      <c r="P131" s="3">
        <v>456</v>
      </c>
      <c r="Q131" s="3">
        <v>4</v>
      </c>
      <c r="R131" s="3" t="s">
        <v>684</v>
      </c>
      <c r="S131" s="3" t="s">
        <v>1187</v>
      </c>
      <c r="T131" s="3" t="s">
        <v>686</v>
      </c>
      <c r="U131" s="3" t="s">
        <v>1188</v>
      </c>
      <c r="V131" s="3">
        <v>9</v>
      </c>
      <c r="W131" s="3"/>
      <c r="X131" s="3"/>
      <c r="Y131" s="3"/>
      <c r="Z131" s="3">
        <v>0</v>
      </c>
      <c r="AA131" s="3">
        <v>2</v>
      </c>
      <c r="AB131" s="3">
        <v>484</v>
      </c>
      <c r="AC131" s="3">
        <v>6</v>
      </c>
      <c r="AD131" s="3" t="s">
        <v>714</v>
      </c>
      <c r="AE131" s="3" t="s">
        <v>1189</v>
      </c>
      <c r="AF131" s="3" t="s">
        <v>686</v>
      </c>
      <c r="AG131" s="3" t="s">
        <v>1190</v>
      </c>
      <c r="AH131" s="3">
        <v>32</v>
      </c>
      <c r="AI131" s="3"/>
      <c r="AJ131" s="3"/>
      <c r="AK131" s="3"/>
      <c r="AL131" s="3">
        <v>5</v>
      </c>
      <c r="AM131" s="3">
        <v>5</v>
      </c>
      <c r="AN131" s="3">
        <v>5</v>
      </c>
      <c r="AO131" s="3">
        <v>0</v>
      </c>
      <c r="AP131" s="3">
        <v>0</v>
      </c>
      <c r="AQ131" s="3">
        <v>5</v>
      </c>
      <c r="AR131" s="3">
        <v>5</v>
      </c>
      <c r="AS131" s="3">
        <v>5</v>
      </c>
      <c r="AT131" s="3">
        <v>5</v>
      </c>
      <c r="AU131" s="3">
        <v>0</v>
      </c>
    </row>
    <row r="132" spans="1:47" ht="14.4" x14ac:dyDescent="0.3">
      <c r="A132" s="3" t="s">
        <v>573</v>
      </c>
      <c r="B132" s="3" t="s">
        <v>574</v>
      </c>
      <c r="C132" s="3" t="s">
        <v>575</v>
      </c>
      <c r="D132" s="3" t="s">
        <v>29</v>
      </c>
      <c r="E132" s="3" t="s">
        <v>54</v>
      </c>
      <c r="F132" s="3">
        <v>5</v>
      </c>
      <c r="G132" s="3">
        <v>5</v>
      </c>
      <c r="H132" s="3">
        <v>0</v>
      </c>
      <c r="I132" s="3" t="s">
        <v>1182</v>
      </c>
      <c r="J132" s="3" t="s">
        <v>500</v>
      </c>
      <c r="K132" s="3" t="s">
        <v>683</v>
      </c>
      <c r="L132" s="4" t="str">
        <f>HYPERLINK("https://hr.nowcoder.com/console?theme=tinyLeft&amp;access_token=9f1f7581a8e8e248936918c170f460a77e089684e2cc4805ab59fed44781b51a#paper/%7B%22tab%22%3A%22index%22%2C%22action%22%3A%22candidate%2Fresult%2Findex%22%2C%22testId%22%3A1464945%7D","https://hr.nowcoder.com/console?theme=tinyLeft&amp;access_token=9f1f7581a8e8e248936918c170f460a77e089684e2cc4805ab59fed44781b51a#paper/%7B%22tab%22%3A%22index%22%2C%22action%22%3A%22candidate%2Fresult%2Findex%22%2C%22testId%22%3A1464945%7D")</f>
        <v>https://hr.nowcoder.com/console?theme=tinyLeft&amp;access_token=9f1f7581a8e8e248936918c170f460a77e089684e2cc4805ab59fed44781b51a#paper/%7B%22tab%22%3A%22index%22%2C%22action%22%3A%22candidate%2Fresult%2Findex%22%2C%22testId%22%3A1464945%7D</v>
      </c>
      <c r="M132" s="4" t="str">
        <f>HYPERLINK("https://api.nowcoder.com/v1/test-pdf/B1B1A32B871B7033?paperId=16893610","https://api.nowcoder.com/v1/test-pdf/B1B1A32B871B7033?paperId=16893610")</f>
        <v>https://api.nowcoder.com/v1/test-pdf/B1B1A32B871B7033?paperId=16893610</v>
      </c>
      <c r="N132" s="3">
        <v>0</v>
      </c>
      <c r="O132" s="3">
        <v>0</v>
      </c>
      <c r="P132" s="3"/>
      <c r="Q132" s="3"/>
      <c r="R132" s="3" t="s">
        <v>17</v>
      </c>
      <c r="S132" s="3"/>
      <c r="T132" s="3"/>
      <c r="U132" s="3"/>
      <c r="V132" s="3">
        <v>0</v>
      </c>
      <c r="W132" s="3"/>
      <c r="X132" s="3"/>
      <c r="Y132" s="3"/>
      <c r="Z132" s="3">
        <v>0</v>
      </c>
      <c r="AA132" s="3">
        <v>0</v>
      </c>
      <c r="AB132" s="3"/>
      <c r="AC132" s="3"/>
      <c r="AD132" s="3" t="s">
        <v>17</v>
      </c>
      <c r="AE132" s="3"/>
      <c r="AF132" s="3"/>
      <c r="AG132" s="3"/>
      <c r="AH132" s="3">
        <v>0</v>
      </c>
      <c r="AI132" s="3"/>
      <c r="AJ132" s="3"/>
      <c r="AK132" s="3"/>
      <c r="AL132" s="3">
        <v>5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</row>
    <row r="133" spans="1:47" ht="14.4" x14ac:dyDescent="0.3">
      <c r="A133" s="3" t="s">
        <v>577</v>
      </c>
      <c r="B133" s="3" t="s">
        <v>578</v>
      </c>
      <c r="C133" s="3" t="s">
        <v>579</v>
      </c>
      <c r="D133" s="3" t="s">
        <v>53</v>
      </c>
      <c r="E133" s="3" t="s">
        <v>54</v>
      </c>
      <c r="F133" s="3">
        <v>50</v>
      </c>
      <c r="G133" s="3">
        <v>25</v>
      </c>
      <c r="H133" s="3">
        <v>25</v>
      </c>
      <c r="I133" s="3" t="s">
        <v>1084</v>
      </c>
      <c r="J133" s="3" t="s">
        <v>580</v>
      </c>
      <c r="K133" s="3" t="s">
        <v>683</v>
      </c>
      <c r="L133" s="4" t="str">
        <f>HYPERLINK("https://hr.nowcoder.com/console?theme=tinyLeft&amp;access_token=6eccaa80908866b23ab269a9c600442ac5147e7f7097eb326b468ab7cea44dc3#paper/%7B%22tab%22%3A%22index%22%2C%22action%22%3A%22candidate%2Fresult%2Findex%22%2C%22testId%22%3A1464973%7D","https://hr.nowcoder.com/console?theme=tinyLeft&amp;access_token=6eccaa80908866b23ab269a9c600442ac5147e7f7097eb326b468ab7cea44dc3#paper/%7B%22tab%22%3A%22index%22%2C%22action%22%3A%22candidate%2Fresult%2Findex%22%2C%22testId%22%3A1464973%7D")</f>
        <v>https://hr.nowcoder.com/console?theme=tinyLeft&amp;access_token=6eccaa80908866b23ab269a9c600442ac5147e7f7097eb326b468ab7cea44dc3#paper/%7B%22tab%22%3A%22index%22%2C%22action%22%3A%22candidate%2Fresult%2Findex%22%2C%22testId%22%3A1464973%7D</v>
      </c>
      <c r="M133" s="4" t="str">
        <f>HYPERLINK("https://api.nowcoder.com/v1/test-pdf/D88B233F9215B3BB?paperId=16893610","https://api.nowcoder.com/v1/test-pdf/D88B233F9215B3BB?paperId=16893610")</f>
        <v>https://api.nowcoder.com/v1/test-pdf/D88B233F9215B3BB?paperId=16893610</v>
      </c>
      <c r="N133" s="3">
        <v>0</v>
      </c>
      <c r="O133" s="3">
        <v>0</v>
      </c>
      <c r="P133" s="3"/>
      <c r="Q133" s="3"/>
      <c r="R133" s="3" t="s">
        <v>17</v>
      </c>
      <c r="S133" s="3"/>
      <c r="T133" s="3"/>
      <c r="U133" s="3"/>
      <c r="V133" s="3">
        <v>0</v>
      </c>
      <c r="W133" s="3"/>
      <c r="X133" s="3"/>
      <c r="Y133" s="3"/>
      <c r="Z133" s="3">
        <v>25</v>
      </c>
      <c r="AA133" s="3">
        <v>7</v>
      </c>
      <c r="AB133" s="3">
        <v>504</v>
      </c>
      <c r="AC133" s="3">
        <v>4</v>
      </c>
      <c r="AD133" s="3" t="s">
        <v>684</v>
      </c>
      <c r="AE133" s="3" t="s">
        <v>1191</v>
      </c>
      <c r="AF133" s="3" t="s">
        <v>686</v>
      </c>
      <c r="AG133" s="3" t="s">
        <v>1192</v>
      </c>
      <c r="AH133" s="3">
        <v>35</v>
      </c>
      <c r="AI133" s="3"/>
      <c r="AJ133" s="3"/>
      <c r="AK133" s="3"/>
      <c r="AL133" s="3">
        <v>5</v>
      </c>
      <c r="AM133" s="3">
        <v>0</v>
      </c>
      <c r="AN133" s="3">
        <v>0</v>
      </c>
      <c r="AO133" s="3">
        <v>0</v>
      </c>
      <c r="AP133" s="3">
        <v>0</v>
      </c>
      <c r="AQ133" s="3">
        <v>5</v>
      </c>
      <c r="AR133" s="3">
        <v>0</v>
      </c>
      <c r="AS133" s="3">
        <v>5</v>
      </c>
      <c r="AT133" s="3">
        <v>5</v>
      </c>
      <c r="AU133" s="3">
        <v>5</v>
      </c>
    </row>
    <row r="134" spans="1:47" ht="14.4" x14ac:dyDescent="0.3">
      <c r="A134" s="3" t="s">
        <v>581</v>
      </c>
      <c r="B134" s="3" t="s">
        <v>582</v>
      </c>
      <c r="C134" s="3" t="s">
        <v>583</v>
      </c>
      <c r="D134" s="3" t="s">
        <v>53</v>
      </c>
      <c r="E134" s="3" t="s">
        <v>54</v>
      </c>
      <c r="F134" s="3">
        <v>40</v>
      </c>
      <c r="G134" s="3">
        <v>40</v>
      </c>
      <c r="H134" s="3">
        <v>0</v>
      </c>
      <c r="I134" s="3" t="s">
        <v>812</v>
      </c>
      <c r="J134" s="3" t="s">
        <v>500</v>
      </c>
      <c r="K134" s="3" t="s">
        <v>683</v>
      </c>
      <c r="L134" s="4" t="str">
        <f>HYPERLINK("https://hr.nowcoder.com/console?theme=tinyLeft&amp;access_token=4039d7b83cd3dd646c5691ca6328ea6e1079374f004691b332f56dc47e8229ef#paper/%7B%22tab%22%3A%22index%22%2C%22action%22%3A%22candidate%2Fresult%2Findex%22%2C%22testId%22%3A1464986%7D","https://hr.nowcoder.com/console?theme=tinyLeft&amp;access_token=4039d7b83cd3dd646c5691ca6328ea6e1079374f004691b332f56dc47e8229ef#paper/%7B%22tab%22%3A%22index%22%2C%22action%22%3A%22candidate%2Fresult%2Findex%22%2C%22testId%22%3A1464986%7D")</f>
        <v>https://hr.nowcoder.com/console?theme=tinyLeft&amp;access_token=4039d7b83cd3dd646c5691ca6328ea6e1079374f004691b332f56dc47e8229ef#paper/%7B%22tab%22%3A%22index%22%2C%22action%22%3A%22candidate%2Fresult%2Findex%22%2C%22testId%22%3A1464986%7D</v>
      </c>
      <c r="M134" s="4" t="str">
        <f>HYPERLINK("https://api.nowcoder.com/v1/test-pdf/B9BC85A53246A8A7?paperId=16893610","https://api.nowcoder.com/v1/test-pdf/B9BC85A53246A8A7?paperId=16893610")</f>
        <v>https://api.nowcoder.com/v1/test-pdf/B9BC85A53246A8A7?paperId=16893610</v>
      </c>
      <c r="N134" s="3">
        <v>0</v>
      </c>
      <c r="O134" s="3">
        <v>0</v>
      </c>
      <c r="P134" s="3"/>
      <c r="Q134" s="3"/>
      <c r="R134" s="3" t="s">
        <v>17</v>
      </c>
      <c r="S134" s="3"/>
      <c r="T134" s="3"/>
      <c r="U134" s="3"/>
      <c r="V134" s="3">
        <v>0</v>
      </c>
      <c r="W134" s="3"/>
      <c r="X134" s="3"/>
      <c r="Y134" s="3"/>
      <c r="Z134" s="3">
        <v>0</v>
      </c>
      <c r="AA134" s="3">
        <v>0</v>
      </c>
      <c r="AB134" s="3"/>
      <c r="AC134" s="3"/>
      <c r="AD134" s="3" t="s">
        <v>17</v>
      </c>
      <c r="AE134" s="3"/>
      <c r="AF134" s="3"/>
      <c r="AG134" s="3"/>
      <c r="AH134" s="3">
        <v>0</v>
      </c>
      <c r="AI134" s="3"/>
      <c r="AJ134" s="3"/>
      <c r="AK134" s="3"/>
      <c r="AL134" s="3">
        <v>5</v>
      </c>
      <c r="AM134" s="3">
        <v>5</v>
      </c>
      <c r="AN134" s="3">
        <v>5</v>
      </c>
      <c r="AO134" s="3">
        <v>5</v>
      </c>
      <c r="AP134" s="3">
        <v>5</v>
      </c>
      <c r="AQ134" s="3">
        <v>5</v>
      </c>
      <c r="AR134" s="3">
        <v>0</v>
      </c>
      <c r="AS134" s="3">
        <v>5</v>
      </c>
      <c r="AT134" s="3">
        <v>0</v>
      </c>
      <c r="AU134" s="3">
        <v>5</v>
      </c>
    </row>
    <row r="135" spans="1:47" ht="14.4" x14ac:dyDescent="0.3">
      <c r="A135" s="3" t="s">
        <v>585</v>
      </c>
      <c r="B135" s="3" t="s">
        <v>586</v>
      </c>
      <c r="C135" s="3" t="s">
        <v>587</v>
      </c>
      <c r="D135" s="3" t="s">
        <v>66</v>
      </c>
      <c r="E135" s="3" t="s">
        <v>54</v>
      </c>
      <c r="F135" s="3">
        <v>35</v>
      </c>
      <c r="G135" s="3">
        <v>35</v>
      </c>
      <c r="H135" s="3">
        <v>0</v>
      </c>
      <c r="I135" s="3" t="s">
        <v>1193</v>
      </c>
      <c r="J135" s="3" t="s">
        <v>500</v>
      </c>
      <c r="K135" s="3" t="s">
        <v>683</v>
      </c>
      <c r="L135" s="4" t="str">
        <f>HYPERLINK("https://hr.nowcoder.com/console?theme=tinyLeft&amp;access_token=a7f65f7e286b28a3a8d8ffbb62f9db74ab3da5abcac45e62fbcabe542ee6c999#paper/%7B%22tab%22%3A%22index%22%2C%22action%22%3A%22candidate%2Fresult%2Findex%22%2C%22testId%22%3A1464995%7D","https://hr.nowcoder.com/console?theme=tinyLeft&amp;access_token=a7f65f7e286b28a3a8d8ffbb62f9db74ab3da5abcac45e62fbcabe542ee6c999#paper/%7B%22tab%22%3A%22index%22%2C%22action%22%3A%22candidate%2Fresult%2Findex%22%2C%22testId%22%3A1464995%7D")</f>
        <v>https://hr.nowcoder.com/console?theme=tinyLeft&amp;access_token=a7f65f7e286b28a3a8d8ffbb62f9db74ab3da5abcac45e62fbcabe542ee6c999#paper/%7B%22tab%22%3A%22index%22%2C%22action%22%3A%22candidate%2Fresult%2Findex%22%2C%22testId%22%3A1464995%7D</v>
      </c>
      <c r="M135" s="4" t="str">
        <f>HYPERLINK("https://api.nowcoder.com/v1/test-pdf/CFEF2CA0FFF395B5?paperId=16893610","https://api.nowcoder.com/v1/test-pdf/CFEF2CA0FFF395B5?paperId=16893610")</f>
        <v>https://api.nowcoder.com/v1/test-pdf/CFEF2CA0FFF395B5?paperId=16893610</v>
      </c>
      <c r="N135" s="3">
        <v>0</v>
      </c>
      <c r="O135" s="3">
        <v>0</v>
      </c>
      <c r="P135" s="3"/>
      <c r="Q135" s="3"/>
      <c r="R135" s="3" t="s">
        <v>17</v>
      </c>
      <c r="S135" s="3"/>
      <c r="T135" s="3"/>
      <c r="U135" s="3"/>
      <c r="V135" s="3">
        <v>0</v>
      </c>
      <c r="W135" s="3"/>
      <c r="X135" s="3"/>
      <c r="Y135" s="3"/>
      <c r="Z135" s="3">
        <v>0</v>
      </c>
      <c r="AA135" s="3">
        <v>0</v>
      </c>
      <c r="AB135" s="3"/>
      <c r="AC135" s="3"/>
      <c r="AD135" s="3" t="s">
        <v>17</v>
      </c>
      <c r="AE135" s="3"/>
      <c r="AF135" s="3"/>
      <c r="AG135" s="3"/>
      <c r="AH135" s="3">
        <v>0</v>
      </c>
      <c r="AI135" s="3"/>
      <c r="AJ135" s="3"/>
      <c r="AK135" s="3"/>
      <c r="AL135" s="3">
        <v>5</v>
      </c>
      <c r="AM135" s="3">
        <v>5</v>
      </c>
      <c r="AN135" s="3">
        <v>5</v>
      </c>
      <c r="AO135" s="3">
        <v>0</v>
      </c>
      <c r="AP135" s="3">
        <v>5</v>
      </c>
      <c r="AQ135" s="3">
        <v>5</v>
      </c>
      <c r="AR135" s="3">
        <v>5</v>
      </c>
      <c r="AS135" s="3">
        <v>0</v>
      </c>
      <c r="AT135" s="3">
        <v>5</v>
      </c>
      <c r="AU135" s="3">
        <v>0</v>
      </c>
    </row>
    <row r="136" spans="1:47" ht="14.4" x14ac:dyDescent="0.3">
      <c r="A136" s="3" t="s">
        <v>588</v>
      </c>
      <c r="B136" s="3" t="s">
        <v>589</v>
      </c>
      <c r="C136" s="3" t="s">
        <v>590</v>
      </c>
      <c r="D136" s="3" t="s">
        <v>66</v>
      </c>
      <c r="E136" s="3" t="s">
        <v>16</v>
      </c>
      <c r="F136" s="3">
        <v>0</v>
      </c>
      <c r="G136" s="3">
        <v>0</v>
      </c>
      <c r="H136" s="3">
        <v>0</v>
      </c>
      <c r="I136" s="3" t="s">
        <v>792</v>
      </c>
      <c r="J136" s="3" t="s">
        <v>591</v>
      </c>
      <c r="K136" s="3" t="s">
        <v>683</v>
      </c>
      <c r="L136" s="4" t="str">
        <f>HYPERLINK("https://hr.nowcoder.com/console?theme=tinyLeft&amp;access_token=887edb222e3ec7c380f72e2066676e861f0ea6a06adb8b4ad54874e5113ae0f4#paper/%7B%22tab%22%3A%22index%22%2C%22action%22%3A%22candidate%2Fresult%2Findex%22%2C%22testId%22%3A1465001%7D","https://hr.nowcoder.com/console?theme=tinyLeft&amp;access_token=887edb222e3ec7c380f72e2066676e861f0ea6a06adb8b4ad54874e5113ae0f4#paper/%7B%22tab%22%3A%22index%22%2C%22action%22%3A%22candidate%2Fresult%2Findex%22%2C%22testId%22%3A1465001%7D")</f>
        <v>https://hr.nowcoder.com/console?theme=tinyLeft&amp;access_token=887edb222e3ec7c380f72e2066676e861f0ea6a06adb8b4ad54874e5113ae0f4#paper/%7B%22tab%22%3A%22index%22%2C%22action%22%3A%22candidate%2Fresult%2Findex%22%2C%22testId%22%3A1465001%7D</v>
      </c>
      <c r="M136" s="4" t="str">
        <f>HYPERLINK("https://api.nowcoder.com/v1/test-pdf/AF55AFFBA33CCCA3?paperId=16893610","https://api.nowcoder.com/v1/test-pdf/AF55AFFBA33CCCA3?paperId=16893610")</f>
        <v>https://api.nowcoder.com/v1/test-pdf/AF55AFFBA33CCCA3?paperId=16893610</v>
      </c>
      <c r="N136" s="3">
        <v>0</v>
      </c>
      <c r="O136" s="3">
        <v>0</v>
      </c>
      <c r="P136" s="3"/>
      <c r="Q136" s="3"/>
      <c r="R136" s="3" t="s">
        <v>17</v>
      </c>
      <c r="S136" s="3"/>
      <c r="T136" s="3"/>
      <c r="U136" s="3"/>
      <c r="V136" s="3">
        <v>0</v>
      </c>
      <c r="W136" s="3"/>
      <c r="X136" s="3"/>
      <c r="Y136" s="3"/>
      <c r="Z136" s="3">
        <v>0</v>
      </c>
      <c r="AA136" s="3">
        <v>0</v>
      </c>
      <c r="AB136" s="3"/>
      <c r="AC136" s="3"/>
      <c r="AD136" s="3" t="s">
        <v>17</v>
      </c>
      <c r="AE136" s="3"/>
      <c r="AF136" s="3"/>
      <c r="AG136" s="3"/>
      <c r="AH136" s="3">
        <v>0</v>
      </c>
      <c r="AI136" s="3"/>
      <c r="AJ136" s="3"/>
      <c r="AK136" s="3"/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</row>
    <row r="137" spans="1:47" ht="14.4" x14ac:dyDescent="0.3">
      <c r="A137" s="3" t="s">
        <v>592</v>
      </c>
      <c r="B137" s="3" t="s">
        <v>593</v>
      </c>
      <c r="C137" s="3" t="s">
        <v>594</v>
      </c>
      <c r="D137" s="3" t="s">
        <v>29</v>
      </c>
      <c r="E137" s="3" t="s">
        <v>42</v>
      </c>
      <c r="F137" s="3">
        <v>85</v>
      </c>
      <c r="G137" s="3">
        <v>35</v>
      </c>
      <c r="H137" s="3">
        <v>50</v>
      </c>
      <c r="I137" s="3" t="s">
        <v>1194</v>
      </c>
      <c r="J137" s="3" t="s">
        <v>595</v>
      </c>
      <c r="K137" s="3" t="s">
        <v>683</v>
      </c>
      <c r="L137" s="4" t="str">
        <f>HYPERLINK("https://hr.nowcoder.com/console?theme=tinyLeft&amp;access_token=29d2284ec091ce299de264a079f1a80ef99c1664265034dbd3aa19017fa33d14#paper/%7B%22tab%22%3A%22index%22%2C%22action%22%3A%22candidate%2Fresult%2Findex%22%2C%22testId%22%3A1465020%7D","https://hr.nowcoder.com/console?theme=tinyLeft&amp;access_token=29d2284ec091ce299de264a079f1a80ef99c1664265034dbd3aa19017fa33d14#paper/%7B%22tab%22%3A%22index%22%2C%22action%22%3A%22candidate%2Fresult%2Findex%22%2C%22testId%22%3A1465020%7D")</f>
        <v>https://hr.nowcoder.com/console?theme=tinyLeft&amp;access_token=29d2284ec091ce299de264a079f1a80ef99c1664265034dbd3aa19017fa33d14#paper/%7B%22tab%22%3A%22index%22%2C%22action%22%3A%22candidate%2Fresult%2Findex%22%2C%22testId%22%3A1465020%7D</v>
      </c>
      <c r="M137" s="4" t="str">
        <f>HYPERLINK("https://api.nowcoder.com/v1/test-pdf/2B81A137725807DD?paperId=16893610","https://api.nowcoder.com/v1/test-pdf/2B81A137725807DD?paperId=16893610")</f>
        <v>https://api.nowcoder.com/v1/test-pdf/2B81A137725807DD?paperId=16893610</v>
      </c>
      <c r="N137" s="3">
        <v>25</v>
      </c>
      <c r="O137" s="3">
        <v>2</v>
      </c>
      <c r="P137" s="3">
        <v>476</v>
      </c>
      <c r="Q137" s="3">
        <v>3</v>
      </c>
      <c r="R137" s="3" t="s">
        <v>684</v>
      </c>
      <c r="S137" s="3" t="s">
        <v>1195</v>
      </c>
      <c r="T137" s="3" t="s">
        <v>686</v>
      </c>
      <c r="U137" s="3" t="s">
        <v>1196</v>
      </c>
      <c r="V137" s="3">
        <v>7</v>
      </c>
      <c r="W137" s="3"/>
      <c r="X137" s="3"/>
      <c r="Y137" s="3"/>
      <c r="Z137" s="3">
        <v>25</v>
      </c>
      <c r="AA137" s="3">
        <v>1</v>
      </c>
      <c r="AB137" s="3">
        <v>732</v>
      </c>
      <c r="AC137" s="3">
        <v>5</v>
      </c>
      <c r="AD137" s="3" t="s">
        <v>684</v>
      </c>
      <c r="AE137" s="3" t="s">
        <v>1197</v>
      </c>
      <c r="AF137" s="3" t="s">
        <v>686</v>
      </c>
      <c r="AG137" s="3" t="s">
        <v>1198</v>
      </c>
      <c r="AH137" s="3">
        <v>32</v>
      </c>
      <c r="AI137" s="3"/>
      <c r="AJ137" s="3"/>
      <c r="AK137" s="3"/>
      <c r="AL137" s="3">
        <v>5</v>
      </c>
      <c r="AM137" s="3">
        <v>5</v>
      </c>
      <c r="AN137" s="3">
        <v>5</v>
      </c>
      <c r="AO137" s="3">
        <v>5</v>
      </c>
      <c r="AP137" s="3">
        <v>0</v>
      </c>
      <c r="AQ137" s="3">
        <v>5</v>
      </c>
      <c r="AR137" s="3">
        <v>0</v>
      </c>
      <c r="AS137" s="3">
        <v>5</v>
      </c>
      <c r="AT137" s="3">
        <v>0</v>
      </c>
      <c r="AU137" s="3">
        <v>5</v>
      </c>
    </row>
    <row r="138" spans="1:47" ht="14.4" x14ac:dyDescent="0.3">
      <c r="A138" s="3" t="s">
        <v>596</v>
      </c>
      <c r="B138" s="3" t="s">
        <v>597</v>
      </c>
      <c r="C138" s="3" t="s">
        <v>598</v>
      </c>
      <c r="D138" s="3" t="s">
        <v>15</v>
      </c>
      <c r="E138" s="3" t="s">
        <v>30</v>
      </c>
      <c r="F138" s="3">
        <v>45</v>
      </c>
      <c r="G138" s="3">
        <v>20</v>
      </c>
      <c r="H138" s="3">
        <v>25</v>
      </c>
      <c r="I138" s="3" t="s">
        <v>1199</v>
      </c>
      <c r="J138" s="3" t="s">
        <v>599</v>
      </c>
      <c r="K138" s="3" t="s">
        <v>683</v>
      </c>
      <c r="L138" s="4" t="str">
        <f>HYPERLINK("https://hr.nowcoder.com/console?theme=tinyLeft&amp;access_token=d87776a356d8bb18414e3280ef6a783975ee01fb1c46d2ae61dcffae869d224c#paper/%7B%22tab%22%3A%22index%22%2C%22action%22%3A%22candidate%2Fresult%2Findex%22%2C%22testId%22%3A1465025%7D","https://hr.nowcoder.com/console?theme=tinyLeft&amp;access_token=d87776a356d8bb18414e3280ef6a783975ee01fb1c46d2ae61dcffae869d224c#paper/%7B%22tab%22%3A%22index%22%2C%22action%22%3A%22candidate%2Fresult%2Findex%22%2C%22testId%22%3A1465025%7D")</f>
        <v>https://hr.nowcoder.com/console?theme=tinyLeft&amp;access_token=d87776a356d8bb18414e3280ef6a783975ee01fb1c46d2ae61dcffae869d224c#paper/%7B%22tab%22%3A%22index%22%2C%22action%22%3A%22candidate%2Fresult%2Findex%22%2C%22testId%22%3A1465025%7D</v>
      </c>
      <c r="M138" s="4" t="str">
        <f>HYPERLINK("https://api.nowcoder.com/v1/test-pdf/22610BDA78D65323?paperId=16893610","https://api.nowcoder.com/v1/test-pdf/22610BDA78D65323?paperId=16893610")</f>
        <v>https://api.nowcoder.com/v1/test-pdf/22610BDA78D65323?paperId=16893610</v>
      </c>
      <c r="N138" s="3">
        <v>25</v>
      </c>
      <c r="O138" s="3">
        <v>2</v>
      </c>
      <c r="P138" s="3">
        <v>472</v>
      </c>
      <c r="Q138" s="3">
        <v>3</v>
      </c>
      <c r="R138" s="3" t="s">
        <v>684</v>
      </c>
      <c r="S138" s="3" t="s">
        <v>1200</v>
      </c>
      <c r="T138" s="3" t="s">
        <v>686</v>
      </c>
      <c r="U138" s="3" t="s">
        <v>1201</v>
      </c>
      <c r="V138" s="3">
        <v>7</v>
      </c>
      <c r="W138" s="3"/>
      <c r="X138" s="3"/>
      <c r="Y138" s="3"/>
      <c r="Z138" s="3">
        <v>0</v>
      </c>
      <c r="AA138" s="3">
        <v>0</v>
      </c>
      <c r="AB138" s="3"/>
      <c r="AC138" s="3"/>
      <c r="AD138" s="3" t="s">
        <v>17</v>
      </c>
      <c r="AE138" s="3"/>
      <c r="AF138" s="3"/>
      <c r="AG138" s="3"/>
      <c r="AH138" s="3">
        <v>0</v>
      </c>
      <c r="AI138" s="3"/>
      <c r="AJ138" s="3"/>
      <c r="AK138" s="3"/>
      <c r="AL138" s="3">
        <v>5</v>
      </c>
      <c r="AM138" s="3">
        <v>0</v>
      </c>
      <c r="AN138" s="3">
        <v>0</v>
      </c>
      <c r="AO138" s="3">
        <v>5</v>
      </c>
      <c r="AP138" s="3">
        <v>0</v>
      </c>
      <c r="AQ138" s="3">
        <v>0</v>
      </c>
      <c r="AR138" s="3">
        <v>5</v>
      </c>
      <c r="AS138" s="3">
        <v>0</v>
      </c>
      <c r="AT138" s="3">
        <v>0</v>
      </c>
      <c r="AU138" s="3">
        <v>5</v>
      </c>
    </row>
    <row r="139" spans="1:47" ht="14.4" x14ac:dyDescent="0.3">
      <c r="A139" s="3" t="s">
        <v>600</v>
      </c>
      <c r="B139" s="3" t="s">
        <v>601</v>
      </c>
      <c r="C139" s="3" t="s">
        <v>602</v>
      </c>
      <c r="D139" s="3" t="s">
        <v>60</v>
      </c>
      <c r="E139" s="3" t="s">
        <v>23</v>
      </c>
      <c r="F139" s="3">
        <v>52.5</v>
      </c>
      <c r="G139" s="3">
        <v>25</v>
      </c>
      <c r="H139" s="3">
        <v>27.5</v>
      </c>
      <c r="I139" s="3" t="s">
        <v>851</v>
      </c>
      <c r="J139" s="3" t="s">
        <v>603</v>
      </c>
      <c r="K139" s="3" t="s">
        <v>683</v>
      </c>
      <c r="L139" s="4" t="str">
        <f>HYPERLINK("https://hr.nowcoder.com/console?theme=tinyLeft&amp;access_token=4d966c2dae4cf10c713ef5b72b3f20f64c7a5f0c23d54e888d550d7af46e575a#paper/%7B%22tab%22%3A%22index%22%2C%22action%22%3A%22candidate%2Fresult%2Findex%22%2C%22testId%22%3A1465030%7D","https://hr.nowcoder.com/console?theme=tinyLeft&amp;access_token=4d966c2dae4cf10c713ef5b72b3f20f64c7a5f0c23d54e888d550d7af46e575a#paper/%7B%22tab%22%3A%22index%22%2C%22action%22%3A%22candidate%2Fresult%2Findex%22%2C%22testId%22%3A1465030%7D")</f>
        <v>https://hr.nowcoder.com/console?theme=tinyLeft&amp;access_token=4d966c2dae4cf10c713ef5b72b3f20f64c7a5f0c23d54e888d550d7af46e575a#paper/%7B%22tab%22%3A%22index%22%2C%22action%22%3A%22candidate%2Fresult%2Findex%22%2C%22testId%22%3A1465030%7D</v>
      </c>
      <c r="M139" s="4" t="str">
        <f>HYPERLINK("https://api.nowcoder.com/v1/test-pdf/68BB2F985CAF4034?paperId=16893610","https://api.nowcoder.com/v1/test-pdf/68BB2F985CAF4034?paperId=16893610")</f>
        <v>https://api.nowcoder.com/v1/test-pdf/68BB2F985CAF4034?paperId=16893610</v>
      </c>
      <c r="N139" s="3">
        <v>25</v>
      </c>
      <c r="O139" s="3">
        <v>2</v>
      </c>
      <c r="P139" s="3">
        <v>472</v>
      </c>
      <c r="Q139" s="3">
        <v>3</v>
      </c>
      <c r="R139" s="3" t="s">
        <v>684</v>
      </c>
      <c r="S139" s="3" t="s">
        <v>1202</v>
      </c>
      <c r="T139" s="3" t="s">
        <v>686</v>
      </c>
      <c r="U139" s="3" t="s">
        <v>1203</v>
      </c>
      <c r="V139" s="3">
        <v>11</v>
      </c>
      <c r="W139" s="3"/>
      <c r="X139" s="3"/>
      <c r="Y139" s="3"/>
      <c r="Z139" s="3">
        <v>2.5</v>
      </c>
      <c r="AA139" s="3">
        <v>12</v>
      </c>
      <c r="AB139" s="3">
        <v>472</v>
      </c>
      <c r="AC139" s="3">
        <v>4</v>
      </c>
      <c r="AD139" s="3" t="s">
        <v>714</v>
      </c>
      <c r="AE139" s="3" t="s">
        <v>1204</v>
      </c>
      <c r="AF139" s="3" t="s">
        <v>686</v>
      </c>
      <c r="AG139" s="3" t="s">
        <v>1205</v>
      </c>
      <c r="AH139" s="3">
        <v>30</v>
      </c>
      <c r="AI139" s="3"/>
      <c r="AJ139" s="3"/>
      <c r="AK139" s="3"/>
      <c r="AL139" s="3">
        <v>0</v>
      </c>
      <c r="AM139" s="3">
        <v>5</v>
      </c>
      <c r="AN139" s="3">
        <v>5</v>
      </c>
      <c r="AO139" s="3">
        <v>5</v>
      </c>
      <c r="AP139" s="3">
        <v>0</v>
      </c>
      <c r="AQ139" s="3">
        <v>5</v>
      </c>
      <c r="AR139" s="3">
        <v>5</v>
      </c>
      <c r="AS139" s="3">
        <v>0</v>
      </c>
      <c r="AT139" s="3">
        <v>0</v>
      </c>
      <c r="AU139" s="3">
        <v>0</v>
      </c>
    </row>
    <row r="140" spans="1:47" ht="14.4" x14ac:dyDescent="0.3">
      <c r="A140" s="3" t="s">
        <v>604</v>
      </c>
      <c r="B140" s="3" t="s">
        <v>605</v>
      </c>
      <c r="C140" s="3" t="s">
        <v>606</v>
      </c>
      <c r="D140" s="3" t="s">
        <v>15</v>
      </c>
      <c r="E140" s="3" t="s">
        <v>30</v>
      </c>
      <c r="F140" s="3">
        <v>60</v>
      </c>
      <c r="G140" s="3">
        <v>35</v>
      </c>
      <c r="H140" s="3">
        <v>25</v>
      </c>
      <c r="I140" s="3" t="s">
        <v>808</v>
      </c>
      <c r="J140" s="3" t="s">
        <v>607</v>
      </c>
      <c r="K140" s="3" t="s">
        <v>683</v>
      </c>
      <c r="L140" s="4" t="str">
        <f>HYPERLINK("https://hr.nowcoder.com/console?theme=tinyLeft&amp;access_token=dd6fb3af8d9fc4a2350cb87ea50ace01cb2573d65221d89db5b09f1f373644bf#paper/%7B%22tab%22%3A%22index%22%2C%22action%22%3A%22candidate%2Fresult%2Findex%22%2C%22testId%22%3A1465037%7D","https://hr.nowcoder.com/console?theme=tinyLeft&amp;access_token=dd6fb3af8d9fc4a2350cb87ea50ace01cb2573d65221d89db5b09f1f373644bf#paper/%7B%22tab%22%3A%22index%22%2C%22action%22%3A%22candidate%2Fresult%2Findex%22%2C%22testId%22%3A1465037%7D")</f>
        <v>https://hr.nowcoder.com/console?theme=tinyLeft&amp;access_token=dd6fb3af8d9fc4a2350cb87ea50ace01cb2573d65221d89db5b09f1f373644bf#paper/%7B%22tab%22%3A%22index%22%2C%22action%22%3A%22candidate%2Fresult%2Findex%22%2C%22testId%22%3A1465037%7D</v>
      </c>
      <c r="M140" s="4" t="str">
        <f>HYPERLINK("https://api.nowcoder.com/v1/test-pdf/769F54C499F2D9BA?paperId=16893610","https://api.nowcoder.com/v1/test-pdf/769F54C499F2D9BA?paperId=16893610")</f>
        <v>https://api.nowcoder.com/v1/test-pdf/769F54C499F2D9BA?paperId=16893610</v>
      </c>
      <c r="N140" s="3">
        <v>0</v>
      </c>
      <c r="O140" s="3">
        <v>0</v>
      </c>
      <c r="P140" s="3"/>
      <c r="Q140" s="3"/>
      <c r="R140" s="3" t="s">
        <v>17</v>
      </c>
      <c r="S140" s="3"/>
      <c r="T140" s="3"/>
      <c r="U140" s="3"/>
      <c r="V140" s="3">
        <v>0</v>
      </c>
      <c r="W140" s="3"/>
      <c r="X140" s="3"/>
      <c r="Y140" s="3"/>
      <c r="Z140" s="3">
        <v>25</v>
      </c>
      <c r="AA140" s="3">
        <v>19</v>
      </c>
      <c r="AB140" s="3">
        <v>484</v>
      </c>
      <c r="AC140" s="3">
        <v>5</v>
      </c>
      <c r="AD140" s="3" t="s">
        <v>684</v>
      </c>
      <c r="AE140" s="3" t="s">
        <v>434</v>
      </c>
      <c r="AF140" s="3" t="s">
        <v>686</v>
      </c>
      <c r="AG140" s="3" t="s">
        <v>1206</v>
      </c>
      <c r="AH140" s="3">
        <v>35</v>
      </c>
      <c r="AI140" s="3"/>
      <c r="AJ140" s="3"/>
      <c r="AK140" s="3"/>
      <c r="AL140" s="3">
        <v>0</v>
      </c>
      <c r="AM140" s="3">
        <v>5</v>
      </c>
      <c r="AN140" s="3">
        <v>5</v>
      </c>
      <c r="AO140" s="3">
        <v>0</v>
      </c>
      <c r="AP140" s="3">
        <v>5</v>
      </c>
      <c r="AQ140" s="3">
        <v>5</v>
      </c>
      <c r="AR140" s="3">
        <v>5</v>
      </c>
      <c r="AS140" s="3">
        <v>5</v>
      </c>
      <c r="AT140" s="3">
        <v>0</v>
      </c>
      <c r="AU140" s="3">
        <v>5</v>
      </c>
    </row>
    <row r="141" spans="1:47" ht="14.4" x14ac:dyDescent="0.3">
      <c r="A141" s="3" t="s">
        <v>608</v>
      </c>
      <c r="B141" s="3" t="s">
        <v>609</v>
      </c>
      <c r="C141" s="3" t="s">
        <v>610</v>
      </c>
      <c r="D141" s="3" t="s">
        <v>66</v>
      </c>
      <c r="E141" s="3" t="s">
        <v>54</v>
      </c>
      <c r="F141" s="3">
        <v>50</v>
      </c>
      <c r="G141" s="3">
        <v>25</v>
      </c>
      <c r="H141" s="3">
        <v>25</v>
      </c>
      <c r="I141" s="3" t="s">
        <v>813</v>
      </c>
      <c r="J141" s="3" t="s">
        <v>611</v>
      </c>
      <c r="K141" s="3" t="s">
        <v>683</v>
      </c>
      <c r="L141" s="4" t="str">
        <f>HYPERLINK("https://hr.nowcoder.com/console?theme=tinyLeft&amp;access_token=2c891264b9d0ffb70ec7a65323113386208b8589abc0f830067e1f83eb5a0c3f#paper/%7B%22tab%22%3A%22index%22%2C%22action%22%3A%22candidate%2Fresult%2Findex%22%2C%22testId%22%3A1465047%7D","https://hr.nowcoder.com/console?theme=tinyLeft&amp;access_token=2c891264b9d0ffb70ec7a65323113386208b8589abc0f830067e1f83eb5a0c3f#paper/%7B%22tab%22%3A%22index%22%2C%22action%22%3A%22candidate%2Fresult%2Findex%22%2C%22testId%22%3A1465047%7D")</f>
        <v>https://hr.nowcoder.com/console?theme=tinyLeft&amp;access_token=2c891264b9d0ffb70ec7a65323113386208b8589abc0f830067e1f83eb5a0c3f#paper/%7B%22tab%22%3A%22index%22%2C%22action%22%3A%22candidate%2Fresult%2Findex%22%2C%22testId%22%3A1465047%7D</v>
      </c>
      <c r="M141" s="4" t="str">
        <f>HYPERLINK("https://api.nowcoder.com/v1/test-pdf/5D594F06C4099E19?paperId=16893610","https://api.nowcoder.com/v1/test-pdf/5D594F06C4099E19?paperId=16893610")</f>
        <v>https://api.nowcoder.com/v1/test-pdf/5D594F06C4099E19?paperId=16893610</v>
      </c>
      <c r="N141" s="3">
        <v>25</v>
      </c>
      <c r="O141" s="3">
        <v>2</v>
      </c>
      <c r="P141" s="3">
        <v>500</v>
      </c>
      <c r="Q141" s="3">
        <v>5</v>
      </c>
      <c r="R141" s="3" t="s">
        <v>684</v>
      </c>
      <c r="S141" s="3" t="s">
        <v>1207</v>
      </c>
      <c r="T141" s="3" t="s">
        <v>686</v>
      </c>
      <c r="U141" s="3" t="s">
        <v>1208</v>
      </c>
      <c r="V141" s="3">
        <v>11</v>
      </c>
      <c r="W141" s="3"/>
      <c r="X141" s="3"/>
      <c r="Y141" s="3"/>
      <c r="Z141" s="3">
        <v>0</v>
      </c>
      <c r="AA141" s="3">
        <v>14</v>
      </c>
      <c r="AB141" s="3">
        <v>612</v>
      </c>
      <c r="AC141" s="3">
        <v>5</v>
      </c>
      <c r="AD141" s="3" t="s">
        <v>714</v>
      </c>
      <c r="AE141" s="3" t="s">
        <v>1209</v>
      </c>
      <c r="AF141" s="3" t="s">
        <v>686</v>
      </c>
      <c r="AG141" s="3" t="s">
        <v>1210</v>
      </c>
      <c r="AH141" s="3">
        <v>41</v>
      </c>
      <c r="AI141" s="3"/>
      <c r="AJ141" s="3"/>
      <c r="AK141" s="3"/>
      <c r="AL141" s="3">
        <v>5</v>
      </c>
      <c r="AM141" s="3">
        <v>0</v>
      </c>
      <c r="AN141" s="3">
        <v>0</v>
      </c>
      <c r="AO141" s="3">
        <v>5</v>
      </c>
      <c r="AP141" s="3">
        <v>0</v>
      </c>
      <c r="AQ141" s="3">
        <v>5</v>
      </c>
      <c r="AR141" s="3">
        <v>0</v>
      </c>
      <c r="AS141" s="3">
        <v>5</v>
      </c>
      <c r="AT141" s="3">
        <v>0</v>
      </c>
      <c r="AU141" s="3">
        <v>5</v>
      </c>
    </row>
    <row r="142" spans="1:47" ht="14.4" x14ac:dyDescent="0.3">
      <c r="A142" s="3" t="s">
        <v>612</v>
      </c>
      <c r="B142" s="3" t="s">
        <v>613</v>
      </c>
      <c r="C142" s="3" t="s">
        <v>614</v>
      </c>
      <c r="D142" s="3" t="s">
        <v>15</v>
      </c>
      <c r="E142" s="3" t="s">
        <v>23</v>
      </c>
      <c r="F142" s="3">
        <v>75</v>
      </c>
      <c r="G142" s="3">
        <v>25</v>
      </c>
      <c r="H142" s="3">
        <v>50</v>
      </c>
      <c r="I142" s="3" t="s">
        <v>693</v>
      </c>
      <c r="J142" s="3" t="s">
        <v>615</v>
      </c>
      <c r="K142" s="3" t="s">
        <v>683</v>
      </c>
      <c r="L142" s="4" t="str">
        <f>HYPERLINK("https://hr.nowcoder.com/console?theme=tinyLeft&amp;access_token=1b74f1cadc50666483f8cca77ce3c7a937862eb58b127cbe2a8f62ec3436910b#paper/%7B%22tab%22%3A%22index%22%2C%22action%22%3A%22candidate%2Fresult%2Findex%22%2C%22testId%22%3A1465051%7D","https://hr.nowcoder.com/console?theme=tinyLeft&amp;access_token=1b74f1cadc50666483f8cca77ce3c7a937862eb58b127cbe2a8f62ec3436910b#paper/%7B%22tab%22%3A%22index%22%2C%22action%22%3A%22candidate%2Fresult%2Findex%22%2C%22testId%22%3A1465051%7D")</f>
        <v>https://hr.nowcoder.com/console?theme=tinyLeft&amp;access_token=1b74f1cadc50666483f8cca77ce3c7a937862eb58b127cbe2a8f62ec3436910b#paper/%7B%22tab%22%3A%22index%22%2C%22action%22%3A%22candidate%2Fresult%2Findex%22%2C%22testId%22%3A1465051%7D</v>
      </c>
      <c r="M142" s="4" t="str">
        <f>HYPERLINK("https://api.nowcoder.com/v1/test-pdf/BDC39F4E9EE8692F?paperId=16893610","https://api.nowcoder.com/v1/test-pdf/BDC39F4E9EE8692F?paperId=16893610")</f>
        <v>https://api.nowcoder.com/v1/test-pdf/BDC39F4E9EE8692F?paperId=16893610</v>
      </c>
      <c r="N142" s="3">
        <v>25</v>
      </c>
      <c r="O142" s="3">
        <v>3</v>
      </c>
      <c r="P142" s="3">
        <v>460</v>
      </c>
      <c r="Q142" s="3">
        <v>4</v>
      </c>
      <c r="R142" s="3" t="s">
        <v>684</v>
      </c>
      <c r="S142" s="3" t="s">
        <v>1211</v>
      </c>
      <c r="T142" s="3" t="s">
        <v>686</v>
      </c>
      <c r="U142" s="3" t="s">
        <v>1212</v>
      </c>
      <c r="V142" s="3">
        <v>7</v>
      </c>
      <c r="W142" s="3"/>
      <c r="X142" s="3"/>
      <c r="Y142" s="3"/>
      <c r="Z142" s="3">
        <v>25</v>
      </c>
      <c r="AA142" s="3">
        <v>11</v>
      </c>
      <c r="AB142" s="3">
        <v>504</v>
      </c>
      <c r="AC142" s="3">
        <v>5</v>
      </c>
      <c r="AD142" s="3" t="s">
        <v>684</v>
      </c>
      <c r="AE142" s="3" t="s">
        <v>1213</v>
      </c>
      <c r="AF142" s="3" t="s">
        <v>686</v>
      </c>
      <c r="AG142" s="3" t="s">
        <v>1214</v>
      </c>
      <c r="AH142" s="3">
        <v>31</v>
      </c>
      <c r="AI142" s="3"/>
      <c r="AJ142" s="3"/>
      <c r="AK142" s="3"/>
      <c r="AL142" s="3">
        <v>5</v>
      </c>
      <c r="AM142" s="3">
        <v>0</v>
      </c>
      <c r="AN142" s="3">
        <v>0</v>
      </c>
      <c r="AO142" s="3">
        <v>5</v>
      </c>
      <c r="AP142" s="3">
        <v>0</v>
      </c>
      <c r="AQ142" s="3">
        <v>0</v>
      </c>
      <c r="AR142" s="3">
        <v>5</v>
      </c>
      <c r="AS142" s="3">
        <v>5</v>
      </c>
      <c r="AT142" s="3">
        <v>0</v>
      </c>
      <c r="AU142" s="3">
        <v>5</v>
      </c>
    </row>
    <row r="143" spans="1:47" ht="14.4" x14ac:dyDescent="0.3">
      <c r="A143" s="3" t="s">
        <v>616</v>
      </c>
      <c r="B143" s="3" t="s">
        <v>617</v>
      </c>
      <c r="C143" s="3" t="s">
        <v>618</v>
      </c>
      <c r="D143" s="3" t="s">
        <v>29</v>
      </c>
      <c r="E143" s="3" t="s">
        <v>42</v>
      </c>
      <c r="F143" s="3">
        <v>75</v>
      </c>
      <c r="G143" s="3">
        <v>25</v>
      </c>
      <c r="H143" s="3">
        <v>50</v>
      </c>
      <c r="I143" s="3" t="s">
        <v>968</v>
      </c>
      <c r="J143" s="3" t="s">
        <v>619</v>
      </c>
      <c r="K143" s="3" t="s">
        <v>683</v>
      </c>
      <c r="L143" s="4" t="str">
        <f>HYPERLINK("https://hr.nowcoder.com/console?theme=tinyLeft&amp;access_token=054121de7aab4400bc3020a56620f6bab7d3134b8abe6839f65e022b9560d23f#paper/%7B%22tab%22%3A%22index%22%2C%22action%22%3A%22candidate%2Fresult%2Findex%22%2C%22testId%22%3A1465083%7D","https://hr.nowcoder.com/console?theme=tinyLeft&amp;access_token=054121de7aab4400bc3020a56620f6bab7d3134b8abe6839f65e022b9560d23f#paper/%7B%22tab%22%3A%22index%22%2C%22action%22%3A%22candidate%2Fresult%2Findex%22%2C%22testId%22%3A1465083%7D")</f>
        <v>https://hr.nowcoder.com/console?theme=tinyLeft&amp;access_token=054121de7aab4400bc3020a56620f6bab7d3134b8abe6839f65e022b9560d23f#paper/%7B%22tab%22%3A%22index%22%2C%22action%22%3A%22candidate%2Fresult%2Findex%22%2C%22testId%22%3A1465083%7D</v>
      </c>
      <c r="M143" s="4" t="str">
        <f>HYPERLINK("https://api.nowcoder.com/v1/test-pdf/934DD6221DBCA8FF?paperId=16893610","https://api.nowcoder.com/v1/test-pdf/934DD6221DBCA8FF?paperId=16893610")</f>
        <v>https://api.nowcoder.com/v1/test-pdf/934DD6221DBCA8FF?paperId=16893610</v>
      </c>
      <c r="N143" s="3">
        <v>25</v>
      </c>
      <c r="O143" s="3">
        <v>1</v>
      </c>
      <c r="P143" s="3">
        <v>480</v>
      </c>
      <c r="Q143" s="3">
        <v>4</v>
      </c>
      <c r="R143" s="3" t="s">
        <v>684</v>
      </c>
      <c r="S143" s="3" t="s">
        <v>1215</v>
      </c>
      <c r="T143" s="3" t="s">
        <v>686</v>
      </c>
      <c r="U143" s="3" t="s">
        <v>1216</v>
      </c>
      <c r="V143" s="3">
        <v>6</v>
      </c>
      <c r="W143" s="3"/>
      <c r="X143" s="3"/>
      <c r="Y143" s="3"/>
      <c r="Z143" s="3">
        <v>25</v>
      </c>
      <c r="AA143" s="3">
        <v>6</v>
      </c>
      <c r="AB143" s="3">
        <v>496</v>
      </c>
      <c r="AC143" s="3">
        <v>6</v>
      </c>
      <c r="AD143" s="3" t="s">
        <v>684</v>
      </c>
      <c r="AE143" s="3" t="s">
        <v>1217</v>
      </c>
      <c r="AF143" s="3" t="s">
        <v>686</v>
      </c>
      <c r="AG143" s="3" t="s">
        <v>1218</v>
      </c>
      <c r="AH143" s="3">
        <v>34</v>
      </c>
      <c r="AI143" s="3"/>
      <c r="AJ143" s="3"/>
      <c r="AK143" s="3"/>
      <c r="AL143" s="3">
        <v>5</v>
      </c>
      <c r="AM143" s="3">
        <v>5</v>
      </c>
      <c r="AN143" s="3">
        <v>5</v>
      </c>
      <c r="AO143" s="3">
        <v>0</v>
      </c>
      <c r="AP143" s="3">
        <v>0</v>
      </c>
      <c r="AQ143" s="3">
        <v>5</v>
      </c>
      <c r="AR143" s="3">
        <v>0</v>
      </c>
      <c r="AS143" s="3">
        <v>5</v>
      </c>
      <c r="AT143" s="3">
        <v>0</v>
      </c>
      <c r="AU143" s="3">
        <v>0</v>
      </c>
    </row>
    <row r="144" spans="1:47" ht="14.4" x14ac:dyDescent="0.3">
      <c r="A144" s="3" t="s">
        <v>620</v>
      </c>
      <c r="B144" s="3" t="s">
        <v>621</v>
      </c>
      <c r="C144" s="3" t="s">
        <v>622</v>
      </c>
      <c r="D144" s="3" t="s">
        <v>53</v>
      </c>
      <c r="E144" s="3" t="s">
        <v>54</v>
      </c>
      <c r="F144" s="3">
        <v>25</v>
      </c>
      <c r="G144" s="3">
        <v>25</v>
      </c>
      <c r="H144" s="3">
        <v>0</v>
      </c>
      <c r="I144" s="3" t="s">
        <v>1219</v>
      </c>
      <c r="J144" s="3" t="s">
        <v>500</v>
      </c>
      <c r="K144" s="3" t="s">
        <v>683</v>
      </c>
      <c r="L144" s="4" t="str">
        <f>HYPERLINK("https://hr.nowcoder.com/console?theme=tinyLeft&amp;access_token=589423802b73006d3916477112dd1ee93a718f16fcf785d5f132285b9674dae9#paper/%7B%22tab%22%3A%22index%22%2C%22action%22%3A%22candidate%2Fresult%2Findex%22%2C%22testId%22%3A1465084%7D","https://hr.nowcoder.com/console?theme=tinyLeft&amp;access_token=589423802b73006d3916477112dd1ee93a718f16fcf785d5f132285b9674dae9#paper/%7B%22tab%22%3A%22index%22%2C%22action%22%3A%22candidate%2Fresult%2Findex%22%2C%22testId%22%3A1465084%7D")</f>
        <v>https://hr.nowcoder.com/console?theme=tinyLeft&amp;access_token=589423802b73006d3916477112dd1ee93a718f16fcf785d5f132285b9674dae9#paper/%7B%22tab%22%3A%22index%22%2C%22action%22%3A%22candidate%2Fresult%2Findex%22%2C%22testId%22%3A1465084%7D</v>
      </c>
      <c r="M144" s="4" t="str">
        <f>HYPERLINK("https://api.nowcoder.com/v1/test-pdf/54D26D9A03E87134?paperId=16893610","https://api.nowcoder.com/v1/test-pdf/54D26D9A03E87134?paperId=16893610")</f>
        <v>https://api.nowcoder.com/v1/test-pdf/54D26D9A03E87134?paperId=16893610</v>
      </c>
      <c r="N144" s="3">
        <v>0</v>
      </c>
      <c r="O144" s="3">
        <v>0</v>
      </c>
      <c r="P144" s="3"/>
      <c r="Q144" s="3"/>
      <c r="R144" s="3" t="s">
        <v>17</v>
      </c>
      <c r="S144" s="3"/>
      <c r="T144" s="3"/>
      <c r="U144" s="3"/>
      <c r="V144" s="3">
        <v>0</v>
      </c>
      <c r="W144" s="3"/>
      <c r="X144" s="3"/>
      <c r="Y144" s="3"/>
      <c r="Z144" s="3">
        <v>0</v>
      </c>
      <c r="AA144" s="3">
        <v>0</v>
      </c>
      <c r="AB144" s="3"/>
      <c r="AC144" s="3"/>
      <c r="AD144" s="3" t="s">
        <v>17</v>
      </c>
      <c r="AE144" s="3"/>
      <c r="AF144" s="3"/>
      <c r="AG144" s="3"/>
      <c r="AH144" s="3">
        <v>0</v>
      </c>
      <c r="AI144" s="3"/>
      <c r="AJ144" s="3"/>
      <c r="AK144" s="3"/>
      <c r="AL144" s="3">
        <v>5</v>
      </c>
      <c r="AM144" s="3">
        <v>5</v>
      </c>
      <c r="AN144" s="3">
        <v>5</v>
      </c>
      <c r="AO144" s="3">
        <v>5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5</v>
      </c>
    </row>
    <row r="145" spans="1:47" ht="14.4" x14ac:dyDescent="0.3">
      <c r="A145" s="3" t="s">
        <v>623</v>
      </c>
      <c r="B145" s="3" t="s">
        <v>624</v>
      </c>
      <c r="C145" s="3" t="s">
        <v>625</v>
      </c>
      <c r="D145" s="3" t="s">
        <v>41</v>
      </c>
      <c r="E145" s="3" t="s">
        <v>42</v>
      </c>
      <c r="F145" s="3">
        <v>70</v>
      </c>
      <c r="G145" s="3">
        <v>20</v>
      </c>
      <c r="H145" s="3">
        <v>50</v>
      </c>
      <c r="I145" s="3" t="s">
        <v>313</v>
      </c>
      <c r="J145" s="3" t="s">
        <v>626</v>
      </c>
      <c r="K145" s="3" t="s">
        <v>683</v>
      </c>
      <c r="L145" s="4" t="str">
        <f>HYPERLINK("https://hr.nowcoder.com/console?theme=tinyLeft&amp;access_token=d9b61a38017201233f533fef872cb93cdc6f02c16658b65aeb71ca6e29b636dc#paper/%7B%22tab%22%3A%22index%22%2C%22action%22%3A%22candidate%2Fresult%2Findex%22%2C%22testId%22%3A1465101%7D","https://hr.nowcoder.com/console?theme=tinyLeft&amp;access_token=d9b61a38017201233f533fef872cb93cdc6f02c16658b65aeb71ca6e29b636dc#paper/%7B%22tab%22%3A%22index%22%2C%22action%22%3A%22candidate%2Fresult%2Findex%22%2C%22testId%22%3A1465101%7D")</f>
        <v>https://hr.nowcoder.com/console?theme=tinyLeft&amp;access_token=d9b61a38017201233f533fef872cb93cdc6f02c16658b65aeb71ca6e29b636dc#paper/%7B%22tab%22%3A%22index%22%2C%22action%22%3A%22candidate%2Fresult%2Findex%22%2C%22testId%22%3A1465101%7D</v>
      </c>
      <c r="M145" s="4" t="str">
        <f>HYPERLINK("https://api.nowcoder.com/v1/test-pdf/C044AB005D7405BC?paperId=16893610","https://api.nowcoder.com/v1/test-pdf/C044AB005D7405BC?paperId=16893610")</f>
        <v>https://api.nowcoder.com/v1/test-pdf/C044AB005D7405BC?paperId=16893610</v>
      </c>
      <c r="N145" s="3">
        <v>25</v>
      </c>
      <c r="O145" s="3">
        <v>1</v>
      </c>
      <c r="P145" s="3">
        <v>472</v>
      </c>
      <c r="Q145" s="3">
        <v>4</v>
      </c>
      <c r="R145" s="3" t="s">
        <v>684</v>
      </c>
      <c r="S145" s="3" t="s">
        <v>1220</v>
      </c>
      <c r="T145" s="3" t="s">
        <v>686</v>
      </c>
      <c r="U145" s="3" t="s">
        <v>1221</v>
      </c>
      <c r="V145" s="3">
        <v>8</v>
      </c>
      <c r="W145" s="3"/>
      <c r="X145" s="3"/>
      <c r="Y145" s="3"/>
      <c r="Z145" s="3">
        <v>25</v>
      </c>
      <c r="AA145" s="3">
        <v>11</v>
      </c>
      <c r="AB145" s="3">
        <v>504</v>
      </c>
      <c r="AC145" s="3">
        <v>5</v>
      </c>
      <c r="AD145" s="3" t="s">
        <v>684</v>
      </c>
      <c r="AE145" s="3" t="s">
        <v>1222</v>
      </c>
      <c r="AF145" s="3" t="s">
        <v>686</v>
      </c>
      <c r="AG145" s="3" t="s">
        <v>1223</v>
      </c>
      <c r="AH145" s="3">
        <v>46</v>
      </c>
      <c r="AI145" s="3"/>
      <c r="AJ145" s="3"/>
      <c r="AK145" s="3"/>
      <c r="AL145" s="3">
        <v>5</v>
      </c>
      <c r="AM145" s="3">
        <v>0</v>
      </c>
      <c r="AN145" s="3">
        <v>5</v>
      </c>
      <c r="AO145" s="3">
        <v>0</v>
      </c>
      <c r="AP145" s="3">
        <v>0</v>
      </c>
      <c r="AQ145" s="3">
        <v>5</v>
      </c>
      <c r="AR145" s="3">
        <v>0</v>
      </c>
      <c r="AS145" s="3">
        <v>5</v>
      </c>
      <c r="AT145" s="3">
        <v>0</v>
      </c>
      <c r="AU145" s="3">
        <v>0</v>
      </c>
    </row>
    <row r="146" spans="1:47" ht="14.4" x14ac:dyDescent="0.3">
      <c r="A146" s="3" t="s">
        <v>627</v>
      </c>
      <c r="B146" s="3" t="s">
        <v>628</v>
      </c>
      <c r="C146" s="3" t="s">
        <v>629</v>
      </c>
      <c r="D146" s="3" t="s">
        <v>41</v>
      </c>
      <c r="E146" s="3" t="s">
        <v>42</v>
      </c>
      <c r="F146" s="3">
        <v>50</v>
      </c>
      <c r="G146" s="3">
        <v>25</v>
      </c>
      <c r="H146" s="3">
        <v>25</v>
      </c>
      <c r="I146" s="3" t="s">
        <v>744</v>
      </c>
      <c r="J146" s="3" t="s">
        <v>630</v>
      </c>
      <c r="K146" s="3" t="s">
        <v>683</v>
      </c>
      <c r="L146" s="4" t="str">
        <f>HYPERLINK("https://hr.nowcoder.com/console?theme=tinyLeft&amp;access_token=c8a68534633c514fec64ac441720e14ef18599779e376c7293dea17aa5b88f40#paper/%7B%22tab%22%3A%22index%22%2C%22action%22%3A%22candidate%2Fresult%2Findex%22%2C%22testId%22%3A1465102%7D","https://hr.nowcoder.com/console?theme=tinyLeft&amp;access_token=c8a68534633c514fec64ac441720e14ef18599779e376c7293dea17aa5b88f40#paper/%7B%22tab%22%3A%22index%22%2C%22action%22%3A%22candidate%2Fresult%2Findex%22%2C%22testId%22%3A1465102%7D")</f>
        <v>https://hr.nowcoder.com/console?theme=tinyLeft&amp;access_token=c8a68534633c514fec64ac441720e14ef18599779e376c7293dea17aa5b88f40#paper/%7B%22tab%22%3A%22index%22%2C%22action%22%3A%22candidate%2Fresult%2Findex%22%2C%22testId%22%3A1465102%7D</v>
      </c>
      <c r="M146" s="4" t="str">
        <f>HYPERLINK("https://api.nowcoder.com/v1/test-pdf/0AAC7ADD0387ED68?paperId=16893610","https://api.nowcoder.com/v1/test-pdf/0AAC7ADD0387ED68?paperId=16893610")</f>
        <v>https://api.nowcoder.com/v1/test-pdf/0AAC7ADD0387ED68?paperId=16893610</v>
      </c>
      <c r="N146" s="3">
        <v>0</v>
      </c>
      <c r="O146" s="3">
        <v>0</v>
      </c>
      <c r="P146" s="3"/>
      <c r="Q146" s="3"/>
      <c r="R146" s="3" t="s">
        <v>17</v>
      </c>
      <c r="S146" s="3"/>
      <c r="T146" s="3"/>
      <c r="U146" s="3"/>
      <c r="V146" s="3">
        <v>0</v>
      </c>
      <c r="W146" s="3"/>
      <c r="X146" s="3"/>
      <c r="Y146" s="3"/>
      <c r="Z146" s="3">
        <v>25</v>
      </c>
      <c r="AA146" s="3">
        <v>5</v>
      </c>
      <c r="AB146" s="3">
        <v>492</v>
      </c>
      <c r="AC146" s="3">
        <v>4</v>
      </c>
      <c r="AD146" s="3" t="s">
        <v>684</v>
      </c>
      <c r="AE146" s="3" t="s">
        <v>1224</v>
      </c>
      <c r="AF146" s="3" t="s">
        <v>686</v>
      </c>
      <c r="AG146" s="3" t="s">
        <v>1225</v>
      </c>
      <c r="AH146" s="3">
        <v>91</v>
      </c>
      <c r="AI146" s="3"/>
      <c r="AJ146" s="3"/>
      <c r="AK146" s="3"/>
      <c r="AL146" s="3">
        <v>5</v>
      </c>
      <c r="AM146" s="3">
        <v>0</v>
      </c>
      <c r="AN146" s="3">
        <v>0</v>
      </c>
      <c r="AO146" s="3">
        <v>5</v>
      </c>
      <c r="AP146" s="3">
        <v>0</v>
      </c>
      <c r="AQ146" s="3">
        <v>0</v>
      </c>
      <c r="AR146" s="3">
        <v>5</v>
      </c>
      <c r="AS146" s="3">
        <v>5</v>
      </c>
      <c r="AT146" s="3">
        <v>0</v>
      </c>
      <c r="AU146" s="3">
        <v>5</v>
      </c>
    </row>
    <row r="147" spans="1:47" ht="14.4" x14ac:dyDescent="0.3">
      <c r="A147" s="3" t="s">
        <v>631</v>
      </c>
      <c r="B147" s="3" t="s">
        <v>632</v>
      </c>
      <c r="C147" s="3" t="s">
        <v>633</v>
      </c>
      <c r="D147" s="3" t="s">
        <v>29</v>
      </c>
      <c r="E147" s="3" t="s">
        <v>42</v>
      </c>
      <c r="F147" s="3">
        <v>65</v>
      </c>
      <c r="G147" s="3">
        <v>40</v>
      </c>
      <c r="H147" s="3">
        <v>25</v>
      </c>
      <c r="I147" s="3" t="s">
        <v>1199</v>
      </c>
      <c r="J147" s="3" t="s">
        <v>500</v>
      </c>
      <c r="K147" s="3" t="s">
        <v>683</v>
      </c>
      <c r="L147" s="4" t="str">
        <f>HYPERLINK("https://hr.nowcoder.com/console?theme=tinyLeft&amp;access_token=4539e3f1bd75931a370f4f6bd59df2d8d3f5896a5a866773a484efa64ec5eb25#paper/%7B%22tab%22%3A%22index%22%2C%22action%22%3A%22candidate%2Fresult%2Findex%22%2C%22testId%22%3A1465112%7D","https://hr.nowcoder.com/console?theme=tinyLeft&amp;access_token=4539e3f1bd75931a370f4f6bd59df2d8d3f5896a5a866773a484efa64ec5eb25#paper/%7B%22tab%22%3A%22index%22%2C%22action%22%3A%22candidate%2Fresult%2Findex%22%2C%22testId%22%3A1465112%7D")</f>
        <v>https://hr.nowcoder.com/console?theme=tinyLeft&amp;access_token=4539e3f1bd75931a370f4f6bd59df2d8d3f5896a5a866773a484efa64ec5eb25#paper/%7B%22tab%22%3A%22index%22%2C%22action%22%3A%22candidate%2Fresult%2Findex%22%2C%22testId%22%3A1465112%7D</v>
      </c>
      <c r="M147" s="4" t="str">
        <f>HYPERLINK("https://api.nowcoder.com/v1/test-pdf/74C75E864A24829A?paperId=16893610","https://api.nowcoder.com/v1/test-pdf/74C75E864A24829A?paperId=16893610")</f>
        <v>https://api.nowcoder.com/v1/test-pdf/74C75E864A24829A?paperId=16893610</v>
      </c>
      <c r="N147" s="3">
        <v>25</v>
      </c>
      <c r="O147" s="3">
        <v>1</v>
      </c>
      <c r="P147" s="3">
        <v>592</v>
      </c>
      <c r="Q147" s="3">
        <v>4</v>
      </c>
      <c r="R147" s="3" t="s">
        <v>684</v>
      </c>
      <c r="S147" s="3" t="s">
        <v>1226</v>
      </c>
      <c r="T147" s="3" t="s">
        <v>686</v>
      </c>
      <c r="U147" s="3" t="s">
        <v>1227</v>
      </c>
      <c r="V147" s="3">
        <v>8</v>
      </c>
      <c r="W147" s="3"/>
      <c r="X147" s="3"/>
      <c r="Y147" s="3"/>
      <c r="Z147" s="3">
        <v>0</v>
      </c>
      <c r="AA147" s="3">
        <v>0</v>
      </c>
      <c r="AB147" s="3"/>
      <c r="AC147" s="3"/>
      <c r="AD147" s="3" t="s">
        <v>17</v>
      </c>
      <c r="AE147" s="3"/>
      <c r="AF147" s="3"/>
      <c r="AG147" s="3"/>
      <c r="AH147" s="3">
        <v>0</v>
      </c>
      <c r="AI147" s="3"/>
      <c r="AJ147" s="3"/>
      <c r="AK147" s="3"/>
      <c r="AL147" s="3">
        <v>5</v>
      </c>
      <c r="AM147" s="3">
        <v>0</v>
      </c>
      <c r="AN147" s="3">
        <v>5</v>
      </c>
      <c r="AO147" s="3">
        <v>5</v>
      </c>
      <c r="AP147" s="3">
        <v>5</v>
      </c>
      <c r="AQ147" s="3">
        <v>5</v>
      </c>
      <c r="AR147" s="3">
        <v>5</v>
      </c>
      <c r="AS147" s="3">
        <v>0</v>
      </c>
      <c r="AT147" s="3">
        <v>5</v>
      </c>
      <c r="AU147" s="3">
        <v>5</v>
      </c>
    </row>
    <row r="148" spans="1:47" ht="14.4" x14ac:dyDescent="0.3">
      <c r="A148" s="3" t="s">
        <v>634</v>
      </c>
      <c r="B148" s="3" t="s">
        <v>635</v>
      </c>
      <c r="C148" s="3" t="s">
        <v>636</v>
      </c>
      <c r="D148" s="3" t="s">
        <v>66</v>
      </c>
      <c r="E148" s="3" t="s">
        <v>54</v>
      </c>
      <c r="F148" s="3">
        <v>15</v>
      </c>
      <c r="G148" s="3">
        <v>15</v>
      </c>
      <c r="H148" s="3">
        <v>0</v>
      </c>
      <c r="I148" s="3" t="s">
        <v>1228</v>
      </c>
      <c r="J148" s="3" t="s">
        <v>637</v>
      </c>
      <c r="K148" s="3" t="s">
        <v>683</v>
      </c>
      <c r="L148" s="4" t="str">
        <f>HYPERLINK("https://hr.nowcoder.com/console?theme=tinyLeft&amp;access_token=f29042bc40fc0e4d2119ef012e5c9b4dd644cb694e7fb2ed531f6b3bae89d37f#paper/%7B%22tab%22%3A%22index%22%2C%22action%22%3A%22candidate%2Fresult%2Findex%22%2C%22testId%22%3A1465113%7D","https://hr.nowcoder.com/console?theme=tinyLeft&amp;access_token=f29042bc40fc0e4d2119ef012e5c9b4dd644cb694e7fb2ed531f6b3bae89d37f#paper/%7B%22tab%22%3A%22index%22%2C%22action%22%3A%22candidate%2Fresult%2Findex%22%2C%22testId%22%3A1465113%7D")</f>
        <v>https://hr.nowcoder.com/console?theme=tinyLeft&amp;access_token=f29042bc40fc0e4d2119ef012e5c9b4dd644cb694e7fb2ed531f6b3bae89d37f#paper/%7B%22tab%22%3A%22index%22%2C%22action%22%3A%22candidate%2Fresult%2Findex%22%2C%22testId%22%3A1465113%7D</v>
      </c>
      <c r="M148" s="4" t="str">
        <f>HYPERLINK("https://api.nowcoder.com/v1/test-pdf/6A1680EAEF43C2AD?paperId=16893610","https://api.nowcoder.com/v1/test-pdf/6A1680EAEF43C2AD?paperId=16893610")</f>
        <v>https://api.nowcoder.com/v1/test-pdf/6A1680EAEF43C2AD?paperId=16893610</v>
      </c>
      <c r="N148" s="3">
        <v>0</v>
      </c>
      <c r="O148" s="3">
        <v>0</v>
      </c>
      <c r="P148" s="3"/>
      <c r="Q148" s="3"/>
      <c r="R148" s="3" t="s">
        <v>17</v>
      </c>
      <c r="S148" s="3"/>
      <c r="T148" s="3"/>
      <c r="U148" s="3"/>
      <c r="V148" s="3">
        <v>0</v>
      </c>
      <c r="W148" s="3"/>
      <c r="X148" s="3"/>
      <c r="Y148" s="3"/>
      <c r="Z148" s="3">
        <v>0</v>
      </c>
      <c r="AA148" s="3">
        <v>0</v>
      </c>
      <c r="AB148" s="3"/>
      <c r="AC148" s="3"/>
      <c r="AD148" s="3" t="s">
        <v>17</v>
      </c>
      <c r="AE148" s="3"/>
      <c r="AF148" s="3"/>
      <c r="AG148" s="3"/>
      <c r="AH148" s="3">
        <v>0</v>
      </c>
      <c r="AI148" s="3"/>
      <c r="AJ148" s="3"/>
      <c r="AK148" s="3"/>
      <c r="AL148" s="3">
        <v>0</v>
      </c>
      <c r="AM148" s="3">
        <v>0</v>
      </c>
      <c r="AN148" s="3">
        <v>5</v>
      </c>
      <c r="AO148" s="3">
        <v>0</v>
      </c>
      <c r="AP148" s="3">
        <v>0</v>
      </c>
      <c r="AQ148" s="3">
        <v>5</v>
      </c>
      <c r="AR148" s="3">
        <v>5</v>
      </c>
      <c r="AS148" s="3">
        <v>0</v>
      </c>
      <c r="AT148" s="3">
        <v>0</v>
      </c>
      <c r="AU148" s="3">
        <v>0</v>
      </c>
    </row>
    <row r="149" spans="1:47" ht="14.4" x14ac:dyDescent="0.3">
      <c r="A149" s="3" t="s">
        <v>638</v>
      </c>
      <c r="B149" s="3" t="s">
        <v>639</v>
      </c>
      <c r="C149" s="3" t="s">
        <v>640</v>
      </c>
      <c r="D149" s="3" t="s">
        <v>29</v>
      </c>
      <c r="E149" s="3" t="s">
        <v>30</v>
      </c>
      <c r="F149" s="3">
        <v>100</v>
      </c>
      <c r="G149" s="3">
        <v>50</v>
      </c>
      <c r="H149" s="3">
        <v>50</v>
      </c>
      <c r="I149" s="3" t="s">
        <v>1229</v>
      </c>
      <c r="J149" s="3" t="s">
        <v>641</v>
      </c>
      <c r="K149" s="3" t="s">
        <v>683</v>
      </c>
      <c r="L149" s="4" t="str">
        <f>HYPERLINK("https://hr.nowcoder.com/console?theme=tinyLeft&amp;access_token=2f7dba57ec24fff8570871ebb273c8cd644b88214379ffb77187c3e30f39ba55#paper/%7B%22tab%22%3A%22index%22%2C%22action%22%3A%22candidate%2Fresult%2Findex%22%2C%22testId%22%3A1465115%7D","https://hr.nowcoder.com/console?theme=tinyLeft&amp;access_token=2f7dba57ec24fff8570871ebb273c8cd644b88214379ffb77187c3e30f39ba55#paper/%7B%22tab%22%3A%22index%22%2C%22action%22%3A%22candidate%2Fresult%2Findex%22%2C%22testId%22%3A1465115%7D")</f>
        <v>https://hr.nowcoder.com/console?theme=tinyLeft&amp;access_token=2f7dba57ec24fff8570871ebb273c8cd644b88214379ffb77187c3e30f39ba55#paper/%7B%22tab%22%3A%22index%22%2C%22action%22%3A%22candidate%2Fresult%2Findex%22%2C%22testId%22%3A1465115%7D</v>
      </c>
      <c r="M149" s="4" t="str">
        <f>HYPERLINK("https://api.nowcoder.com/v1/test-pdf/8ACE965C992ADEED?paperId=16893610","https://api.nowcoder.com/v1/test-pdf/8ACE965C992ADEED?paperId=16893610")</f>
        <v>https://api.nowcoder.com/v1/test-pdf/8ACE965C992ADEED?paperId=16893610</v>
      </c>
      <c r="N149" s="3">
        <v>25</v>
      </c>
      <c r="O149" s="3">
        <v>1</v>
      </c>
      <c r="P149" s="3">
        <v>488</v>
      </c>
      <c r="Q149" s="3">
        <v>3</v>
      </c>
      <c r="R149" s="3" t="s">
        <v>684</v>
      </c>
      <c r="S149" s="3" t="s">
        <v>1230</v>
      </c>
      <c r="T149" s="3" t="s">
        <v>686</v>
      </c>
      <c r="U149" s="3" t="s">
        <v>1231</v>
      </c>
      <c r="V149" s="3">
        <v>8</v>
      </c>
      <c r="W149" s="3"/>
      <c r="X149" s="3"/>
      <c r="Y149" s="3"/>
      <c r="Z149" s="3">
        <v>25</v>
      </c>
      <c r="AA149" s="3">
        <v>1</v>
      </c>
      <c r="AB149" s="3">
        <v>488</v>
      </c>
      <c r="AC149" s="3">
        <v>4</v>
      </c>
      <c r="AD149" s="3" t="s">
        <v>684</v>
      </c>
      <c r="AE149" s="3" t="s">
        <v>1232</v>
      </c>
      <c r="AF149" s="3" t="s">
        <v>686</v>
      </c>
      <c r="AG149" s="3" t="s">
        <v>1233</v>
      </c>
      <c r="AH149" s="3">
        <v>33</v>
      </c>
      <c r="AI149" s="3"/>
      <c r="AJ149" s="3"/>
      <c r="AK149" s="3"/>
      <c r="AL149" s="3">
        <v>5</v>
      </c>
      <c r="AM149" s="3">
        <v>5</v>
      </c>
      <c r="AN149" s="3">
        <v>5</v>
      </c>
      <c r="AO149" s="3">
        <v>5</v>
      </c>
      <c r="AP149" s="3">
        <v>5</v>
      </c>
      <c r="AQ149" s="3">
        <v>5</v>
      </c>
      <c r="AR149" s="3">
        <v>5</v>
      </c>
      <c r="AS149" s="3">
        <v>5</v>
      </c>
      <c r="AT149" s="3">
        <v>5</v>
      </c>
      <c r="AU149" s="3">
        <v>5</v>
      </c>
    </row>
    <row r="150" spans="1:47" ht="14.4" x14ac:dyDescent="0.3">
      <c r="A150" s="3" t="s">
        <v>642</v>
      </c>
      <c r="B150" s="3" t="s">
        <v>643</v>
      </c>
      <c r="C150" s="3" t="s">
        <v>644</v>
      </c>
      <c r="D150" s="3" t="s">
        <v>53</v>
      </c>
      <c r="E150" s="3" t="s">
        <v>16</v>
      </c>
      <c r="F150" s="3">
        <v>25</v>
      </c>
      <c r="G150" s="3">
        <v>25</v>
      </c>
      <c r="H150" s="3">
        <v>0</v>
      </c>
      <c r="I150" s="3" t="s">
        <v>224</v>
      </c>
      <c r="J150" s="3" t="s">
        <v>645</v>
      </c>
      <c r="K150" s="3" t="s">
        <v>683</v>
      </c>
      <c r="L150" s="4" t="str">
        <f>HYPERLINK("https://hr.nowcoder.com/console?theme=tinyLeft&amp;access_token=458a45e167df52cbeb8c4082c679d054f42916ecb1302e1ae1ec159b12f71130#paper/%7B%22tab%22%3A%22index%22%2C%22action%22%3A%22candidate%2Fresult%2Findex%22%2C%22testId%22%3A1465117%7D","https://hr.nowcoder.com/console?theme=tinyLeft&amp;access_token=458a45e167df52cbeb8c4082c679d054f42916ecb1302e1ae1ec159b12f71130#paper/%7B%22tab%22%3A%22index%22%2C%22action%22%3A%22candidate%2Fresult%2Findex%22%2C%22testId%22%3A1465117%7D")</f>
        <v>https://hr.nowcoder.com/console?theme=tinyLeft&amp;access_token=458a45e167df52cbeb8c4082c679d054f42916ecb1302e1ae1ec159b12f71130#paper/%7B%22tab%22%3A%22index%22%2C%22action%22%3A%22candidate%2Fresult%2Findex%22%2C%22testId%22%3A1465117%7D</v>
      </c>
      <c r="M150" s="4" t="str">
        <f>HYPERLINK("https://api.nowcoder.com/v1/test-pdf/C332ABD660D68AB7?paperId=16893610","https://api.nowcoder.com/v1/test-pdf/C332ABD660D68AB7?paperId=16893610")</f>
        <v>https://api.nowcoder.com/v1/test-pdf/C332ABD660D68AB7?paperId=16893610</v>
      </c>
      <c r="N150" s="3">
        <v>0</v>
      </c>
      <c r="O150" s="3">
        <v>0</v>
      </c>
      <c r="P150" s="3"/>
      <c r="Q150" s="3"/>
      <c r="R150" s="3" t="s">
        <v>17</v>
      </c>
      <c r="S150" s="3"/>
      <c r="T150" s="3"/>
      <c r="U150" s="3"/>
      <c r="V150" s="3">
        <v>0</v>
      </c>
      <c r="W150" s="3"/>
      <c r="X150" s="3"/>
      <c r="Y150" s="3"/>
      <c r="Z150" s="3">
        <v>0</v>
      </c>
      <c r="AA150" s="3">
        <v>0</v>
      </c>
      <c r="AB150" s="3"/>
      <c r="AC150" s="3"/>
      <c r="AD150" s="3" t="s">
        <v>17</v>
      </c>
      <c r="AE150" s="3"/>
      <c r="AF150" s="3"/>
      <c r="AG150" s="3"/>
      <c r="AH150" s="3">
        <v>0</v>
      </c>
      <c r="AI150" s="3"/>
      <c r="AJ150" s="3"/>
      <c r="AK150" s="3"/>
      <c r="AL150" s="3">
        <v>5</v>
      </c>
      <c r="AM150" s="3">
        <v>0</v>
      </c>
      <c r="AN150" s="3">
        <v>5</v>
      </c>
      <c r="AO150" s="3">
        <v>0</v>
      </c>
      <c r="AP150" s="3">
        <v>0</v>
      </c>
      <c r="AQ150" s="3">
        <v>5</v>
      </c>
      <c r="AR150" s="3">
        <v>0</v>
      </c>
      <c r="AS150" s="3">
        <v>5</v>
      </c>
      <c r="AT150" s="3">
        <v>0</v>
      </c>
      <c r="AU150" s="3">
        <v>5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概述</vt:lpstr>
      <vt:lpstr>详情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AdenLee</cp:lastModifiedBy>
  <dcterms:created xsi:type="dcterms:W3CDTF">2019-06-03T11:15:47Z</dcterms:created>
  <dcterms:modified xsi:type="dcterms:W3CDTF">2019-06-03T11:19:02Z</dcterms:modified>
</cp:coreProperties>
</file>