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PT\Labs\1.1.1\"/>
    </mc:Choice>
  </mc:AlternateContent>
  <xr:revisionPtr revIDLastSave="0" documentId="13_ncr:1_{E44695DD-BE09-4CC7-A8E0-EB7BDBD05431}" xr6:coauthVersionLast="45" xr6:coauthVersionMax="45" xr10:uidLastSave="{00000000-0000-0000-0000-000000000000}"/>
  <bookViews>
    <workbookView xWindow="-98" yWindow="-98" windowWidth="19095" windowHeight="12075" xr2:uid="{E44A5B7C-1A25-4CC9-AC91-55EC68D31F4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M11" i="1" s="1"/>
  <c r="M5" i="1"/>
  <c r="O8" i="1" l="1"/>
  <c r="M40" i="1"/>
  <c r="M29" i="1"/>
  <c r="M16" i="1"/>
  <c r="R5" i="1" l="1"/>
  <c r="J14" i="1"/>
  <c r="J30" i="1"/>
  <c r="J38" i="1"/>
  <c r="D45" i="1"/>
  <c r="D34" i="1"/>
  <c r="D23" i="1"/>
  <c r="D12" i="1"/>
  <c r="F2" i="1"/>
  <c r="J28" i="1" s="1"/>
  <c r="C2" i="1"/>
  <c r="T2" i="1"/>
  <c r="L2" i="1"/>
  <c r="O2" i="1"/>
  <c r="R6" i="1" s="1"/>
  <c r="G3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23" i="1" s="1"/>
  <c r="G19" i="1"/>
  <c r="G20" i="1"/>
  <c r="G21" i="1"/>
  <c r="G22" i="1"/>
  <c r="G24" i="1"/>
  <c r="G34" i="1" s="1"/>
  <c r="G25" i="1"/>
  <c r="G26" i="1"/>
  <c r="G27" i="1"/>
  <c r="G28" i="1"/>
  <c r="G29" i="1"/>
  <c r="G30" i="1"/>
  <c r="G31" i="1"/>
  <c r="G32" i="1"/>
  <c r="G33" i="1"/>
  <c r="G35" i="1"/>
  <c r="G45" i="1" s="1"/>
  <c r="G36" i="1"/>
  <c r="G37" i="1"/>
  <c r="G38" i="1"/>
  <c r="G39" i="1"/>
  <c r="G40" i="1"/>
  <c r="G41" i="1"/>
  <c r="G42" i="1"/>
  <c r="G43" i="1"/>
  <c r="G44" i="1"/>
  <c r="G2" i="1"/>
  <c r="G12" i="1" s="1"/>
  <c r="C3" i="1"/>
  <c r="C12" i="1" s="1"/>
  <c r="C4" i="1"/>
  <c r="H4" i="1" s="1"/>
  <c r="C5" i="1"/>
  <c r="H5" i="1" s="1"/>
  <c r="C6" i="1"/>
  <c r="H6" i="1" s="1"/>
  <c r="C7" i="1"/>
  <c r="H7" i="1" s="1"/>
  <c r="C8" i="1"/>
  <c r="H8" i="1" s="1"/>
  <c r="C9" i="1"/>
  <c r="H9" i="1" s="1"/>
  <c r="C10" i="1"/>
  <c r="H10" i="1" s="1"/>
  <c r="C11" i="1"/>
  <c r="I11" i="1" s="1"/>
  <c r="J11" i="1" s="1"/>
  <c r="C13" i="1"/>
  <c r="H13" i="1" s="1"/>
  <c r="C14" i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C21" i="1"/>
  <c r="H21" i="1" s="1"/>
  <c r="C22" i="1"/>
  <c r="H22" i="1" s="1"/>
  <c r="C24" i="1"/>
  <c r="H24" i="1" s="1"/>
  <c r="C25" i="1"/>
  <c r="H25" i="1" s="1"/>
  <c r="C26" i="1"/>
  <c r="H26" i="1" s="1"/>
  <c r="C27" i="1"/>
  <c r="H27" i="1" s="1"/>
  <c r="C28" i="1"/>
  <c r="H28" i="1" s="1"/>
  <c r="C29" i="1"/>
  <c r="C30" i="1"/>
  <c r="H30" i="1" s="1"/>
  <c r="C31" i="1"/>
  <c r="H31" i="1" s="1"/>
  <c r="C32" i="1"/>
  <c r="H32" i="1" s="1"/>
  <c r="C33" i="1"/>
  <c r="H33" i="1" s="1"/>
  <c r="C35" i="1"/>
  <c r="H35" i="1" s="1"/>
  <c r="C36" i="1"/>
  <c r="H36" i="1" s="1"/>
  <c r="C37" i="1"/>
  <c r="H37" i="1" s="1"/>
  <c r="C38" i="1"/>
  <c r="C39" i="1"/>
  <c r="H39" i="1" s="1"/>
  <c r="C40" i="1"/>
  <c r="H40" i="1" s="1"/>
  <c r="C41" i="1"/>
  <c r="H41" i="1" s="1"/>
  <c r="C42" i="1"/>
  <c r="H42" i="1" s="1"/>
  <c r="C43" i="1"/>
  <c r="H43" i="1" s="1"/>
  <c r="C44" i="1"/>
  <c r="H44" i="1" s="1"/>
  <c r="M9" i="1" l="1"/>
  <c r="C23" i="1"/>
  <c r="M18" i="1" s="1"/>
  <c r="J40" i="1"/>
  <c r="J16" i="1"/>
  <c r="C34" i="1"/>
  <c r="M31" i="1" s="1"/>
  <c r="J39" i="1"/>
  <c r="J23" i="1"/>
  <c r="J15" i="1"/>
  <c r="J37" i="1"/>
  <c r="J29" i="1"/>
  <c r="J21" i="1"/>
  <c r="J36" i="1"/>
  <c r="J12" i="1"/>
  <c r="R4" i="1" s="1"/>
  <c r="J27" i="1"/>
  <c r="J19" i="1"/>
  <c r="C45" i="1"/>
  <c r="M42" i="1" s="1"/>
  <c r="J26" i="1"/>
  <c r="J41" i="1"/>
  <c r="J25" i="1"/>
  <c r="J17" i="1"/>
  <c r="I38" i="1"/>
  <c r="I29" i="1"/>
  <c r="I3" i="1"/>
  <c r="J3" i="1" s="1"/>
  <c r="I20" i="1"/>
  <c r="H38" i="1"/>
  <c r="H29" i="1"/>
  <c r="H20" i="1"/>
  <c r="H11" i="1"/>
  <c r="H3" i="1"/>
  <c r="I2" i="1"/>
  <c r="H2" i="1"/>
  <c r="I37" i="1"/>
  <c r="I28" i="1"/>
  <c r="I19" i="1"/>
  <c r="I10" i="1"/>
  <c r="J10" i="1" s="1"/>
  <c r="I44" i="1"/>
  <c r="I27" i="1"/>
  <c r="I9" i="1"/>
  <c r="J9" i="1" s="1"/>
  <c r="I35" i="1"/>
  <c r="I17" i="1"/>
  <c r="I33" i="1"/>
  <c r="I16" i="1"/>
  <c r="I32" i="1"/>
  <c r="I15" i="1"/>
  <c r="I40" i="1"/>
  <c r="I22" i="1"/>
  <c r="I14" i="1"/>
  <c r="I5" i="1"/>
  <c r="J5" i="1" s="1"/>
  <c r="I36" i="1"/>
  <c r="I18" i="1"/>
  <c r="I43" i="1"/>
  <c r="I26" i="1"/>
  <c r="I8" i="1"/>
  <c r="J8" i="1" s="1"/>
  <c r="I42" i="1"/>
  <c r="I25" i="1"/>
  <c r="I7" i="1"/>
  <c r="J7" i="1" s="1"/>
  <c r="I41" i="1"/>
  <c r="I24" i="1"/>
  <c r="I6" i="1"/>
  <c r="J6" i="1" s="1"/>
  <c r="I31" i="1"/>
  <c r="I39" i="1"/>
  <c r="I30" i="1"/>
  <c r="I21" i="1"/>
  <c r="I13" i="1"/>
  <c r="I4" i="1"/>
  <c r="J4" i="1" s="1"/>
  <c r="M33" i="1" l="1"/>
  <c r="J33" i="1" s="1"/>
  <c r="J31" i="1"/>
  <c r="J34" i="1"/>
  <c r="M32" i="1" s="1"/>
  <c r="J32" i="1" s="1"/>
  <c r="M22" i="1"/>
  <c r="J22" i="1" s="1"/>
  <c r="M20" i="1"/>
  <c r="J20" i="1" s="1"/>
  <c r="J18" i="1"/>
  <c r="M13" i="1"/>
  <c r="J13" i="1" s="1"/>
  <c r="M44" i="1"/>
  <c r="J44" i="1" s="1"/>
  <c r="J42" i="1"/>
  <c r="J45" i="1"/>
  <c r="M43" i="1" s="1"/>
  <c r="J43" i="1" s="1"/>
  <c r="M2" i="1"/>
  <c r="J2" i="1" s="1"/>
  <c r="M35" i="1"/>
  <c r="M24" i="1"/>
  <c r="P24" i="1" l="1"/>
  <c r="R24" i="1" s="1"/>
  <c r="J24" i="1"/>
  <c r="P13" i="1"/>
  <c r="R13" i="1" s="1"/>
  <c r="P35" i="1"/>
  <c r="R35" i="1" s="1"/>
  <c r="J35" i="1"/>
  <c r="P2" i="1"/>
  <c r="U1" i="1" s="1"/>
  <c r="R2" i="1" l="1"/>
  <c r="U3" i="1" s="1"/>
</calcChain>
</file>

<file path=xl/sharedStrings.xml><?xml version="1.0" encoding="utf-8"?>
<sst xmlns="http://schemas.openxmlformats.org/spreadsheetml/2006/main" count="45" uniqueCount="34">
  <si>
    <t>U, del</t>
  </si>
  <si>
    <t>U, mV</t>
  </si>
  <si>
    <t>I, mA</t>
  </si>
  <si>
    <t>dU</t>
  </si>
  <si>
    <t>dI</t>
  </si>
  <si>
    <t>dL</t>
  </si>
  <si>
    <t>L</t>
  </si>
  <si>
    <t>R, Om</t>
  </si>
  <si>
    <t>dR</t>
  </si>
  <si>
    <t>Rmost, Om</t>
  </si>
  <si>
    <t>Rupr, Om</t>
  </si>
  <si>
    <t>Rv, Om</t>
  </si>
  <si>
    <t>Rr, Om*mm^2/m</t>
  </si>
  <si>
    <t>d, mm</t>
  </si>
  <si>
    <t>dsredn, mm</t>
  </si>
  <si>
    <t>Rsredn, Om</t>
  </si>
  <si>
    <t>dRr</t>
  </si>
  <si>
    <t>dd</t>
  </si>
  <si>
    <t>N измер.</t>
  </si>
  <si>
    <t>dsrednkv</t>
  </si>
  <si>
    <t>L = 0,501+-0,001 м</t>
  </si>
  <si>
    <t>L = 0,302+-0,001 м</t>
  </si>
  <si>
    <t>L = 0,202+-0,001 м</t>
  </si>
  <si>
    <t>L = 0,100+-0,001 м</t>
  </si>
  <si>
    <t>L, м</t>
  </si>
  <si>
    <t>Rsredn, Ом</t>
  </si>
  <si>
    <t>Rmost, Ом</t>
  </si>
  <si>
    <t>dRmost, Ом</t>
  </si>
  <si>
    <t>Rr, 10^-6 Ом*м</t>
  </si>
  <si>
    <t>Nexp</t>
  </si>
  <si>
    <t>dRr, 10^-6 Ом*м</t>
  </si>
  <si>
    <t>dRspoln, Ом</t>
  </si>
  <si>
    <t>dRcl, Om</t>
  </si>
  <si>
    <t>dRsyst, 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</si>
</sst>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ВАХ провлоки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 = 50,1 cm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Лист1!$G$2:$G$11</c:f>
                <c:numCache>
                  <c:formatCode>General</c:formatCode>
                  <c:ptCount val="10"/>
                  <c:pt idx="0">
                    <c:v>0.58889999999999998</c:v>
                  </c:pt>
                  <c:pt idx="1">
                    <c:v>0.49954000000000004</c:v>
                  </c:pt>
                  <c:pt idx="2">
                    <c:v>0.42206000000000005</c:v>
                  </c:pt>
                  <c:pt idx="3">
                    <c:v>0.36794000000000004</c:v>
                  </c:pt>
                  <c:pt idx="4">
                    <c:v>0.30104000000000003</c:v>
                  </c:pt>
                  <c:pt idx="5">
                    <c:v>0.25374000000000002</c:v>
                  </c:pt>
                  <c:pt idx="6">
                    <c:v>0.22694</c:v>
                  </c:pt>
                  <c:pt idx="7">
                    <c:v>0.20433999999999999</c:v>
                  </c:pt>
                  <c:pt idx="8">
                    <c:v>0.17430000000000001</c:v>
                  </c:pt>
                  <c:pt idx="9">
                    <c:v>0.15074000000000001</c:v>
                  </c:pt>
                </c:numCache>
              </c:numRef>
            </c:plus>
            <c:minus>
              <c:numRef>
                <c:f>Лист1!$G$2:$G$11</c:f>
                <c:numCache>
                  <c:formatCode>General</c:formatCode>
                  <c:ptCount val="10"/>
                  <c:pt idx="0">
                    <c:v>0.58889999999999998</c:v>
                  </c:pt>
                  <c:pt idx="1">
                    <c:v>0.49954000000000004</c:v>
                  </c:pt>
                  <c:pt idx="2">
                    <c:v>0.42206000000000005</c:v>
                  </c:pt>
                  <c:pt idx="3">
                    <c:v>0.36794000000000004</c:v>
                  </c:pt>
                  <c:pt idx="4">
                    <c:v>0.30104000000000003</c:v>
                  </c:pt>
                  <c:pt idx="5">
                    <c:v>0.25374000000000002</c:v>
                  </c:pt>
                  <c:pt idx="6">
                    <c:v>0.22694</c:v>
                  </c:pt>
                  <c:pt idx="7">
                    <c:v>0.20433999999999999</c:v>
                  </c:pt>
                  <c:pt idx="8">
                    <c:v>0.17430000000000001</c:v>
                  </c:pt>
                  <c:pt idx="9">
                    <c:v>0.15074000000000001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Лист1!$F$2</c:f>
                <c:numCache>
                  <c:formatCode>General</c:formatCode>
                  <c:ptCount val="1"/>
                  <c:pt idx="0">
                    <c:v>4.838709677419355</c:v>
                  </c:pt>
                </c:numCache>
              </c:numRef>
            </c:plus>
            <c:minus>
              <c:numRef>
                <c:f>Лист1!$F$2</c:f>
                <c:numCache>
                  <c:formatCode>General</c:formatCode>
                  <c:ptCount val="1"/>
                  <c:pt idx="0">
                    <c:v>4.838709677419355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Лист1!$D$2:$D$11</c:f>
              <c:numCache>
                <c:formatCode>General</c:formatCode>
                <c:ptCount val="10"/>
                <c:pt idx="0">
                  <c:v>284.45</c:v>
                </c:pt>
                <c:pt idx="1">
                  <c:v>239.77</c:v>
                </c:pt>
                <c:pt idx="2">
                  <c:v>201.03</c:v>
                </c:pt>
                <c:pt idx="3">
                  <c:v>173.97</c:v>
                </c:pt>
                <c:pt idx="4">
                  <c:v>140.52000000000001</c:v>
                </c:pt>
                <c:pt idx="5">
                  <c:v>116.87</c:v>
                </c:pt>
                <c:pt idx="6">
                  <c:v>103.47</c:v>
                </c:pt>
                <c:pt idx="7">
                  <c:v>92.17</c:v>
                </c:pt>
                <c:pt idx="8">
                  <c:v>77.150000000000006</c:v>
                </c:pt>
                <c:pt idx="9">
                  <c:v>65.37</c:v>
                </c:pt>
              </c:numCache>
            </c:numRef>
          </c:xVal>
          <c:yVal>
            <c:numRef>
              <c:f>Лист1!$C$2:$C$11</c:f>
              <c:numCache>
                <c:formatCode>General</c:formatCode>
                <c:ptCount val="10"/>
                <c:pt idx="0">
                  <c:v>1490.3225806451612</c:v>
                </c:pt>
                <c:pt idx="1">
                  <c:v>1248.3870967741937</c:v>
                </c:pt>
                <c:pt idx="2">
                  <c:v>1045.1612903225807</c:v>
                </c:pt>
                <c:pt idx="3">
                  <c:v>909.67741935483866</c:v>
                </c:pt>
                <c:pt idx="4">
                  <c:v>735.48387096774195</c:v>
                </c:pt>
                <c:pt idx="5">
                  <c:v>609.67741935483866</c:v>
                </c:pt>
                <c:pt idx="6">
                  <c:v>541.93548387096769</c:v>
                </c:pt>
                <c:pt idx="7">
                  <c:v>474.19354838709671</c:v>
                </c:pt>
                <c:pt idx="8">
                  <c:v>396.77419354838713</c:v>
                </c:pt>
                <c:pt idx="9">
                  <c:v>338.70967741935482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1-488D-9A87-8B5FA739DFB5}"/>
            </c:ext>
          </c:extLst>
        </c:ser>
        <c:ser>
          <c:idx val="1"/>
          <c:order val="1"/>
          <c:tx>
            <c:v>L = 30,2 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Лист1!$G$13:$G$22</c:f>
                <c:numCache>
                  <c:formatCode>General</c:formatCode>
                  <c:ptCount val="10"/>
                  <c:pt idx="0">
                    <c:v>0.94824000000000008</c:v>
                  </c:pt>
                  <c:pt idx="1">
                    <c:v>0.69055999999999995</c:v>
                  </c:pt>
                  <c:pt idx="2">
                    <c:v>0.5529400000000001</c:v>
                  </c:pt>
                  <c:pt idx="3">
                    <c:v>0.42962000000000006</c:v>
                  </c:pt>
                  <c:pt idx="4">
                    <c:v>0.35616000000000003</c:v>
                  </c:pt>
                  <c:pt idx="5">
                    <c:v>0.28718000000000005</c:v>
                  </c:pt>
                  <c:pt idx="6">
                    <c:v>0.22317999999999999</c:v>
                  </c:pt>
                  <c:pt idx="7">
                    <c:v>0.19652</c:v>
                  </c:pt>
                  <c:pt idx="8">
                    <c:v>0.16725999999999999</c:v>
                  </c:pt>
                  <c:pt idx="9">
                    <c:v>0.15468000000000001</c:v>
                  </c:pt>
                </c:numCache>
              </c:numRef>
            </c:plus>
            <c:minus>
              <c:numRef>
                <c:f>Лист1!$G$13:$G$22</c:f>
                <c:numCache>
                  <c:formatCode>General</c:formatCode>
                  <c:ptCount val="10"/>
                  <c:pt idx="0">
                    <c:v>0.94824000000000008</c:v>
                  </c:pt>
                  <c:pt idx="1">
                    <c:v>0.69055999999999995</c:v>
                  </c:pt>
                  <c:pt idx="2">
                    <c:v>0.5529400000000001</c:v>
                  </c:pt>
                  <c:pt idx="3">
                    <c:v>0.42962000000000006</c:v>
                  </c:pt>
                  <c:pt idx="4">
                    <c:v>0.35616000000000003</c:v>
                  </c:pt>
                  <c:pt idx="5">
                    <c:v>0.28718000000000005</c:v>
                  </c:pt>
                  <c:pt idx="6">
                    <c:v>0.22317999999999999</c:v>
                  </c:pt>
                  <c:pt idx="7">
                    <c:v>0.19652</c:v>
                  </c:pt>
                  <c:pt idx="8">
                    <c:v>0.16725999999999999</c:v>
                  </c:pt>
                  <c:pt idx="9">
                    <c:v>0.15468000000000001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Лист1!$F$2</c:f>
                <c:numCache>
                  <c:formatCode>General</c:formatCode>
                  <c:ptCount val="1"/>
                  <c:pt idx="0">
                    <c:v>4.838709677419355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Лист1!$D$13:$D$22</c:f>
              <c:numCache>
                <c:formatCode>General</c:formatCode>
                <c:ptCount val="10"/>
                <c:pt idx="0">
                  <c:v>464.12</c:v>
                </c:pt>
                <c:pt idx="1">
                  <c:v>335.28</c:v>
                </c:pt>
                <c:pt idx="2">
                  <c:v>266.47000000000003</c:v>
                </c:pt>
                <c:pt idx="3">
                  <c:v>204.81</c:v>
                </c:pt>
                <c:pt idx="4">
                  <c:v>168.08</c:v>
                </c:pt>
                <c:pt idx="5">
                  <c:v>133.59</c:v>
                </c:pt>
                <c:pt idx="6">
                  <c:v>101.59</c:v>
                </c:pt>
                <c:pt idx="7">
                  <c:v>88.26</c:v>
                </c:pt>
                <c:pt idx="8">
                  <c:v>73.63</c:v>
                </c:pt>
                <c:pt idx="9">
                  <c:v>67.34</c:v>
                </c:pt>
              </c:numCache>
            </c:numRef>
          </c:xVal>
          <c:yVal>
            <c:numRef>
              <c:f>Лист1!$C$13:$C$22</c:f>
              <c:numCache>
                <c:formatCode>General</c:formatCode>
                <c:ptCount val="10"/>
                <c:pt idx="0">
                  <c:v>1470.9677419354839</c:v>
                </c:pt>
                <c:pt idx="1">
                  <c:v>1064.516129032258</c:v>
                </c:pt>
                <c:pt idx="2">
                  <c:v>793.54838709677426</c:v>
                </c:pt>
                <c:pt idx="3">
                  <c:v>600</c:v>
                </c:pt>
                <c:pt idx="4">
                  <c:v>493.54838709677421</c:v>
                </c:pt>
                <c:pt idx="5">
                  <c:v>416.12903225806451</c:v>
                </c:pt>
                <c:pt idx="6">
                  <c:v>300</c:v>
                </c:pt>
                <c:pt idx="7">
                  <c:v>270.96774193548384</c:v>
                </c:pt>
                <c:pt idx="8">
                  <c:v>232.25806451612905</c:v>
                </c:pt>
                <c:pt idx="9">
                  <c:v>203.22580645161293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401-488D-9A87-8B5FA739DFB5}"/>
            </c:ext>
          </c:extLst>
        </c:ser>
        <c:ser>
          <c:idx val="2"/>
          <c:order val="2"/>
          <c:tx>
            <c:v>L = 20,2 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Лист1!$G$24:$G$33</c:f>
                <c:numCache>
                  <c:formatCode>General</c:formatCode>
                  <c:ptCount val="10"/>
                  <c:pt idx="0">
                    <c:v>1.3513599999999999</c:v>
                  </c:pt>
                  <c:pt idx="1">
                    <c:v>0.82391999999999999</c:v>
                  </c:pt>
                  <c:pt idx="2">
                    <c:v>0.68744000000000005</c:v>
                  </c:pt>
                  <c:pt idx="3">
                    <c:v>0.55146000000000006</c:v>
                  </c:pt>
                  <c:pt idx="4">
                    <c:v>0.46078000000000002</c:v>
                  </c:pt>
                  <c:pt idx="5">
                    <c:v>0.39244000000000001</c:v>
                  </c:pt>
                  <c:pt idx="6">
                    <c:v>0.31722000000000006</c:v>
                  </c:pt>
                  <c:pt idx="7">
                    <c:v>0.26532</c:v>
                  </c:pt>
                  <c:pt idx="8">
                    <c:v>0.19986000000000001</c:v>
                  </c:pt>
                  <c:pt idx="9">
                    <c:v>0.16383999999999999</c:v>
                  </c:pt>
                </c:numCache>
              </c:numRef>
            </c:plus>
            <c:minus>
              <c:numRef>
                <c:f>Лист1!$G$24:$G$33</c:f>
                <c:numCache>
                  <c:formatCode>General</c:formatCode>
                  <c:ptCount val="10"/>
                  <c:pt idx="0">
                    <c:v>1.3513599999999999</c:v>
                  </c:pt>
                  <c:pt idx="1">
                    <c:v>0.82391999999999999</c:v>
                  </c:pt>
                  <c:pt idx="2">
                    <c:v>0.68744000000000005</c:v>
                  </c:pt>
                  <c:pt idx="3">
                    <c:v>0.55146000000000006</c:v>
                  </c:pt>
                  <c:pt idx="4">
                    <c:v>0.46078000000000002</c:v>
                  </c:pt>
                  <c:pt idx="5">
                    <c:v>0.39244000000000001</c:v>
                  </c:pt>
                  <c:pt idx="6">
                    <c:v>0.31722000000000006</c:v>
                  </c:pt>
                  <c:pt idx="7">
                    <c:v>0.26532</c:v>
                  </c:pt>
                  <c:pt idx="8">
                    <c:v>0.19986000000000001</c:v>
                  </c:pt>
                  <c:pt idx="9">
                    <c:v>0.16383999999999999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Лист1!$F$2</c:f>
                <c:numCache>
                  <c:formatCode>General</c:formatCode>
                  <c:ptCount val="1"/>
                  <c:pt idx="0">
                    <c:v>4.838709677419355</c:v>
                  </c:pt>
                </c:numCache>
              </c:numRef>
            </c:plus>
            <c:minus>
              <c:numRef>
                <c:f>Лист1!$F$2</c:f>
                <c:numCache>
                  <c:formatCode>General</c:formatCode>
                  <c:ptCount val="1"/>
                  <c:pt idx="0">
                    <c:v>4.838709677419355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Лист1!$D$24:$D$33</c:f>
              <c:numCache>
                <c:formatCode>General</c:formatCode>
                <c:ptCount val="10"/>
                <c:pt idx="0">
                  <c:v>665.68</c:v>
                </c:pt>
                <c:pt idx="1">
                  <c:v>401.96</c:v>
                </c:pt>
                <c:pt idx="2">
                  <c:v>333.72</c:v>
                </c:pt>
                <c:pt idx="3">
                  <c:v>265.73</c:v>
                </c:pt>
                <c:pt idx="4">
                  <c:v>220.39</c:v>
                </c:pt>
                <c:pt idx="5">
                  <c:v>186.22</c:v>
                </c:pt>
                <c:pt idx="6">
                  <c:v>148.61000000000001</c:v>
                </c:pt>
                <c:pt idx="7">
                  <c:v>122.66</c:v>
                </c:pt>
                <c:pt idx="8">
                  <c:v>89.93</c:v>
                </c:pt>
                <c:pt idx="9">
                  <c:v>71.92</c:v>
                </c:pt>
              </c:numCache>
            </c:numRef>
          </c:xVal>
          <c:yVal>
            <c:numRef>
              <c:f>Лист1!$C$24:$C$33</c:f>
              <c:numCache>
                <c:formatCode>General</c:formatCode>
                <c:ptCount val="10"/>
                <c:pt idx="0">
                  <c:v>1393.5483870967741</c:v>
                </c:pt>
                <c:pt idx="1">
                  <c:v>832.25806451612902</c:v>
                </c:pt>
                <c:pt idx="2">
                  <c:v>696.77419354838707</c:v>
                </c:pt>
                <c:pt idx="3">
                  <c:v>551.61290322580646</c:v>
                </c:pt>
                <c:pt idx="4">
                  <c:v>454.83870967741933</c:v>
                </c:pt>
                <c:pt idx="5">
                  <c:v>387.09677419354836</c:v>
                </c:pt>
                <c:pt idx="6">
                  <c:v>309.67741935483872</c:v>
                </c:pt>
                <c:pt idx="7">
                  <c:v>251.61290322580646</c:v>
                </c:pt>
                <c:pt idx="8">
                  <c:v>183.87096774193549</c:v>
                </c:pt>
                <c:pt idx="9">
                  <c:v>145.16129032258064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401-488D-9A87-8B5FA739DFB5}"/>
            </c:ext>
          </c:extLst>
        </c:ser>
        <c:ser>
          <c:idx val="3"/>
          <c:order val="3"/>
          <c:tx>
            <c:v>L  = 10,0 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Лист1!$G$35:$G$44</c:f>
                <c:numCache>
                  <c:formatCode>General</c:formatCode>
                  <c:ptCount val="10"/>
                  <c:pt idx="0">
                    <c:v>1.67936</c:v>
                  </c:pt>
                  <c:pt idx="1">
                    <c:v>0.97177999999999998</c:v>
                  </c:pt>
                  <c:pt idx="2">
                    <c:v>0.64985999999999999</c:v>
                  </c:pt>
                  <c:pt idx="3">
                    <c:v>0.50382000000000005</c:v>
                  </c:pt>
                  <c:pt idx="4">
                    <c:v>0.41822000000000004</c:v>
                  </c:pt>
                  <c:pt idx="5">
                    <c:v>0.34738000000000002</c:v>
                  </c:pt>
                  <c:pt idx="6">
                    <c:v>0.29660000000000003</c:v>
                  </c:pt>
                  <c:pt idx="7">
                    <c:v>0.24624000000000001</c:v>
                  </c:pt>
                  <c:pt idx="8">
                    <c:v>0.22103999999999999</c:v>
                  </c:pt>
                  <c:pt idx="9">
                    <c:v>0.17074</c:v>
                  </c:pt>
                </c:numCache>
              </c:numRef>
            </c:plus>
            <c:minus>
              <c:numRef>
                <c:f>Лист1!$G$35:$G$44</c:f>
                <c:numCache>
                  <c:formatCode>General</c:formatCode>
                  <c:ptCount val="10"/>
                  <c:pt idx="0">
                    <c:v>1.67936</c:v>
                  </c:pt>
                  <c:pt idx="1">
                    <c:v>0.97177999999999998</c:v>
                  </c:pt>
                  <c:pt idx="2">
                    <c:v>0.64985999999999999</c:v>
                  </c:pt>
                  <c:pt idx="3">
                    <c:v>0.50382000000000005</c:v>
                  </c:pt>
                  <c:pt idx="4">
                    <c:v>0.41822000000000004</c:v>
                  </c:pt>
                  <c:pt idx="5">
                    <c:v>0.34738000000000002</c:v>
                  </c:pt>
                  <c:pt idx="6">
                    <c:v>0.29660000000000003</c:v>
                  </c:pt>
                  <c:pt idx="7">
                    <c:v>0.24624000000000001</c:v>
                  </c:pt>
                  <c:pt idx="8">
                    <c:v>0.22103999999999999</c:v>
                  </c:pt>
                  <c:pt idx="9">
                    <c:v>0.17074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Лист1!$F$2</c:f>
                <c:numCache>
                  <c:formatCode>General</c:formatCode>
                  <c:ptCount val="1"/>
                  <c:pt idx="0">
                    <c:v>4.838709677419355</c:v>
                  </c:pt>
                </c:numCache>
              </c:numRef>
            </c:plus>
            <c:minus>
              <c:numRef>
                <c:f>Лист1!$F$2</c:f>
                <c:numCache>
                  <c:formatCode>General</c:formatCode>
                  <c:ptCount val="1"/>
                  <c:pt idx="0">
                    <c:v>4.838709677419355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Лист1!$D$35:$D$44</c:f>
              <c:numCache>
                <c:formatCode>General</c:formatCode>
                <c:ptCount val="10"/>
                <c:pt idx="0">
                  <c:v>829.68</c:v>
                </c:pt>
                <c:pt idx="1">
                  <c:v>475.89</c:v>
                </c:pt>
                <c:pt idx="2">
                  <c:v>314.93</c:v>
                </c:pt>
                <c:pt idx="3">
                  <c:v>241.91</c:v>
                </c:pt>
                <c:pt idx="4">
                  <c:v>199.11</c:v>
                </c:pt>
                <c:pt idx="5">
                  <c:v>163.69</c:v>
                </c:pt>
                <c:pt idx="6">
                  <c:v>138.30000000000001</c:v>
                </c:pt>
                <c:pt idx="7">
                  <c:v>113.12</c:v>
                </c:pt>
                <c:pt idx="8">
                  <c:v>100.52</c:v>
                </c:pt>
                <c:pt idx="9">
                  <c:v>75.37</c:v>
                </c:pt>
              </c:numCache>
            </c:numRef>
          </c:xVal>
          <c:yVal>
            <c:numRef>
              <c:f>Лист1!$C$35:$C$44</c:f>
              <c:numCache>
                <c:formatCode>General</c:formatCode>
                <c:ptCount val="10"/>
                <c:pt idx="0">
                  <c:v>890.32258064516122</c:v>
                </c:pt>
                <c:pt idx="1">
                  <c:v>522.58064516129036</c:v>
                </c:pt>
                <c:pt idx="2">
                  <c:v>348.38709677419354</c:v>
                </c:pt>
                <c:pt idx="3">
                  <c:v>261.29032258064518</c:v>
                </c:pt>
                <c:pt idx="4">
                  <c:v>212.90322580645162</c:v>
                </c:pt>
                <c:pt idx="5">
                  <c:v>183.87096774193549</c:v>
                </c:pt>
                <c:pt idx="6">
                  <c:v>154.83870967741936</c:v>
                </c:pt>
                <c:pt idx="7">
                  <c:v>125.80645161290323</c:v>
                </c:pt>
                <c:pt idx="8">
                  <c:v>106.45161290322581</c:v>
                </c:pt>
                <c:pt idx="9">
                  <c:v>87.096774193548384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401-488D-9A87-8B5FA739D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08752"/>
        <c:axId val="186358128"/>
      </c:scatterChart>
      <c:valAx>
        <c:axId val="10978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58128"/>
        <c:crosses val="autoZero"/>
        <c:crossBetween val="midCat"/>
      </c:valAx>
      <c:valAx>
        <c:axId val="1863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U,</a:t>
                </a:r>
                <a:r>
                  <a:rPr lang="en-US" baseline="0"/>
                  <a:t> mV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80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</a:t>
            </a:r>
            <a:r>
              <a:rPr lang="en-US" baseline="0"/>
              <a:t>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648635170603674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Лист1!$C$2:$C$11</c:f>
              <c:numCache>
                <c:formatCode>General</c:formatCode>
                <c:ptCount val="10"/>
                <c:pt idx="0">
                  <c:v>1490.3225806451612</c:v>
                </c:pt>
                <c:pt idx="1">
                  <c:v>1248.3870967741937</c:v>
                </c:pt>
                <c:pt idx="2">
                  <c:v>1045.1612903225807</c:v>
                </c:pt>
                <c:pt idx="3">
                  <c:v>909.67741935483866</c:v>
                </c:pt>
                <c:pt idx="4">
                  <c:v>735.48387096774195</c:v>
                </c:pt>
                <c:pt idx="5">
                  <c:v>609.67741935483866</c:v>
                </c:pt>
                <c:pt idx="6">
                  <c:v>541.93548387096769</c:v>
                </c:pt>
                <c:pt idx="7">
                  <c:v>474.19354838709671</c:v>
                </c:pt>
                <c:pt idx="8">
                  <c:v>396.77419354838713</c:v>
                </c:pt>
                <c:pt idx="9">
                  <c:v>338.70967741935482</c:v>
                </c:pt>
              </c:numCache>
            </c:numRef>
          </c:xVal>
          <c:yVal>
            <c:numRef>
              <c:f>Лист1!$D$2:$D$11</c:f>
              <c:numCache>
                <c:formatCode>General</c:formatCode>
                <c:ptCount val="10"/>
                <c:pt idx="0">
                  <c:v>284.45</c:v>
                </c:pt>
                <c:pt idx="1">
                  <c:v>239.77</c:v>
                </c:pt>
                <c:pt idx="2">
                  <c:v>201.03</c:v>
                </c:pt>
                <c:pt idx="3">
                  <c:v>173.97</c:v>
                </c:pt>
                <c:pt idx="4">
                  <c:v>140.52000000000001</c:v>
                </c:pt>
                <c:pt idx="5">
                  <c:v>116.87</c:v>
                </c:pt>
                <c:pt idx="6">
                  <c:v>103.47</c:v>
                </c:pt>
                <c:pt idx="7">
                  <c:v>92.17</c:v>
                </c:pt>
                <c:pt idx="8">
                  <c:v>77.150000000000006</c:v>
                </c:pt>
                <c:pt idx="9">
                  <c:v>65.37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F-42AC-9040-D55638674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59631"/>
        <c:axId val="239775071"/>
      </c:scatterChart>
      <c:valAx>
        <c:axId val="37275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775071"/>
        <c:crosses val="autoZero"/>
        <c:crossBetween val="midCat"/>
      </c:valAx>
      <c:valAx>
        <c:axId val="2397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75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Лист1!$C$13:$C$22</c:f>
              <c:numCache>
                <c:formatCode>General</c:formatCode>
                <c:ptCount val="10"/>
                <c:pt idx="0">
                  <c:v>1470.9677419354839</c:v>
                </c:pt>
                <c:pt idx="1">
                  <c:v>1064.516129032258</c:v>
                </c:pt>
                <c:pt idx="2">
                  <c:v>793.54838709677426</c:v>
                </c:pt>
                <c:pt idx="3">
                  <c:v>600</c:v>
                </c:pt>
                <c:pt idx="4">
                  <c:v>493.54838709677421</c:v>
                </c:pt>
                <c:pt idx="5">
                  <c:v>416.12903225806451</c:v>
                </c:pt>
                <c:pt idx="6">
                  <c:v>300</c:v>
                </c:pt>
                <c:pt idx="7">
                  <c:v>270.96774193548384</c:v>
                </c:pt>
                <c:pt idx="8">
                  <c:v>232.25806451612905</c:v>
                </c:pt>
                <c:pt idx="9">
                  <c:v>203.22580645161293</c:v>
                </c:pt>
              </c:numCache>
            </c:numRef>
          </c:xVal>
          <c:yVal>
            <c:numRef>
              <c:f>Лист1!$D$13:$D$22</c:f>
              <c:numCache>
                <c:formatCode>General</c:formatCode>
                <c:ptCount val="10"/>
                <c:pt idx="0">
                  <c:v>464.12</c:v>
                </c:pt>
                <c:pt idx="1">
                  <c:v>335.28</c:v>
                </c:pt>
                <c:pt idx="2">
                  <c:v>266.47000000000003</c:v>
                </c:pt>
                <c:pt idx="3">
                  <c:v>204.81</c:v>
                </c:pt>
                <c:pt idx="4">
                  <c:v>168.08</c:v>
                </c:pt>
                <c:pt idx="5">
                  <c:v>133.59</c:v>
                </c:pt>
                <c:pt idx="6">
                  <c:v>101.59</c:v>
                </c:pt>
                <c:pt idx="7">
                  <c:v>88.26</c:v>
                </c:pt>
                <c:pt idx="8">
                  <c:v>73.63</c:v>
                </c:pt>
                <c:pt idx="9">
                  <c:v>67.34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68-4057-99AF-8D36E559C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32351"/>
        <c:axId val="239783807"/>
      </c:scatterChart>
      <c:valAx>
        <c:axId val="3687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783807"/>
        <c:crosses val="autoZero"/>
        <c:crossBetween val="midCat"/>
      </c:valAx>
      <c:valAx>
        <c:axId val="2397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73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Лист1!$C$24:$C$33</c:f>
              <c:numCache>
                <c:formatCode>General</c:formatCode>
                <c:ptCount val="10"/>
                <c:pt idx="0">
                  <c:v>1393.5483870967741</c:v>
                </c:pt>
                <c:pt idx="1">
                  <c:v>832.25806451612902</c:v>
                </c:pt>
                <c:pt idx="2">
                  <c:v>696.77419354838707</c:v>
                </c:pt>
                <c:pt idx="3">
                  <c:v>551.61290322580646</c:v>
                </c:pt>
                <c:pt idx="4">
                  <c:v>454.83870967741933</c:v>
                </c:pt>
                <c:pt idx="5">
                  <c:v>387.09677419354836</c:v>
                </c:pt>
                <c:pt idx="6">
                  <c:v>309.67741935483872</c:v>
                </c:pt>
                <c:pt idx="7">
                  <c:v>251.61290322580646</c:v>
                </c:pt>
                <c:pt idx="8">
                  <c:v>183.87096774193549</c:v>
                </c:pt>
                <c:pt idx="9">
                  <c:v>145.16129032258064</c:v>
                </c:pt>
              </c:numCache>
            </c:numRef>
          </c:xVal>
          <c:yVal>
            <c:numRef>
              <c:f>Лист1!$D$24:$D$33</c:f>
              <c:numCache>
                <c:formatCode>General</c:formatCode>
                <c:ptCount val="10"/>
                <c:pt idx="0">
                  <c:v>665.68</c:v>
                </c:pt>
                <c:pt idx="1">
                  <c:v>401.96</c:v>
                </c:pt>
                <c:pt idx="2">
                  <c:v>333.72</c:v>
                </c:pt>
                <c:pt idx="3">
                  <c:v>265.73</c:v>
                </c:pt>
                <c:pt idx="4">
                  <c:v>220.39</c:v>
                </c:pt>
                <c:pt idx="5">
                  <c:v>186.22</c:v>
                </c:pt>
                <c:pt idx="6">
                  <c:v>148.61000000000001</c:v>
                </c:pt>
                <c:pt idx="7">
                  <c:v>122.66</c:v>
                </c:pt>
                <c:pt idx="8">
                  <c:v>89.93</c:v>
                </c:pt>
                <c:pt idx="9">
                  <c:v>71.92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24-4F06-AAE7-D1F7BBD99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692607"/>
        <c:axId val="239796703"/>
      </c:scatterChart>
      <c:valAx>
        <c:axId val="6676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796703"/>
        <c:crosses val="autoZero"/>
        <c:crossBetween val="midCat"/>
      </c:valAx>
      <c:valAx>
        <c:axId val="23979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76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Лист1!$C$35:$C$44</c:f>
              <c:numCache>
                <c:formatCode>General</c:formatCode>
                <c:ptCount val="10"/>
                <c:pt idx="0">
                  <c:v>890.32258064516122</c:v>
                </c:pt>
                <c:pt idx="1">
                  <c:v>522.58064516129036</c:v>
                </c:pt>
                <c:pt idx="2">
                  <c:v>348.38709677419354</c:v>
                </c:pt>
                <c:pt idx="3">
                  <c:v>261.29032258064518</c:v>
                </c:pt>
                <c:pt idx="4">
                  <c:v>212.90322580645162</c:v>
                </c:pt>
                <c:pt idx="5">
                  <c:v>183.87096774193549</c:v>
                </c:pt>
                <c:pt idx="6">
                  <c:v>154.83870967741936</c:v>
                </c:pt>
                <c:pt idx="7">
                  <c:v>125.80645161290323</c:v>
                </c:pt>
                <c:pt idx="8">
                  <c:v>106.45161290322581</c:v>
                </c:pt>
                <c:pt idx="9">
                  <c:v>87.096774193548384</c:v>
                </c:pt>
              </c:numCache>
            </c:numRef>
          </c:xVal>
          <c:yVal>
            <c:numRef>
              <c:f>Лист1!$D$35:$D$44</c:f>
              <c:numCache>
                <c:formatCode>General</c:formatCode>
                <c:ptCount val="10"/>
                <c:pt idx="0">
                  <c:v>829.68</c:v>
                </c:pt>
                <c:pt idx="1">
                  <c:v>475.89</c:v>
                </c:pt>
                <c:pt idx="2">
                  <c:v>314.93</c:v>
                </c:pt>
                <c:pt idx="3">
                  <c:v>241.91</c:v>
                </c:pt>
                <c:pt idx="4">
                  <c:v>199.11</c:v>
                </c:pt>
                <c:pt idx="5">
                  <c:v>163.69</c:v>
                </c:pt>
                <c:pt idx="6">
                  <c:v>138.30000000000001</c:v>
                </c:pt>
                <c:pt idx="7">
                  <c:v>113.12</c:v>
                </c:pt>
                <c:pt idx="8">
                  <c:v>100.52</c:v>
                </c:pt>
                <c:pt idx="9">
                  <c:v>75.37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D-48AB-85C8-622DA76E3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41231"/>
        <c:axId val="239799615"/>
      </c:scatterChart>
      <c:valAx>
        <c:axId val="3727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799615"/>
        <c:crosses val="autoZero"/>
        <c:crossBetween val="midCat"/>
      </c:valAx>
      <c:valAx>
        <c:axId val="2397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74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169068</xdr:colOff>
      <xdr:row>84</xdr:row>
      <xdr:rowOff>95251</xdr:rowOff>
    </xdr:from>
    <xdr:to>
      <xdr:col>15</xdr:col>
      <xdr:colOff>171450</xdr:colOff>
      <xdr:row>106</xdr:row>
      <xdr:rowOff>142875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0CB9898-25AC-40AD-A034-AB68CC697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330991</xdr:colOff>
      <xdr:row>4</xdr:row>
      <xdr:rowOff>66673</xdr:rowOff>
    </xdr:from>
    <xdr:to>
      <xdr:col>26</xdr:col>
      <xdr:colOff>369091</xdr:colOff>
      <xdr:row>19</xdr:row>
      <xdr:rowOff>95248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C417F27-B7B4-4072-A3A7-A9380E5A5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450055</xdr:colOff>
      <xdr:row>5</xdr:row>
      <xdr:rowOff>54769</xdr:rowOff>
    </xdr:from>
    <xdr:to>
      <xdr:col>25</xdr:col>
      <xdr:colOff>488155</xdr:colOff>
      <xdr:row>20</xdr:row>
      <xdr:rowOff>88107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B1337FD-5D6D-4B74-8F5F-839A5EAB1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578643</xdr:colOff>
      <xdr:row>10</xdr:row>
      <xdr:rowOff>7144</xdr:rowOff>
    </xdr:from>
    <xdr:to>
      <xdr:col>24</xdr:col>
      <xdr:colOff>616743</xdr:colOff>
      <xdr:row>25</xdr:row>
      <xdr:rowOff>35719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954C185-1D76-4464-8DE5-EDE5C2CE2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269080</xdr:colOff>
      <xdr:row>30</xdr:row>
      <xdr:rowOff>102394</xdr:rowOff>
    </xdr:from>
    <xdr:to>
      <xdr:col>21</xdr:col>
      <xdr:colOff>307180</xdr:colOff>
      <xdr:row>45</xdr:row>
      <xdr:rowOff>130969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B04CB49-3D75-4BFA-B1F8-1ADCAFCB8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7C424-CAA8-4D32-84E7-7FCD8DDB8D02}">
  <dimension ref="A1:X62"/>
  <sheetViews>
    <sheetView tabSelected="1" topLeftCell="B1" zoomScaleNormal="100" workbookViewId="0">
      <selection activeCell="M8" sqref="M8"/>
    </sheetView>
  </sheetViews>
  <sheetFormatPr defaultRowHeight="14.25" x14ac:dyDescent="0.45"/>
  <cols>
    <col min="13" max="13" width="14.86328125" bestFit="1" customWidth="1"/>
  </cols>
  <sheetData>
    <row r="1" spans="1:24" x14ac:dyDescent="0.45">
      <c r="A1" t="s">
        <v>6</v>
      </c>
      <c r="B1" t="s">
        <v>0</v>
      </c>
      <c r="C1" t="s">
        <v>1</v>
      </c>
      <c r="D1" t="s">
        <v>2</v>
      </c>
      <c r="E1" t="s">
        <v>5</v>
      </c>
      <c r="F1" t="s">
        <v>3</v>
      </c>
      <c r="G1" t="s">
        <v>4</v>
      </c>
      <c r="H1" t="s">
        <v>10</v>
      </c>
      <c r="I1" t="s">
        <v>7</v>
      </c>
      <c r="J1" t="s">
        <v>8</v>
      </c>
      <c r="K1" t="s">
        <v>9</v>
      </c>
      <c r="L1" t="s">
        <v>11</v>
      </c>
      <c r="M1" t="s">
        <v>15</v>
      </c>
      <c r="N1" t="s">
        <v>13</v>
      </c>
      <c r="O1" t="s">
        <v>14</v>
      </c>
      <c r="P1" t="s">
        <v>12</v>
      </c>
      <c r="R1" t="s">
        <v>16</v>
      </c>
      <c r="S1" t="s">
        <v>17</v>
      </c>
      <c r="T1" t="s">
        <v>19</v>
      </c>
      <c r="U1">
        <f>(P2+P13+P24+P35)/4</f>
        <v>1.0968686779874921</v>
      </c>
    </row>
    <row r="2" spans="1:24" x14ac:dyDescent="0.45">
      <c r="A2">
        <v>0.501</v>
      </c>
      <c r="B2">
        <v>154</v>
      </c>
      <c r="C2">
        <f t="shared" ref="C2:C11" si="0">B2/155*1500</f>
        <v>1490.3225806451612</v>
      </c>
      <c r="D2">
        <v>284.45</v>
      </c>
      <c r="E2">
        <v>2E-3</v>
      </c>
      <c r="F2">
        <f>1/155*1500/2</f>
        <v>4.838709677419355</v>
      </c>
      <c r="G2">
        <f>0.002*D2+0.02</f>
        <v>0.58889999999999998</v>
      </c>
      <c r="H2">
        <f t="shared" ref="H2:H11" si="1">C2/D2</f>
        <v>5.2393129922487649</v>
      </c>
      <c r="I2">
        <f t="shared" ref="I2:I11" si="2">(C2/D2)*(1+(C2/D2)/L$2)</f>
        <v>5.2418750296409682</v>
      </c>
      <c r="J2">
        <f>M2*SQRT(F$2*F$2/C2/C2+G2*G2/D2/D2)</f>
        <v>2.0045225951603202E-2</v>
      </c>
      <c r="K2">
        <v>5.3940999999999999</v>
      </c>
      <c r="L2">
        <f>75/7*1000</f>
        <v>10714.285714285714</v>
      </c>
      <c r="M2">
        <f>SUM(I2:I11)/10</f>
        <v>5.2056576247655144</v>
      </c>
      <c r="N2">
        <v>0.37</v>
      </c>
      <c r="O2">
        <f>SUM(N2:N6)/5</f>
        <v>0.36599999999999994</v>
      </c>
      <c r="P2">
        <f>M2/A2*3.14*O2*O2/4</f>
        <v>1.0926214014665168</v>
      </c>
      <c r="R2">
        <f>P2*SQRT(J$12*J$12/M12/M12+E$2*E$2/A2/A2+2*S$2*S$2/O$2/O$2)</f>
        <v>4.304561713812495E-2</v>
      </c>
      <c r="S2">
        <v>0.01</v>
      </c>
      <c r="T2">
        <f>SQRT((DEVSQ(N2:N6,O2))/20)</f>
        <v>2.4494897427831805E-3</v>
      </c>
    </row>
    <row r="3" spans="1:24" x14ac:dyDescent="0.45">
      <c r="B3">
        <v>129</v>
      </c>
      <c r="C3">
        <f t="shared" si="0"/>
        <v>1248.3870967741937</v>
      </c>
      <c r="D3">
        <v>239.77</v>
      </c>
      <c r="G3">
        <f t="shared" ref="G3:G44" si="3">0.002*D3+0.02</f>
        <v>0.49954000000000004</v>
      </c>
      <c r="H3">
        <f t="shared" si="1"/>
        <v>5.2066025640163227</v>
      </c>
      <c r="I3">
        <f t="shared" si="2"/>
        <v>5.2091327103072205</v>
      </c>
      <c r="J3">
        <f>I3*SQRT(F$2*F$2/C3/C3+G3*G3/D3/D3)</f>
        <v>2.2922401539350042E-2</v>
      </c>
      <c r="N3">
        <v>0.37</v>
      </c>
      <c r="U3">
        <f>(R2+R13+R24+R35)/4</f>
        <v>4.6032092629600313E-2</v>
      </c>
    </row>
    <row r="4" spans="1:24" x14ac:dyDescent="0.45">
      <c r="B4">
        <v>108</v>
      </c>
      <c r="C4">
        <f t="shared" si="0"/>
        <v>1045.1612903225807</v>
      </c>
      <c r="D4">
        <v>201.03</v>
      </c>
      <c r="G4">
        <f t="shared" si="3"/>
        <v>0.42206000000000005</v>
      </c>
      <c r="H4">
        <f t="shared" si="1"/>
        <v>5.1990314396984569</v>
      </c>
      <c r="I4">
        <f t="shared" si="2"/>
        <v>5.2015542329701479</v>
      </c>
      <c r="J4">
        <f t="shared" ref="J4:J10" si="4">I4*SQRT(F$2*F$2/C4/C4+G4*G4/D4/D4)</f>
        <v>2.6441766655474853E-2</v>
      </c>
      <c r="N4">
        <v>0.37</v>
      </c>
      <c r="R4">
        <f>J12/M12</f>
        <v>6.5674850841334646E-3</v>
      </c>
    </row>
    <row r="5" spans="1:24" x14ac:dyDescent="0.45">
      <c r="B5">
        <v>94</v>
      </c>
      <c r="C5">
        <f t="shared" si="0"/>
        <v>909.67741935483866</v>
      </c>
      <c r="D5">
        <v>173.97</v>
      </c>
      <c r="G5">
        <f t="shared" si="3"/>
        <v>0.36794000000000004</v>
      </c>
      <c r="H5">
        <f t="shared" si="1"/>
        <v>5.2289326858357112</v>
      </c>
      <c r="I5">
        <f t="shared" si="2"/>
        <v>5.2314845812921247</v>
      </c>
      <c r="J5">
        <f t="shared" si="4"/>
        <v>2.994603913869584E-2</v>
      </c>
      <c r="M5">
        <f>1/0.1906</f>
        <v>5.2465897166841557</v>
      </c>
      <c r="N5">
        <v>0.36</v>
      </c>
      <c r="R5">
        <f>E2/A2</f>
        <v>3.9920159680638719E-3</v>
      </c>
    </row>
    <row r="6" spans="1:24" x14ac:dyDescent="0.45">
      <c r="B6">
        <v>76</v>
      </c>
      <c r="C6">
        <f t="shared" si="0"/>
        <v>735.48387096774195</v>
      </c>
      <c r="D6">
        <v>140.52000000000001</v>
      </c>
      <c r="G6">
        <f t="shared" si="3"/>
        <v>0.30104000000000003</v>
      </c>
      <c r="H6">
        <f t="shared" si="1"/>
        <v>5.2340155918569735</v>
      </c>
      <c r="I6">
        <f t="shared" si="2"/>
        <v>5.2365724509837817</v>
      </c>
      <c r="J6">
        <f t="shared" si="4"/>
        <v>3.6231677849373901E-2</v>
      </c>
      <c r="N6">
        <v>0.36</v>
      </c>
      <c r="R6">
        <f>S2/O2</f>
        <v>2.7322404371584706E-2</v>
      </c>
      <c r="V6" t="s">
        <v>29</v>
      </c>
      <c r="W6" t="s">
        <v>28</v>
      </c>
      <c r="X6" t="s">
        <v>30</v>
      </c>
    </row>
    <row r="7" spans="1:24" x14ac:dyDescent="0.45">
      <c r="B7">
        <v>63</v>
      </c>
      <c r="C7">
        <f t="shared" si="0"/>
        <v>609.67741935483866</v>
      </c>
      <c r="D7">
        <v>116.87</v>
      </c>
      <c r="G7">
        <f t="shared" si="3"/>
        <v>0.25374000000000002</v>
      </c>
      <c r="H7">
        <f t="shared" si="1"/>
        <v>5.2167144635478619</v>
      </c>
      <c r="I7">
        <f t="shared" si="2"/>
        <v>5.2192544471286526</v>
      </c>
      <c r="J7">
        <f t="shared" si="4"/>
        <v>4.2944653912223553E-2</v>
      </c>
      <c r="M7" s="1">
        <f>SQRT(ABS((C12*C12)/(D12*D12)-(M5*M5))/9)</f>
        <v>0.20129557035261469</v>
      </c>
      <c r="V7">
        <v>1</v>
      </c>
      <c r="W7">
        <v>1.0900000000000001</v>
      </c>
      <c r="X7">
        <v>4.2648460116128883E-2</v>
      </c>
    </row>
    <row r="8" spans="1:24" x14ac:dyDescent="0.45">
      <c r="B8">
        <v>56</v>
      </c>
      <c r="C8">
        <f t="shared" si="0"/>
        <v>541.93548387096769</v>
      </c>
      <c r="D8">
        <v>103.47</v>
      </c>
      <c r="G8">
        <f t="shared" si="3"/>
        <v>0.22694</v>
      </c>
      <c r="H8">
        <f t="shared" si="1"/>
        <v>5.2376097793656875</v>
      </c>
      <c r="I8">
        <f t="shared" si="2"/>
        <v>5.2401701512777725</v>
      </c>
      <c r="J8">
        <f t="shared" si="4"/>
        <v>4.8178205534308752E-2</v>
      </c>
      <c r="N8">
        <v>0.4</v>
      </c>
      <c r="O8">
        <f>SUM(N8:N12)/5</f>
        <v>0.42000000000000004</v>
      </c>
      <c r="V8">
        <v>2</v>
      </c>
      <c r="W8">
        <v>1.06</v>
      </c>
      <c r="X8">
        <v>4.2182032071702631E-2</v>
      </c>
    </row>
    <row r="9" spans="1:24" x14ac:dyDescent="0.45">
      <c r="B9">
        <v>49</v>
      </c>
      <c r="C9">
        <f t="shared" si="0"/>
        <v>474.19354838709671</v>
      </c>
      <c r="D9">
        <v>92.17</v>
      </c>
      <c r="G9">
        <f t="shared" si="3"/>
        <v>0.20433999999999999</v>
      </c>
      <c r="H9">
        <f t="shared" si="1"/>
        <v>5.1447710576879322</v>
      </c>
      <c r="I9">
        <f t="shared" si="2"/>
        <v>5.1472414668166282</v>
      </c>
      <c r="J9">
        <f t="shared" si="4"/>
        <v>5.374822596041727E-2</v>
      </c>
      <c r="M9">
        <f>SQRT(M7*M7+M5*M5)</f>
        <v>5.2504498437619143</v>
      </c>
      <c r="N9">
        <v>0.4</v>
      </c>
      <c r="V9">
        <v>3</v>
      </c>
      <c r="W9">
        <v>1.08</v>
      </c>
      <c r="X9">
        <v>4.4144094682772819E-2</v>
      </c>
    </row>
    <row r="10" spans="1:24" ht="14.65" thickBot="1" x14ac:dyDescent="0.5">
      <c r="B10">
        <v>41</v>
      </c>
      <c r="C10">
        <f t="shared" si="0"/>
        <v>396.77419354838713</v>
      </c>
      <c r="D10">
        <v>77.150000000000006</v>
      </c>
      <c r="G10">
        <f t="shared" si="3"/>
        <v>0.17430000000000001</v>
      </c>
      <c r="H10">
        <f t="shared" si="1"/>
        <v>5.1428929818326257</v>
      </c>
      <c r="I10">
        <f t="shared" si="2"/>
        <v>5.1453615876667333</v>
      </c>
      <c r="J10">
        <f t="shared" si="4"/>
        <v>6.3815997823402679E-2</v>
      </c>
      <c r="N10">
        <v>0.4</v>
      </c>
      <c r="V10">
        <v>4</v>
      </c>
      <c r="W10">
        <v>1.1599999999999999</v>
      </c>
      <c r="X10">
        <v>5.4756626625800837E-2</v>
      </c>
    </row>
    <row r="11" spans="1:24" ht="14.65" thickBot="1" x14ac:dyDescent="0.5">
      <c r="B11">
        <v>35</v>
      </c>
      <c r="C11">
        <f t="shared" si="0"/>
        <v>338.70967741935482</v>
      </c>
      <c r="D11">
        <v>65.37</v>
      </c>
      <c r="G11">
        <f t="shared" si="3"/>
        <v>0.15074000000000001</v>
      </c>
      <c r="H11">
        <f t="shared" si="1"/>
        <v>5.1814238552754288</v>
      </c>
      <c r="I11">
        <f t="shared" si="2"/>
        <v>5.1839295895711111</v>
      </c>
      <c r="J11">
        <f>I11*SQRT(F$2*F$2/C11/C11+G11*G11/D11/D11)</f>
        <v>7.5014710715476732E-2</v>
      </c>
      <c r="M11" s="2">
        <f>SQRT(M7*M7+J12*J12)</f>
        <v>0.20417818535748644</v>
      </c>
      <c r="N11">
        <v>0.5</v>
      </c>
    </row>
    <row r="12" spans="1:24" x14ac:dyDescent="0.45">
      <c r="C12">
        <f>SUM(C2:C11)/10</f>
        <v>779.03225806451633</v>
      </c>
      <c r="D12">
        <f>SUM(D2:D11)/10</f>
        <v>149.47700000000003</v>
      </c>
      <c r="G12">
        <f>SUM(G2:G11)/10</f>
        <v>0.31895400000000007</v>
      </c>
      <c r="J12">
        <f>M12*SQRT(F$2*F$2/C12/C12+G12*G12/D12/D12)</f>
        <v>3.4188078803753158E-2</v>
      </c>
      <c r="M12">
        <v>5.2056576247655144</v>
      </c>
      <c r="N12">
        <v>0.4</v>
      </c>
    </row>
    <row r="13" spans="1:24" x14ac:dyDescent="0.45">
      <c r="A13">
        <v>0.30199999999999999</v>
      </c>
      <c r="B13">
        <v>152</v>
      </c>
      <c r="C13">
        <f t="shared" ref="C13:C22" si="5">B13/155*1500</f>
        <v>1470.9677419354839</v>
      </c>
      <c r="D13">
        <v>464.12</v>
      </c>
      <c r="G13">
        <f t="shared" si="3"/>
        <v>0.94824000000000008</v>
      </c>
      <c r="H13">
        <f t="shared" ref="H13:H22" si="6">C13/D13</f>
        <v>3.1693694344899677</v>
      </c>
      <c r="I13">
        <f t="shared" ref="I13:I22" si="7">(C13/D13)*(1+(C13/D13)/L$2)</f>
        <v>3.1703069587337804</v>
      </c>
      <c r="J13">
        <f t="shared" ref="J13:J45" si="8">M13*SQRT(F$2*F$2/C13/C13+G13*G13/D13/D13)</f>
        <v>1.1813453325713517E-2</v>
      </c>
      <c r="K13">
        <v>3.2631999999999999</v>
      </c>
      <c r="M13">
        <f>SUM(I13:I22)/10</f>
        <v>3.0507429378537401</v>
      </c>
      <c r="P13">
        <f>M13/A13*3.14*O2*O2/4</f>
        <v>1.0622591952707332</v>
      </c>
      <c r="R13">
        <f>P13*SQRT(J$2*J$2/I13/I13+E$2*E$2/A13/A13+2*S$2*S$2/O$2/O$2)</f>
        <v>4.2182032071702631E-2</v>
      </c>
    </row>
    <row r="14" spans="1:24" x14ac:dyDescent="0.45">
      <c r="B14">
        <v>110</v>
      </c>
      <c r="C14">
        <f t="shared" si="5"/>
        <v>1064.516129032258</v>
      </c>
      <c r="D14">
        <v>335.28</v>
      </c>
      <c r="G14">
        <f t="shared" si="3"/>
        <v>0.69055999999999995</v>
      </c>
      <c r="H14">
        <f t="shared" si="6"/>
        <v>3.1750063500127004</v>
      </c>
      <c r="I14">
        <f t="shared" si="7"/>
        <v>3.1759472121094783</v>
      </c>
      <c r="J14">
        <f t="shared" si="8"/>
        <v>0</v>
      </c>
    </row>
    <row r="15" spans="1:24" x14ac:dyDescent="0.45">
      <c r="B15">
        <v>82</v>
      </c>
      <c r="C15">
        <f t="shared" si="5"/>
        <v>793.54838709677426</v>
      </c>
      <c r="D15">
        <v>266.47000000000003</v>
      </c>
      <c r="G15">
        <f t="shared" si="3"/>
        <v>0.5529400000000001</v>
      </c>
      <c r="H15">
        <f t="shared" si="6"/>
        <v>2.9780027286252642</v>
      </c>
      <c r="I15">
        <f t="shared" si="7"/>
        <v>2.9788304553154226</v>
      </c>
      <c r="J15">
        <f t="shared" si="8"/>
        <v>0</v>
      </c>
    </row>
    <row r="16" spans="1:24" x14ac:dyDescent="0.45">
      <c r="B16">
        <v>62</v>
      </c>
      <c r="C16">
        <f t="shared" si="5"/>
        <v>600</v>
      </c>
      <c r="D16">
        <v>204.81</v>
      </c>
      <c r="G16">
        <f t="shared" si="3"/>
        <v>0.42962000000000006</v>
      </c>
      <c r="H16">
        <f t="shared" si="6"/>
        <v>2.9295444558371173</v>
      </c>
      <c r="I16">
        <f t="shared" si="7"/>
        <v>2.9303454640375319</v>
      </c>
      <c r="J16">
        <f t="shared" si="8"/>
        <v>2.653777191507075E-2</v>
      </c>
      <c r="M16">
        <f>1/0.314</f>
        <v>3.1847133757961785</v>
      </c>
    </row>
    <row r="17" spans="1:18" x14ac:dyDescent="0.45">
      <c r="B17">
        <v>51</v>
      </c>
      <c r="C17">
        <f t="shared" si="5"/>
        <v>493.54838709677421</v>
      </c>
      <c r="D17">
        <v>168.08</v>
      </c>
      <c r="G17">
        <f t="shared" si="3"/>
        <v>0.35616000000000003</v>
      </c>
      <c r="H17">
        <f t="shared" si="6"/>
        <v>2.9363897376057482</v>
      </c>
      <c r="I17">
        <f t="shared" si="7"/>
        <v>2.9371944935102521</v>
      </c>
      <c r="J17">
        <f t="shared" si="8"/>
        <v>0</v>
      </c>
    </row>
    <row r="18" spans="1:18" x14ac:dyDescent="0.45">
      <c r="B18">
        <v>43</v>
      </c>
      <c r="C18">
        <f t="shared" si="5"/>
        <v>416.12903225806451</v>
      </c>
      <c r="D18">
        <v>133.59</v>
      </c>
      <c r="G18">
        <f t="shared" si="3"/>
        <v>0.28718000000000005</v>
      </c>
      <c r="H18">
        <f t="shared" si="6"/>
        <v>3.1149714219482334</v>
      </c>
      <c r="I18">
        <f t="shared" si="7"/>
        <v>3.1158770396644582</v>
      </c>
      <c r="J18">
        <f t="shared" si="8"/>
        <v>3.3204983755150269E-3</v>
      </c>
      <c r="M18" s="1">
        <f>SQRT(ABS(((C23*C23)/(D23*D23)-(M16*M16))/9))</f>
        <v>0.28080439345977903</v>
      </c>
    </row>
    <row r="19" spans="1:18" x14ac:dyDescent="0.45">
      <c r="B19">
        <v>31</v>
      </c>
      <c r="C19">
        <f t="shared" si="5"/>
        <v>300</v>
      </c>
      <c r="D19">
        <v>101.59</v>
      </c>
      <c r="G19">
        <f t="shared" si="3"/>
        <v>0.22317999999999999</v>
      </c>
      <c r="H19">
        <f t="shared" si="6"/>
        <v>2.9530465597007578</v>
      </c>
      <c r="I19">
        <f t="shared" si="7"/>
        <v>2.953860471539242</v>
      </c>
      <c r="J19">
        <f t="shared" si="8"/>
        <v>0</v>
      </c>
    </row>
    <row r="20" spans="1:18" x14ac:dyDescent="0.45">
      <c r="B20">
        <v>28</v>
      </c>
      <c r="C20">
        <f t="shared" si="5"/>
        <v>270.96774193548384</v>
      </c>
      <c r="D20">
        <v>88.26</v>
      </c>
      <c r="G20">
        <f t="shared" si="3"/>
        <v>0.19652</v>
      </c>
      <c r="H20">
        <f t="shared" si="6"/>
        <v>3.0701081116642173</v>
      </c>
      <c r="I20">
        <f t="shared" si="7"/>
        <v>3.0709878309538325</v>
      </c>
      <c r="J20">
        <f t="shared" si="8"/>
        <v>5.7532615267023364E-2</v>
      </c>
      <c r="M20">
        <f>SQRT(M18*M18+M16*M16)</f>
        <v>3.1970690316853352</v>
      </c>
    </row>
    <row r="21" spans="1:18" ht="14.65" thickBot="1" x14ac:dyDescent="0.5">
      <c r="B21">
        <v>24</v>
      </c>
      <c r="C21">
        <f t="shared" si="5"/>
        <v>232.25806451612905</v>
      </c>
      <c r="D21">
        <v>73.63</v>
      </c>
      <c r="G21">
        <f t="shared" si="3"/>
        <v>0.16725999999999999</v>
      </c>
      <c r="H21">
        <f t="shared" si="6"/>
        <v>3.1543944657901544</v>
      </c>
      <c r="I21">
        <f t="shared" si="7"/>
        <v>3.1553231515384295</v>
      </c>
      <c r="J21">
        <f t="shared" si="8"/>
        <v>0</v>
      </c>
    </row>
    <row r="22" spans="1:18" ht="14.65" thickBot="1" x14ac:dyDescent="0.5">
      <c r="B22">
        <v>21</v>
      </c>
      <c r="C22">
        <f t="shared" si="5"/>
        <v>203.22580645161293</v>
      </c>
      <c r="D22">
        <v>67.34</v>
      </c>
      <c r="G22">
        <f t="shared" si="3"/>
        <v>0.15468000000000001</v>
      </c>
      <c r="H22">
        <f t="shared" si="6"/>
        <v>3.0179062437126953</v>
      </c>
      <c r="I22">
        <f t="shared" si="7"/>
        <v>3.0187563011349736</v>
      </c>
      <c r="J22">
        <f t="shared" si="8"/>
        <v>6.7457194676337111E-3</v>
      </c>
      <c r="M22" s="2">
        <f>SQRT(M18*M18+J23*J23)</f>
        <v>0.28201088634064975</v>
      </c>
    </row>
    <row r="23" spans="1:18" x14ac:dyDescent="0.45">
      <c r="C23">
        <f>SUM(C13:C22)/10</f>
        <v>584.51612903225805</v>
      </c>
      <c r="D23">
        <f>SUM(D13:D22)/10</f>
        <v>190.31699999999995</v>
      </c>
      <c r="G23">
        <f>SUM(G13:G22)/10</f>
        <v>0.40063400000000005</v>
      </c>
      <c r="J23">
        <f t="shared" si="8"/>
        <v>2.6058254514154791E-2</v>
      </c>
      <c r="M23">
        <v>3.0507429378537401</v>
      </c>
    </row>
    <row r="24" spans="1:18" x14ac:dyDescent="0.45">
      <c r="A24">
        <v>0.20200000000000001</v>
      </c>
      <c r="B24">
        <v>144</v>
      </c>
      <c r="C24">
        <f t="shared" ref="C24:C33" si="9">B24/155*1500</f>
        <v>1393.5483870967741</v>
      </c>
      <c r="D24">
        <v>665.68</v>
      </c>
      <c r="G24">
        <f t="shared" si="3"/>
        <v>1.3513599999999999</v>
      </c>
      <c r="H24">
        <f t="shared" ref="H24:H33" si="10">C24/D24</f>
        <v>2.093420843493532</v>
      </c>
      <c r="I24">
        <f t="shared" ref="I24:I33" si="11">(C24/D24)*(1+(C24/D24)/L$2)</f>
        <v>2.0938298685041428</v>
      </c>
      <c r="J24">
        <f t="shared" si="8"/>
        <v>8.3146154554051294E-3</v>
      </c>
      <c r="K24">
        <v>2.1484999999999999</v>
      </c>
      <c r="M24">
        <f>SUM(I24:I33)/10</f>
        <v>2.0672247834608544</v>
      </c>
      <c r="P24">
        <f>M24/A24*3.14*O2*O2/4</f>
        <v>1.0761384803377545</v>
      </c>
      <c r="R24">
        <f>P24*SQRT(J$2*J$2/I24/I24+E$2*E$2/A24/A24+2*S$2*S$2/O$2/O$2)</f>
        <v>4.4144094682772819E-2</v>
      </c>
    </row>
    <row r="25" spans="1:18" x14ac:dyDescent="0.45">
      <c r="B25">
        <v>86</v>
      </c>
      <c r="C25">
        <f t="shared" si="9"/>
        <v>832.25806451612902</v>
      </c>
      <c r="D25">
        <v>401.96</v>
      </c>
      <c r="G25">
        <f t="shared" si="3"/>
        <v>0.82391999999999999</v>
      </c>
      <c r="H25">
        <f t="shared" si="10"/>
        <v>2.0704997126981022</v>
      </c>
      <c r="I25">
        <f t="shared" si="11"/>
        <v>2.0708998298103953</v>
      </c>
      <c r="J25">
        <f t="shared" si="8"/>
        <v>0</v>
      </c>
    </row>
    <row r="26" spans="1:18" x14ac:dyDescent="0.45">
      <c r="B26">
        <v>72</v>
      </c>
      <c r="C26">
        <f t="shared" si="9"/>
        <v>696.77419354838707</v>
      </c>
      <c r="D26">
        <v>333.72</v>
      </c>
      <c r="G26">
        <f t="shared" si="3"/>
        <v>0.68744000000000005</v>
      </c>
      <c r="H26">
        <f t="shared" si="10"/>
        <v>2.0879006159306814</v>
      </c>
      <c r="I26">
        <f t="shared" si="11"/>
        <v>2.0883074866356681</v>
      </c>
      <c r="J26">
        <f t="shared" si="8"/>
        <v>0</v>
      </c>
    </row>
    <row r="27" spans="1:18" x14ac:dyDescent="0.45">
      <c r="B27">
        <v>57</v>
      </c>
      <c r="C27">
        <f t="shared" si="9"/>
        <v>551.61290322580646</v>
      </c>
      <c r="D27">
        <v>265.73</v>
      </c>
      <c r="G27">
        <f t="shared" si="3"/>
        <v>0.55146000000000006</v>
      </c>
      <c r="H27">
        <f t="shared" si="10"/>
        <v>2.0758397743040171</v>
      </c>
      <c r="I27">
        <f t="shared" si="11"/>
        <v>2.0762419579757516</v>
      </c>
      <c r="J27">
        <f t="shared" si="8"/>
        <v>0</v>
      </c>
    </row>
    <row r="28" spans="1:18" x14ac:dyDescent="0.45">
      <c r="B28">
        <v>47</v>
      </c>
      <c r="C28">
        <f t="shared" si="9"/>
        <v>454.83870967741933</v>
      </c>
      <c r="D28">
        <v>220.39</v>
      </c>
      <c r="G28">
        <f t="shared" si="3"/>
        <v>0.46078000000000002</v>
      </c>
      <c r="H28">
        <f t="shared" si="10"/>
        <v>2.0637901432797285</v>
      </c>
      <c r="I28">
        <f t="shared" si="11"/>
        <v>2.0641876713902421</v>
      </c>
      <c r="J28">
        <f t="shared" si="8"/>
        <v>0</v>
      </c>
    </row>
    <row r="29" spans="1:18" x14ac:dyDescent="0.45">
      <c r="B29">
        <v>40</v>
      </c>
      <c r="C29">
        <f t="shared" si="9"/>
        <v>387.09677419354836</v>
      </c>
      <c r="D29">
        <v>186.22</v>
      </c>
      <c r="G29">
        <f t="shared" si="3"/>
        <v>0.39244000000000001</v>
      </c>
      <c r="H29">
        <f t="shared" si="10"/>
        <v>2.0787067672298805</v>
      </c>
      <c r="I29">
        <f t="shared" si="11"/>
        <v>2.0791100626001326</v>
      </c>
      <c r="J29">
        <f t="shared" si="8"/>
        <v>2.6591987994745866E-2</v>
      </c>
      <c r="M29">
        <f>1/0.4767</f>
        <v>2.0977554017201592</v>
      </c>
    </row>
    <row r="30" spans="1:18" x14ac:dyDescent="0.45">
      <c r="B30">
        <v>32</v>
      </c>
      <c r="C30">
        <f t="shared" si="9"/>
        <v>309.67741935483872</v>
      </c>
      <c r="D30">
        <v>148.61000000000001</v>
      </c>
      <c r="G30">
        <f t="shared" si="3"/>
        <v>0.31722000000000006</v>
      </c>
      <c r="H30">
        <f t="shared" si="10"/>
        <v>2.0838262523036049</v>
      </c>
      <c r="I30">
        <f t="shared" si="11"/>
        <v>2.0842315366095852</v>
      </c>
      <c r="J30">
        <f t="shared" si="8"/>
        <v>0</v>
      </c>
    </row>
    <row r="31" spans="1:18" ht="14.65" thickBot="1" x14ac:dyDescent="0.5">
      <c r="B31">
        <v>26</v>
      </c>
      <c r="C31">
        <f t="shared" si="9"/>
        <v>251.61290322580646</v>
      </c>
      <c r="D31">
        <v>122.66</v>
      </c>
      <c r="G31">
        <f t="shared" si="3"/>
        <v>0.26532</v>
      </c>
      <c r="H31">
        <f t="shared" si="10"/>
        <v>2.0513036297554743</v>
      </c>
      <c r="I31">
        <f t="shared" si="11"/>
        <v>2.0516963621030762</v>
      </c>
      <c r="J31">
        <f t="shared" si="8"/>
        <v>1.9027046898058397E-3</v>
      </c>
      <c r="M31" s="1">
        <f>SQRT(ABS(((C34*C34)/(D34*D34)-(M29*M29))/9))</f>
        <v>9.8320648652337375E-2</v>
      </c>
    </row>
    <row r="32" spans="1:18" ht="14.65" thickBot="1" x14ac:dyDescent="0.5">
      <c r="B32">
        <v>19</v>
      </c>
      <c r="C32">
        <f t="shared" si="9"/>
        <v>183.87096774193549</v>
      </c>
      <c r="D32">
        <v>89.93</v>
      </c>
      <c r="G32">
        <f t="shared" si="3"/>
        <v>0.19986000000000001</v>
      </c>
      <c r="H32">
        <f t="shared" si="10"/>
        <v>2.0446009979087676</v>
      </c>
      <c r="I32">
        <f t="shared" si="11"/>
        <v>2.0449911679445614</v>
      </c>
      <c r="J32">
        <f t="shared" si="8"/>
        <v>2.6481385714355044E-3</v>
      </c>
      <c r="M32" s="2">
        <f>SQRT(M31*M31+J34*J34)</f>
        <v>0.10027233114903095</v>
      </c>
    </row>
    <row r="33" spans="1:20" x14ac:dyDescent="0.45">
      <c r="B33">
        <v>15</v>
      </c>
      <c r="C33">
        <f t="shared" si="9"/>
        <v>145.16129032258064</v>
      </c>
      <c r="D33">
        <v>71.92</v>
      </c>
      <c r="G33">
        <f t="shared" si="3"/>
        <v>0.16383999999999999</v>
      </c>
      <c r="H33">
        <f t="shared" si="10"/>
        <v>2.0183716674441134</v>
      </c>
      <c r="I33">
        <f t="shared" si="11"/>
        <v>2.018751891034988</v>
      </c>
      <c r="J33">
        <f t="shared" si="8"/>
        <v>7.0165230827333433E-2</v>
      </c>
      <c r="M33">
        <f>SQRT(M31*M31+M29*M29)</f>
        <v>2.1000582552390119</v>
      </c>
    </row>
    <row r="34" spans="1:20" x14ac:dyDescent="0.45">
      <c r="C34">
        <f>SUM(C24:C33)/10</f>
        <v>520.64516129032268</v>
      </c>
      <c r="D34">
        <f>SUM(D24:D33)/10</f>
        <v>250.68199999999996</v>
      </c>
      <c r="G34">
        <f>SUM(G24:G33)/10</f>
        <v>0.52136399999999994</v>
      </c>
      <c r="J34">
        <f t="shared" si="8"/>
        <v>1.9687316796469484E-2</v>
      </c>
      <c r="M34">
        <v>2.0672247834608544</v>
      </c>
    </row>
    <row r="35" spans="1:20" x14ac:dyDescent="0.45">
      <c r="A35">
        <v>0.1</v>
      </c>
      <c r="B35">
        <v>92</v>
      </c>
      <c r="C35">
        <f t="shared" ref="C35:C44" si="12">B35/155*1500</f>
        <v>890.32258064516122</v>
      </c>
      <c r="D35">
        <v>829.68</v>
      </c>
      <c r="G35">
        <f t="shared" si="3"/>
        <v>1.67936</v>
      </c>
      <c r="H35">
        <f t="shared" ref="H35:H44" si="13">C35/D35</f>
        <v>1.0730915300418973</v>
      </c>
      <c r="I35">
        <f t="shared" ref="I35:I44" si="14">(C35/D35)*(1+(C35/D35)/L$2)</f>
        <v>1.0731990057488698</v>
      </c>
      <c r="J35">
        <f t="shared" si="8"/>
        <v>6.3780150922870963E-3</v>
      </c>
      <c r="K35">
        <v>1.1375999999999999</v>
      </c>
      <c r="M35">
        <f>SUM(I35:I44)/10</f>
        <v>1.0997580485834626</v>
      </c>
      <c r="P35">
        <f>M35/A35*3.14*O2*O2/4</f>
        <v>1.1564556348749633</v>
      </c>
      <c r="R35">
        <f>P35*SQRT(J$2*J$2/I35/I35+E$2*E$2/A35/A35+2*S$2*S$2/O$2/O$2)</f>
        <v>5.4756626625800837E-2</v>
      </c>
    </row>
    <row r="36" spans="1:20" x14ac:dyDescent="0.45">
      <c r="B36">
        <v>54</v>
      </c>
      <c r="C36">
        <f t="shared" si="12"/>
        <v>522.58064516129036</v>
      </c>
      <c r="D36">
        <v>475.89</v>
      </c>
      <c r="G36">
        <f t="shared" si="3"/>
        <v>0.97177999999999998</v>
      </c>
      <c r="H36">
        <f t="shared" si="13"/>
        <v>1.0981122636770901</v>
      </c>
      <c r="I36">
        <f t="shared" si="14"/>
        <v>1.0982248097278298</v>
      </c>
      <c r="J36">
        <f t="shared" si="8"/>
        <v>0</v>
      </c>
    </row>
    <row r="37" spans="1:20" x14ac:dyDescent="0.45">
      <c r="B37">
        <v>36</v>
      </c>
      <c r="C37">
        <f t="shared" si="12"/>
        <v>348.38709677419354</v>
      </c>
      <c r="D37">
        <v>314.93</v>
      </c>
      <c r="G37">
        <f t="shared" si="3"/>
        <v>0.64985999999999999</v>
      </c>
      <c r="H37">
        <f t="shared" si="13"/>
        <v>1.1062366137687534</v>
      </c>
      <c r="I37">
        <f t="shared" si="14"/>
        <v>1.1063508313170134</v>
      </c>
      <c r="J37">
        <f t="shared" si="8"/>
        <v>0</v>
      </c>
    </row>
    <row r="38" spans="1:20" x14ac:dyDescent="0.45">
      <c r="B38">
        <v>27</v>
      </c>
      <c r="C38">
        <f t="shared" si="12"/>
        <v>261.29032258064518</v>
      </c>
      <c r="D38">
        <v>241.91</v>
      </c>
      <c r="G38">
        <f t="shared" si="3"/>
        <v>0.50382000000000005</v>
      </c>
      <c r="H38">
        <f t="shared" si="13"/>
        <v>1.0801137719839824</v>
      </c>
      <c r="I38">
        <f t="shared" si="14"/>
        <v>1.0802226589216226</v>
      </c>
      <c r="J38">
        <f t="shared" si="8"/>
        <v>0</v>
      </c>
    </row>
    <row r="39" spans="1:20" x14ac:dyDescent="0.45">
      <c r="B39">
        <v>22</v>
      </c>
      <c r="C39">
        <f t="shared" si="12"/>
        <v>212.90322580645162</v>
      </c>
      <c r="D39">
        <v>199.11</v>
      </c>
      <c r="G39">
        <f t="shared" si="3"/>
        <v>0.41822000000000004</v>
      </c>
      <c r="H39">
        <f t="shared" si="13"/>
        <v>1.0692744001127599</v>
      </c>
      <c r="I39">
        <f t="shared" si="14"/>
        <v>1.0693811125687487</v>
      </c>
      <c r="J39">
        <f t="shared" si="8"/>
        <v>0</v>
      </c>
      <c r="O39" t="s">
        <v>18</v>
      </c>
      <c r="P39">
        <v>1</v>
      </c>
      <c r="Q39">
        <v>2</v>
      </c>
      <c r="R39">
        <v>3</v>
      </c>
      <c r="S39">
        <v>4</v>
      </c>
      <c r="T39">
        <v>5</v>
      </c>
    </row>
    <row r="40" spans="1:20" x14ac:dyDescent="0.45">
      <c r="B40">
        <v>19</v>
      </c>
      <c r="C40">
        <f t="shared" si="12"/>
        <v>183.87096774193549</v>
      </c>
      <c r="D40">
        <v>163.69</v>
      </c>
      <c r="G40">
        <f t="shared" si="3"/>
        <v>0.34738000000000002</v>
      </c>
      <c r="H40">
        <f t="shared" si="13"/>
        <v>1.1232877252241156</v>
      </c>
      <c r="I40">
        <f t="shared" si="14"/>
        <v>1.1234054909200553</v>
      </c>
      <c r="J40">
        <f t="shared" si="8"/>
        <v>2.8327489581549029E-2</v>
      </c>
      <c r="M40">
        <f>1/0.932</f>
        <v>1.0729613733905579</v>
      </c>
      <c r="O40" t="s">
        <v>13</v>
      </c>
      <c r="P40">
        <v>0.37</v>
      </c>
      <c r="Q40">
        <v>0.37</v>
      </c>
      <c r="R40">
        <v>0.37</v>
      </c>
      <c r="S40">
        <v>0.36</v>
      </c>
      <c r="T40">
        <v>0.36</v>
      </c>
    </row>
    <row r="41" spans="1:20" x14ac:dyDescent="0.45">
      <c r="B41">
        <v>16</v>
      </c>
      <c r="C41">
        <f t="shared" si="12"/>
        <v>154.83870967741936</v>
      </c>
      <c r="D41">
        <v>138.30000000000001</v>
      </c>
      <c r="G41">
        <f t="shared" si="3"/>
        <v>0.29660000000000003</v>
      </c>
      <c r="H41">
        <f t="shared" si="13"/>
        <v>1.1195857532712896</v>
      </c>
      <c r="I41">
        <f t="shared" si="14"/>
        <v>1.1197027440154561</v>
      </c>
      <c r="J41">
        <f t="shared" si="8"/>
        <v>0</v>
      </c>
    </row>
    <row r="42" spans="1:20" ht="14.65" thickBot="1" x14ac:dyDescent="0.5">
      <c r="B42">
        <v>13</v>
      </c>
      <c r="C42">
        <f t="shared" si="12"/>
        <v>125.80645161290323</v>
      </c>
      <c r="D42">
        <v>113.12</v>
      </c>
      <c r="G42">
        <f t="shared" si="3"/>
        <v>0.24624000000000001</v>
      </c>
      <c r="H42">
        <f t="shared" si="13"/>
        <v>1.1121503855454671</v>
      </c>
      <c r="I42">
        <f t="shared" si="14"/>
        <v>1.1122658275369401</v>
      </c>
      <c r="J42">
        <f t="shared" si="8"/>
        <v>2.5276361578591782E-3</v>
      </c>
      <c r="M42" s="1">
        <f>SQRT(ABS(((C45*C45)/(D45*D45)-(M40*M40))/9))</f>
        <v>6.5613537227787941E-2</v>
      </c>
    </row>
    <row r="43" spans="1:20" ht="14.65" thickBot="1" x14ac:dyDescent="0.5">
      <c r="B43">
        <v>11</v>
      </c>
      <c r="C43">
        <f t="shared" si="12"/>
        <v>106.45161290322581</v>
      </c>
      <c r="D43">
        <v>100.52</v>
      </c>
      <c r="G43">
        <f t="shared" si="3"/>
        <v>0.22103999999999999</v>
      </c>
      <c r="H43">
        <f t="shared" si="13"/>
        <v>1.0590092807722424</v>
      </c>
      <c r="I43">
        <f t="shared" si="14"/>
        <v>1.0591139541668737</v>
      </c>
      <c r="J43">
        <f t="shared" si="8"/>
        <v>3.1027311859397827E-3</v>
      </c>
      <c r="M43" s="2">
        <f>SQRT(M42*M42+J45*J45)</f>
        <v>6.8180349530750875E-2</v>
      </c>
      <c r="O43" t="s">
        <v>18</v>
      </c>
      <c r="P43">
        <v>1</v>
      </c>
      <c r="Q43">
        <v>2</v>
      </c>
      <c r="R43">
        <v>3</v>
      </c>
      <c r="S43">
        <v>4</v>
      </c>
      <c r="T43">
        <v>5</v>
      </c>
    </row>
    <row r="44" spans="1:20" x14ac:dyDescent="0.45">
      <c r="B44">
        <v>9</v>
      </c>
      <c r="C44">
        <f t="shared" si="12"/>
        <v>87.096774193548384</v>
      </c>
      <c r="D44">
        <v>75.37</v>
      </c>
      <c r="G44">
        <f t="shared" si="3"/>
        <v>0.17074</v>
      </c>
      <c r="H44">
        <f t="shared" si="13"/>
        <v>1.1555894148009602</v>
      </c>
      <c r="I44">
        <f t="shared" si="14"/>
        <v>1.1557140509112163</v>
      </c>
      <c r="J44">
        <f t="shared" si="8"/>
        <v>5.97699447734951E-2</v>
      </c>
      <c r="M44">
        <f>SQRT(M42*M42+M40*M40)</f>
        <v>1.0749656948273718</v>
      </c>
      <c r="O44" t="s">
        <v>13</v>
      </c>
      <c r="P44">
        <v>0.4</v>
      </c>
      <c r="Q44">
        <v>0.4</v>
      </c>
      <c r="R44">
        <v>0.4</v>
      </c>
      <c r="S44">
        <v>0.5</v>
      </c>
      <c r="T44">
        <v>0.4</v>
      </c>
    </row>
    <row r="45" spans="1:20" x14ac:dyDescent="0.45">
      <c r="C45">
        <f>SUM(C35:C44)/10</f>
        <v>289.35483870967744</v>
      </c>
      <c r="D45">
        <f>SUM(D35:D44)/10</f>
        <v>265.25200000000001</v>
      </c>
      <c r="G45">
        <f>SUM(G35:G44)/10</f>
        <v>0.5505040000000001</v>
      </c>
      <c r="J45">
        <f t="shared" si="8"/>
        <v>1.8531697024100253E-2</v>
      </c>
      <c r="M45">
        <v>1.0997580485834626</v>
      </c>
    </row>
    <row r="51" spans="1:23" x14ac:dyDescent="0.45">
      <c r="B51" s="3" t="s">
        <v>20</v>
      </c>
      <c r="C51" s="3"/>
      <c r="D51" s="3"/>
      <c r="E51" s="3"/>
      <c r="F51" s="3"/>
      <c r="G51" s="3"/>
      <c r="H51" s="3"/>
      <c r="I51" s="3"/>
      <c r="J51" s="3"/>
      <c r="K51" s="3"/>
    </row>
    <row r="52" spans="1:23" x14ac:dyDescent="0.45">
      <c r="A52" t="s">
        <v>1</v>
      </c>
      <c r="B52">
        <v>1490</v>
      </c>
      <c r="C52">
        <v>1248</v>
      </c>
      <c r="D52">
        <v>1045</v>
      </c>
      <c r="E52">
        <v>910</v>
      </c>
      <c r="F52">
        <v>735</v>
      </c>
      <c r="G52">
        <v>610</v>
      </c>
      <c r="H52">
        <v>542</v>
      </c>
      <c r="I52">
        <v>474</v>
      </c>
      <c r="J52">
        <v>397</v>
      </c>
      <c r="K52">
        <v>339</v>
      </c>
      <c r="Q52" t="s">
        <v>24</v>
      </c>
      <c r="R52" t="s">
        <v>25</v>
      </c>
      <c r="S52" t="s">
        <v>32</v>
      </c>
      <c r="T52" t="s">
        <v>33</v>
      </c>
      <c r="U52" t="s">
        <v>31</v>
      </c>
      <c r="V52" t="s">
        <v>26</v>
      </c>
      <c r="W52" t="s">
        <v>27</v>
      </c>
    </row>
    <row r="53" spans="1:23" x14ac:dyDescent="0.45">
      <c r="A53" t="s">
        <v>2</v>
      </c>
      <c r="B53">
        <v>284.3</v>
      </c>
      <c r="C53">
        <v>240.7</v>
      </c>
      <c r="D53">
        <v>201.3</v>
      </c>
      <c r="E53">
        <v>174.2</v>
      </c>
      <c r="F53">
        <v>141.19999999999999</v>
      </c>
      <c r="G53">
        <v>117.8</v>
      </c>
      <c r="H53">
        <v>103.6</v>
      </c>
      <c r="I53">
        <v>92</v>
      </c>
      <c r="J53">
        <v>77.099999999999994</v>
      </c>
      <c r="K53">
        <v>65.8</v>
      </c>
      <c r="Q53">
        <v>0.501</v>
      </c>
      <c r="R53">
        <v>5.2</v>
      </c>
      <c r="S53">
        <v>0.2</v>
      </c>
      <c r="T53">
        <v>0.03</v>
      </c>
      <c r="U53">
        <v>0.2</v>
      </c>
      <c r="V53">
        <v>5.3940999999999999</v>
      </c>
      <c r="W53">
        <v>1E-4</v>
      </c>
    </row>
    <row r="54" spans="1:23" x14ac:dyDescent="0.45">
      <c r="B54" s="3" t="s">
        <v>21</v>
      </c>
      <c r="C54" s="3"/>
      <c r="D54" s="3"/>
      <c r="E54" s="3"/>
      <c r="F54" s="3"/>
      <c r="G54" s="3"/>
      <c r="H54" s="3"/>
      <c r="I54" s="3"/>
      <c r="J54" s="3"/>
      <c r="K54" s="3"/>
      <c r="Q54">
        <v>0.30199999999999999</v>
      </c>
      <c r="R54">
        <v>3.1</v>
      </c>
      <c r="S54">
        <v>0.3</v>
      </c>
      <c r="T54">
        <v>0.03</v>
      </c>
      <c r="U54">
        <v>0.3</v>
      </c>
      <c r="V54">
        <v>3.2631999999999999</v>
      </c>
      <c r="W54">
        <v>1E-4</v>
      </c>
    </row>
    <row r="55" spans="1:23" x14ac:dyDescent="0.45">
      <c r="A55" t="s">
        <v>1</v>
      </c>
      <c r="B55">
        <v>1471</v>
      </c>
      <c r="C55">
        <v>1065</v>
      </c>
      <c r="D55">
        <v>794</v>
      </c>
      <c r="E55">
        <v>600</v>
      </c>
      <c r="F55">
        <v>494</v>
      </c>
      <c r="G55">
        <v>416</v>
      </c>
      <c r="H55">
        <v>300</v>
      </c>
      <c r="I55">
        <v>271</v>
      </c>
      <c r="J55">
        <v>232</v>
      </c>
      <c r="K55">
        <v>203</v>
      </c>
      <c r="Q55">
        <v>0.20200000000000001</v>
      </c>
      <c r="R55">
        <v>2.1</v>
      </c>
      <c r="S55">
        <v>0.1</v>
      </c>
      <c r="T55">
        <v>0.02</v>
      </c>
      <c r="U55">
        <v>0.1</v>
      </c>
      <c r="V55">
        <v>2.1484999999999999</v>
      </c>
      <c r="W55">
        <v>1E-4</v>
      </c>
    </row>
    <row r="56" spans="1:23" x14ac:dyDescent="0.45">
      <c r="A56" t="s">
        <v>2</v>
      </c>
      <c r="B56">
        <v>464.9</v>
      </c>
      <c r="C56">
        <v>335.2</v>
      </c>
      <c r="D56">
        <v>266.5</v>
      </c>
      <c r="E56">
        <v>205.3</v>
      </c>
      <c r="F56">
        <v>168.5</v>
      </c>
      <c r="G56">
        <v>134.19999999999999</v>
      </c>
      <c r="H56">
        <v>102.9</v>
      </c>
      <c r="I56">
        <v>88.3</v>
      </c>
      <c r="J56">
        <v>74.7</v>
      </c>
      <c r="K56">
        <v>67.900000000000006</v>
      </c>
      <c r="Q56">
        <v>0.1</v>
      </c>
      <c r="R56">
        <v>1.1100000000000001</v>
      </c>
      <c r="S56">
        <v>7.0000000000000007E-2</v>
      </c>
      <c r="T56">
        <v>1.7999999999999999E-2</v>
      </c>
      <c r="U56">
        <v>7.0000000000000007E-2</v>
      </c>
      <c r="V56">
        <v>1.1375999999999999</v>
      </c>
      <c r="W56">
        <v>1E-4</v>
      </c>
    </row>
    <row r="57" spans="1:23" x14ac:dyDescent="0.45">
      <c r="B57" s="3" t="s">
        <v>22</v>
      </c>
      <c r="C57" s="3"/>
      <c r="D57" s="3"/>
      <c r="E57" s="3"/>
      <c r="F57" s="3"/>
      <c r="G57" s="3"/>
      <c r="H57" s="3"/>
      <c r="I57" s="3"/>
      <c r="J57" s="3"/>
      <c r="K57" s="3"/>
    </row>
    <row r="58" spans="1:23" x14ac:dyDescent="0.45">
      <c r="A58" t="s">
        <v>1</v>
      </c>
      <c r="B58">
        <v>1394</v>
      </c>
      <c r="C58">
        <v>832</v>
      </c>
      <c r="D58">
        <v>697</v>
      </c>
      <c r="E58">
        <v>552</v>
      </c>
      <c r="F58">
        <v>454</v>
      </c>
      <c r="G58">
        <v>387</v>
      </c>
      <c r="H58">
        <v>310</v>
      </c>
      <c r="I58">
        <v>252</v>
      </c>
      <c r="J58">
        <v>184</v>
      </c>
      <c r="K58">
        <v>145</v>
      </c>
    </row>
    <row r="59" spans="1:23" x14ac:dyDescent="0.45">
      <c r="A59" t="s">
        <v>2</v>
      </c>
      <c r="B59">
        <v>665.8</v>
      </c>
      <c r="C59">
        <v>402.3</v>
      </c>
      <c r="D59">
        <v>334.2</v>
      </c>
      <c r="E59">
        <v>365.7</v>
      </c>
      <c r="F59">
        <v>219.8</v>
      </c>
      <c r="G59">
        <v>186.2</v>
      </c>
      <c r="H59">
        <v>149.30000000000001</v>
      </c>
      <c r="I59">
        <v>123.7</v>
      </c>
      <c r="J59">
        <v>89.7</v>
      </c>
      <c r="K59">
        <v>72.7</v>
      </c>
    </row>
    <row r="60" spans="1:23" x14ac:dyDescent="0.45">
      <c r="B60" s="3" t="s">
        <v>23</v>
      </c>
      <c r="C60" s="3"/>
      <c r="D60" s="3"/>
      <c r="E60" s="3"/>
      <c r="F60" s="3"/>
      <c r="G60" s="3"/>
      <c r="H60" s="3"/>
      <c r="I60" s="3"/>
      <c r="J60" s="3"/>
      <c r="K60" s="3"/>
    </row>
    <row r="61" spans="1:23" x14ac:dyDescent="0.45">
      <c r="A61" t="s">
        <v>1</v>
      </c>
      <c r="B61">
        <v>890</v>
      </c>
      <c r="C61">
        <v>523</v>
      </c>
      <c r="D61">
        <v>348</v>
      </c>
      <c r="E61">
        <v>261</v>
      </c>
      <c r="F61">
        <v>213</v>
      </c>
      <c r="G61">
        <v>184</v>
      </c>
      <c r="H61">
        <v>155</v>
      </c>
      <c r="I61">
        <v>125</v>
      </c>
      <c r="J61">
        <v>106</v>
      </c>
      <c r="K61">
        <v>87</v>
      </c>
    </row>
    <row r="62" spans="1:23" x14ac:dyDescent="0.45">
      <c r="A62" t="s">
        <v>2</v>
      </c>
      <c r="B62">
        <v>829.3</v>
      </c>
      <c r="C62">
        <v>476.6</v>
      </c>
      <c r="D62">
        <v>315.8</v>
      </c>
      <c r="E62">
        <v>242.3</v>
      </c>
      <c r="F62">
        <v>198.7</v>
      </c>
      <c r="G62">
        <v>164.1</v>
      </c>
      <c r="H62">
        <v>138.5</v>
      </c>
      <c r="I62">
        <v>113.9</v>
      </c>
      <c r="J62">
        <v>101.3</v>
      </c>
      <c r="K62">
        <v>75.400000000000006</v>
      </c>
    </row>
  </sheetData>
  <mergeCells count="4">
    <mergeCell ref="B51:K51"/>
    <mergeCell ref="B54:K54"/>
    <mergeCell ref="B57:K57"/>
    <mergeCell ref="B60:K60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2023-09-12T21:17:52Z</dcterms:created>
  <dcterms:modified xsi:type="dcterms:W3CDTF">2023-09-30T14:16:41Z</dcterms:modified>
</cp:coreProperties>
</file>