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PT\Labs\1.2.1\"/>
    </mc:Choice>
  </mc:AlternateContent>
  <xr:revisionPtr revIDLastSave="0" documentId="13_ncr:1_{85B97571-87F2-4A08-BBA8-CB0F99638E04}" xr6:coauthVersionLast="45" xr6:coauthVersionMax="45" xr10:uidLastSave="{00000000-0000-0000-0000-000000000000}"/>
  <bookViews>
    <workbookView xWindow="-98" yWindow="-98" windowWidth="19095" windowHeight="12075" xr2:uid="{80FA578F-9BF8-4E3A-AC55-F8E1264C4561}"/>
  </bookViews>
  <sheets>
    <sheet name="Лист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6" i="1" l="1"/>
  <c r="I28" i="1" s="1"/>
  <c r="H29" i="1" s="1"/>
  <c r="X22" i="1"/>
  <c r="X23" i="1"/>
  <c r="W23" i="1"/>
  <c r="W24" i="1"/>
  <c r="W25" i="1"/>
  <c r="W26" i="1"/>
  <c r="W22" i="1"/>
  <c r="X33" i="1"/>
  <c r="X34" i="1"/>
  <c r="X35" i="1"/>
  <c r="X36" i="1"/>
  <c r="X37" i="1"/>
  <c r="U33" i="1" l="1"/>
  <c r="W33" i="1" s="1"/>
  <c r="O13" i="1"/>
  <c r="U34" i="1"/>
  <c r="U35" i="1"/>
  <c r="U36" i="1"/>
  <c r="U37" i="1"/>
  <c r="O36" i="1"/>
  <c r="O33" i="1"/>
  <c r="V33" i="1" s="1"/>
  <c r="M13" i="1"/>
  <c r="O43" i="1"/>
  <c r="K36" i="1"/>
  <c r="K33" i="1"/>
  <c r="J34" i="1"/>
  <c r="I26" i="1" s="1"/>
  <c r="J35" i="1"/>
  <c r="I27" i="1" s="1"/>
  <c r="J37" i="1"/>
  <c r="I29" i="1" s="1"/>
  <c r="J33" i="1"/>
  <c r="I25" i="1" s="1"/>
  <c r="K37" i="1" l="1"/>
  <c r="K35" i="1"/>
  <c r="K34" i="1"/>
  <c r="V37" i="1"/>
  <c r="W37" i="1" s="1"/>
  <c r="V36" i="1"/>
  <c r="W36" i="1" s="1"/>
  <c r="V35" i="1"/>
  <c r="W35" i="1" s="1"/>
  <c r="V34" i="1"/>
  <c r="W34" i="1" s="1"/>
</calcChain>
</file>

<file path=xl/sharedStrings.xml><?xml version="1.0" encoding="utf-8"?>
<sst xmlns="http://schemas.openxmlformats.org/spreadsheetml/2006/main" count="67" uniqueCount="52">
  <si>
    <t>m, g</t>
  </si>
  <si>
    <t>M, g</t>
  </si>
  <si>
    <t>dM</t>
  </si>
  <si>
    <t>L, cm</t>
  </si>
  <si>
    <t>R1</t>
  </si>
  <si>
    <t>R2</t>
  </si>
  <si>
    <t>r1</t>
  </si>
  <si>
    <t>r2</t>
  </si>
  <si>
    <t>m1</t>
  </si>
  <si>
    <t>m2</t>
  </si>
  <si>
    <t>1-левый</t>
  </si>
  <si>
    <t>2-правый</t>
  </si>
  <si>
    <t>до мишени</t>
  </si>
  <si>
    <t>до лазера</t>
  </si>
  <si>
    <t>R-до груза</t>
  </si>
  <si>
    <t>r-до мишени</t>
  </si>
  <si>
    <t>m-масса груза</t>
  </si>
  <si>
    <t>№</t>
  </si>
  <si>
    <t>m, г</t>
  </si>
  <si>
    <t>∆m, г</t>
  </si>
  <si>
    <t>x макс, мм</t>
  </si>
  <si>
    <t>∆x, мм</t>
  </si>
  <si>
    <t>U, м/c</t>
  </si>
  <si>
    <t>∆U, м/с</t>
  </si>
  <si>
    <t>Цилинрический маятник:</t>
  </si>
  <si>
    <t>Вращающийся маятник:</t>
  </si>
  <si>
    <t>∆U, м/c</t>
  </si>
  <si>
    <t>Δm, г</t>
  </si>
  <si>
    <t>0,1 погр</t>
  </si>
  <si>
    <t>M1, г</t>
  </si>
  <si>
    <t>√kI</t>
  </si>
  <si>
    <t>M2, г</t>
  </si>
  <si>
    <t>T1</t>
  </si>
  <si>
    <t>T2</t>
  </si>
  <si>
    <t>M ср</t>
  </si>
  <si>
    <t>N</t>
  </si>
  <si>
    <t>T</t>
  </si>
  <si>
    <t>T период</t>
  </si>
  <si>
    <t>x0, мм</t>
  </si>
  <si>
    <t>x max, мм</t>
  </si>
  <si>
    <t>dL</t>
  </si>
  <si>
    <t>T, c</t>
  </si>
  <si>
    <t>R</t>
  </si>
  <si>
    <t>m, кг</t>
  </si>
  <si>
    <t>∆m, кг</t>
  </si>
  <si>
    <t>X макс, м</t>
  </si>
  <si>
    <t>∆x, м</t>
  </si>
  <si>
    <t>phi</t>
  </si>
  <si>
    <t>r</t>
  </si>
  <si>
    <t>dU</t>
  </si>
  <si>
    <t>dr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</si>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</sst>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BBD4-FB44-4D26-A458-83BD91BD2D78}">
  <dimension ref="A1:Z63"/>
  <sheetViews>
    <sheetView tabSelected="1" topLeftCell="A22" zoomScale="96" workbookViewId="0">
      <selection activeCell="J29" sqref="J29"/>
    </sheetView>
  </sheetViews>
  <sheetFormatPr defaultRowHeight="14.25" x14ac:dyDescent="0.45"/>
  <sheetData>
    <row r="1" spans="1:20" x14ac:dyDescent="0.45">
      <c r="L1" s="1"/>
    </row>
    <row r="2" spans="1:20" x14ac:dyDescent="0.45">
      <c r="L2" s="2"/>
    </row>
    <row r="3" spans="1:20" x14ac:dyDescent="0.45">
      <c r="L3" s="2"/>
    </row>
    <row r="4" spans="1:20" x14ac:dyDescent="0.45">
      <c r="L4" s="2"/>
    </row>
    <row r="5" spans="1:20" x14ac:dyDescent="0.45">
      <c r="L5" s="2"/>
    </row>
    <row r="6" spans="1:20" x14ac:dyDescent="0.45">
      <c r="L6" s="2"/>
    </row>
    <row r="7" spans="1:20" x14ac:dyDescent="0.45">
      <c r="L7" s="2"/>
    </row>
    <row r="8" spans="1:20" x14ac:dyDescent="0.45">
      <c r="L8" s="2"/>
    </row>
    <row r="9" spans="1:20" x14ac:dyDescent="0.45">
      <c r="A9" t="s">
        <v>35</v>
      </c>
      <c r="B9" t="s">
        <v>0</v>
      </c>
      <c r="L9" s="2"/>
      <c r="M9" t="s">
        <v>4</v>
      </c>
      <c r="N9" t="s">
        <v>5</v>
      </c>
      <c r="O9" t="s">
        <v>6</v>
      </c>
      <c r="P9" t="s">
        <v>7</v>
      </c>
      <c r="Q9" t="s">
        <v>8</v>
      </c>
      <c r="R9" t="s">
        <v>9</v>
      </c>
      <c r="T9" t="s">
        <v>10</v>
      </c>
    </row>
    <row r="10" spans="1:20" x14ac:dyDescent="0.45">
      <c r="A10">
        <v>1</v>
      </c>
      <c r="B10">
        <v>0.51</v>
      </c>
      <c r="L10" s="2"/>
      <c r="M10">
        <v>0.33750000000000002</v>
      </c>
      <c r="N10">
        <v>0.33500000000000002</v>
      </c>
      <c r="O10">
        <v>0.20749999999999999</v>
      </c>
      <c r="P10">
        <v>0.21</v>
      </c>
      <c r="Q10">
        <v>0.7298</v>
      </c>
      <c r="R10">
        <v>0.73880000000000001</v>
      </c>
      <c r="T10" t="s">
        <v>11</v>
      </c>
    </row>
    <row r="11" spans="1:20" x14ac:dyDescent="0.45">
      <c r="A11">
        <v>2</v>
      </c>
      <c r="B11">
        <v>0.50700000000000001</v>
      </c>
      <c r="L11" s="2"/>
      <c r="T11" t="s">
        <v>14</v>
      </c>
    </row>
    <row r="12" spans="1:20" x14ac:dyDescent="0.45">
      <c r="A12">
        <v>3</v>
      </c>
      <c r="B12">
        <v>0.50700000000000001</v>
      </c>
      <c r="L12" s="2"/>
      <c r="M12" t="s">
        <v>42</v>
      </c>
      <c r="O12" t="s">
        <v>48</v>
      </c>
      <c r="T12" t="s">
        <v>15</v>
      </c>
    </row>
    <row r="13" spans="1:20" x14ac:dyDescent="0.45">
      <c r="A13">
        <v>4</v>
      </c>
      <c r="B13">
        <v>0.51</v>
      </c>
      <c r="L13" s="2"/>
      <c r="M13">
        <f>SUM(M10:N10)/2</f>
        <v>0.33625000000000005</v>
      </c>
      <c r="O13">
        <f>SUM(O10:P10)/2</f>
        <v>0.20874999999999999</v>
      </c>
      <c r="T13" t="s">
        <v>16</v>
      </c>
    </row>
    <row r="14" spans="1:20" x14ac:dyDescent="0.45">
      <c r="A14">
        <v>5</v>
      </c>
      <c r="B14">
        <v>0.503</v>
      </c>
      <c r="L14" s="2"/>
      <c r="Q14" t="s">
        <v>50</v>
      </c>
    </row>
    <row r="15" spans="1:20" x14ac:dyDescent="0.45">
      <c r="A15">
        <v>6</v>
      </c>
      <c r="B15">
        <v>0.50900000000000001</v>
      </c>
      <c r="L15" s="2"/>
      <c r="N15" t="s">
        <v>12</v>
      </c>
      <c r="Q15">
        <v>2.5000000000000001E-3</v>
      </c>
    </row>
    <row r="16" spans="1:20" x14ac:dyDescent="0.45">
      <c r="A16">
        <v>7</v>
      </c>
      <c r="B16">
        <v>0.51100000000000001</v>
      </c>
      <c r="L16" s="2"/>
      <c r="N16">
        <v>1.325</v>
      </c>
    </row>
    <row r="17" spans="1:24" x14ac:dyDescent="0.45">
      <c r="A17">
        <v>8</v>
      </c>
      <c r="B17">
        <v>0.505</v>
      </c>
      <c r="L17" s="2"/>
    </row>
    <row r="18" spans="1:24" x14ac:dyDescent="0.45">
      <c r="A18">
        <v>9</v>
      </c>
      <c r="B18">
        <v>0.50600000000000001</v>
      </c>
      <c r="L18" s="2"/>
      <c r="N18" t="s">
        <v>13</v>
      </c>
    </row>
    <row r="19" spans="1:24" x14ac:dyDescent="0.45">
      <c r="A19">
        <v>10</v>
      </c>
      <c r="B19">
        <v>0.48599999999999999</v>
      </c>
      <c r="L19" s="2"/>
      <c r="N19">
        <v>1.34</v>
      </c>
    </row>
    <row r="20" spans="1:24" x14ac:dyDescent="0.45">
      <c r="L20" s="2"/>
    </row>
    <row r="21" spans="1:24" x14ac:dyDescent="0.45">
      <c r="B21" t="s">
        <v>27</v>
      </c>
      <c r="L21" s="2"/>
    </row>
    <row r="22" spans="1:24" x14ac:dyDescent="0.45">
      <c r="B22">
        <v>1E-3</v>
      </c>
      <c r="L22" s="2"/>
      <c r="W22">
        <f>ABS(W33-V$25)</f>
        <v>1.5551660507103691</v>
      </c>
      <c r="X22">
        <f>X34/V25</f>
        <v>2.6966981425134293E-2</v>
      </c>
    </row>
    <row r="23" spans="1:24" x14ac:dyDescent="0.45">
      <c r="L23" s="2"/>
      <c r="W23">
        <f t="shared" ref="W23:W26" si="0">ABS(W34-V$25)</f>
        <v>5.3215348299984555</v>
      </c>
      <c r="X23">
        <f>W23/V25</f>
        <v>3.644886869861956E-2</v>
      </c>
    </row>
    <row r="24" spans="1:24" x14ac:dyDescent="0.45">
      <c r="L24" s="2"/>
      <c r="W24">
        <f t="shared" si="0"/>
        <v>2.9212028893567776</v>
      </c>
    </row>
    <row r="25" spans="1:24" x14ac:dyDescent="0.45">
      <c r="I25">
        <f>ABS(J$28-J33)</f>
        <v>5.8220092559822945</v>
      </c>
      <c r="L25" s="2"/>
      <c r="V25">
        <v>146</v>
      </c>
      <c r="W25">
        <f t="shared" si="0"/>
        <v>1.8064198013873352</v>
      </c>
    </row>
    <row r="26" spans="1:24" ht="14.65" thickBot="1" x14ac:dyDescent="0.5">
      <c r="I26">
        <f t="shared" ref="I26:I29" si="1">ABS(J$28-J34)</f>
        <v>6.9989245051086755</v>
      </c>
      <c r="L26" s="2"/>
      <c r="W26">
        <f t="shared" si="0"/>
        <v>6.4124694570438123E-2</v>
      </c>
    </row>
    <row r="27" spans="1:24" ht="14.65" thickBot="1" x14ac:dyDescent="0.5">
      <c r="I27">
        <f t="shared" si="1"/>
        <v>3.9463212286584479</v>
      </c>
      <c r="L27" s="4"/>
    </row>
    <row r="28" spans="1:24" x14ac:dyDescent="0.45">
      <c r="I28">
        <f t="shared" si="1"/>
        <v>9.3512246769614933</v>
      </c>
      <c r="J28">
        <v>109</v>
      </c>
      <c r="L28" s="2"/>
    </row>
    <row r="29" spans="1:24" x14ac:dyDescent="0.45">
      <c r="H29">
        <f>I28/J28</f>
        <v>8.5791052082215533E-2</v>
      </c>
      <c r="I29">
        <f>ABS(J$28-J37)</f>
        <v>10.53988954845228</v>
      </c>
      <c r="L29" s="2"/>
    </row>
    <row r="30" spans="1:24" x14ac:dyDescent="0.45">
      <c r="A30" t="s">
        <v>24</v>
      </c>
      <c r="L30" s="2"/>
      <c r="M30" t="s">
        <v>25</v>
      </c>
    </row>
    <row r="31" spans="1:24" x14ac:dyDescent="0.45">
      <c r="L31" s="2"/>
    </row>
    <row r="32" spans="1:24" x14ac:dyDescent="0.45">
      <c r="A32" t="s">
        <v>3</v>
      </c>
      <c r="B32" t="s">
        <v>40</v>
      </c>
      <c r="C32" t="s">
        <v>1</v>
      </c>
      <c r="D32" t="s">
        <v>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s="2"/>
      <c r="N32" t="s">
        <v>51</v>
      </c>
      <c r="O32" t="s">
        <v>32</v>
      </c>
      <c r="P32" t="s">
        <v>41</v>
      </c>
      <c r="Q32" t="s">
        <v>43</v>
      </c>
      <c r="R32" t="s">
        <v>44</v>
      </c>
      <c r="S32" t="s">
        <v>45</v>
      </c>
      <c r="T32" t="s">
        <v>46</v>
      </c>
      <c r="U32" t="s">
        <v>47</v>
      </c>
      <c r="V32" t="s">
        <v>30</v>
      </c>
      <c r="W32" t="s">
        <v>22</v>
      </c>
      <c r="X32" t="s">
        <v>26</v>
      </c>
    </row>
    <row r="33" spans="1:24" x14ac:dyDescent="0.45">
      <c r="A33">
        <v>2.19</v>
      </c>
      <c r="B33">
        <v>5.0000000000000001E-4</v>
      </c>
      <c r="C33">
        <v>2925</v>
      </c>
      <c r="D33">
        <v>5</v>
      </c>
      <c r="E33">
        <v>1</v>
      </c>
      <c r="F33">
        <v>0.51</v>
      </c>
      <c r="G33">
        <v>1E-3</v>
      </c>
      <c r="H33">
        <v>8.5</v>
      </c>
      <c r="I33">
        <v>0.25</v>
      </c>
      <c r="J33">
        <f>C33/F33*SQRT(9.81/A33)*H33/1000</f>
        <v>103.17799074401771</v>
      </c>
      <c r="K33">
        <f>J33*SQRT(D33*D33/C33/C33+G33*G33/F33/F33+0.5*B33*B33/A33/A33+I33*I33/H33/H33)</f>
        <v>3.0465382209740421</v>
      </c>
      <c r="L33" s="2"/>
      <c r="N33">
        <v>0.1</v>
      </c>
      <c r="O33">
        <f>SUM(P33:P35)/3</f>
        <v>7.0333333333333341</v>
      </c>
      <c r="P33">
        <v>7.1</v>
      </c>
      <c r="Q33">
        <v>5.0900000000000001E-4</v>
      </c>
      <c r="R33">
        <v>9.9999999999999995E-7</v>
      </c>
      <c r="S33">
        <v>5.8000000000000003E-2</v>
      </c>
      <c r="T33">
        <v>1E-3</v>
      </c>
      <c r="U33">
        <f>S33/(N$16+N$19)</f>
        <v>2.1763602251407131E-2</v>
      </c>
      <c r="V33">
        <f>4*PI()*O$43*M$13*M$13*O$33/(O$33*O$33-O$36*O$36)</f>
        <v>0.7052051906640141</v>
      </c>
      <c r="W33">
        <f>V33*U33/Q33/O$13</f>
        <v>144.44483394928963</v>
      </c>
      <c r="X33">
        <f>W33*SQRT(N$47*N$47/O$43/O$43+Q$15*Q$15/M$13/M$13+N$33*N$33/O$33/O$33+T33*T33/S33/S33+Q$15*Q$15/N$16/N$16+R33*R33/Q33/Q33+Q$15*Q$15/O$13/O$13)</f>
        <v>3.8367968571755173</v>
      </c>
    </row>
    <row r="34" spans="1:24" x14ac:dyDescent="0.45">
      <c r="A34">
        <v>2.19</v>
      </c>
      <c r="B34">
        <v>5.0000000000000001E-4</v>
      </c>
      <c r="C34">
        <v>2925</v>
      </c>
      <c r="D34">
        <v>5</v>
      </c>
      <c r="E34">
        <v>2</v>
      </c>
      <c r="F34">
        <v>0.50700000000000001</v>
      </c>
      <c r="G34">
        <v>1E-3</v>
      </c>
      <c r="H34">
        <v>9.5</v>
      </c>
      <c r="I34">
        <v>0.25</v>
      </c>
      <c r="J34">
        <f t="shared" ref="J34:J37" si="2">C34/F34*SQRT(9.81/A34)*H34/1000</f>
        <v>115.99892450510868</v>
      </c>
      <c r="K34">
        <f t="shared" ref="K34:K37" si="3">J34*SQRT(D34*D34/C34/C34+G34*G34/F34/F34+0.5*B34*B34/A34/A34+I34*I34/H34/H34)</f>
        <v>3.067638002764272</v>
      </c>
      <c r="L34" s="2"/>
      <c r="P34">
        <v>7.2</v>
      </c>
      <c r="Q34">
        <v>5.1099999999999995E-4</v>
      </c>
      <c r="R34">
        <v>9.9999999999999995E-7</v>
      </c>
      <c r="S34">
        <v>6.0999999999999999E-2</v>
      </c>
      <c r="T34">
        <v>1E-3</v>
      </c>
      <c r="U34">
        <f t="shared" ref="U34:U37" si="4">S34/(N$16+N$19)</f>
        <v>2.2889305816135085E-2</v>
      </c>
      <c r="V34">
        <f t="shared" ref="V34:V37" si="5">4*PI()*O$43*M$13*M$13*O$33/(O$33*O$33-O$36*O$36)</f>
        <v>0.7052051906640141</v>
      </c>
      <c r="W34">
        <f t="shared" ref="W34:W37" si="6">V34*U34/Q34/O$13</f>
        <v>151.32153482999846</v>
      </c>
      <c r="X34">
        <f>W34*SQRT(N$47*N$47/O$43/O$43+Q$15*Q$15/M$13/M$13+N$33*N$33/O$33/O$33+T34*T34/S34/S34+Q$15*Q$15/N$16/N$19+R34*R34/Q34/Q34+Q$15*Q$15/O$13/O$13)</f>
        <v>3.9371792880696068</v>
      </c>
    </row>
    <row r="35" spans="1:24" x14ac:dyDescent="0.45">
      <c r="A35">
        <v>2.19</v>
      </c>
      <c r="B35">
        <v>5.0000000000000001E-4</v>
      </c>
      <c r="C35">
        <v>2925</v>
      </c>
      <c r="D35">
        <v>5</v>
      </c>
      <c r="E35">
        <v>3</v>
      </c>
      <c r="F35">
        <v>0.50700000000000001</v>
      </c>
      <c r="G35">
        <v>1E-3</v>
      </c>
      <c r="H35">
        <v>9.25</v>
      </c>
      <c r="I35">
        <v>0.25</v>
      </c>
      <c r="J35">
        <f t="shared" si="2"/>
        <v>112.94632122865845</v>
      </c>
      <c r="K35">
        <f t="shared" si="3"/>
        <v>3.0668589279098701</v>
      </c>
      <c r="L35" s="2"/>
      <c r="O35" t="s">
        <v>33</v>
      </c>
      <c r="P35">
        <v>6.8</v>
      </c>
      <c r="Q35">
        <v>5.0500000000000002E-4</v>
      </c>
      <c r="R35">
        <v>9.9999999999999995E-7</v>
      </c>
      <c r="S35">
        <v>5.7000000000000002E-2</v>
      </c>
      <c r="T35">
        <v>1E-3</v>
      </c>
      <c r="U35">
        <f t="shared" si="4"/>
        <v>2.1388367729831145E-2</v>
      </c>
      <c r="V35">
        <f t="shared" si="5"/>
        <v>0.7052051906640141</v>
      </c>
      <c r="W35">
        <f t="shared" si="6"/>
        <v>143.07879711064322</v>
      </c>
      <c r="X35">
        <f>W35*SQRT(N$47*N$47/O$43/O$43+Q$15*Q$15/M$13/M$13+N$33*N$33/O$33/O$33+T35*T35/S35/S35+Q$15*Q$15/N$16/N$19+R35*R35/Q35/Q35+Q$15*Q$15/O$13/O$13)</f>
        <v>3.828802484470387</v>
      </c>
    </row>
    <row r="36" spans="1:24" x14ac:dyDescent="0.45">
      <c r="A36">
        <v>2.19</v>
      </c>
      <c r="B36">
        <v>5.0000000000000001E-4</v>
      </c>
      <c r="C36">
        <v>2925</v>
      </c>
      <c r="D36">
        <v>5</v>
      </c>
      <c r="E36">
        <v>4</v>
      </c>
      <c r="F36">
        <v>0.51</v>
      </c>
      <c r="G36">
        <v>1E-3</v>
      </c>
      <c r="H36">
        <v>9.75</v>
      </c>
      <c r="I36">
        <v>0.25</v>
      </c>
      <c r="J36">
        <f>C36/F36*SQRT(9.81/A36)*H36/1000</f>
        <v>118.35122467696149</v>
      </c>
      <c r="K36">
        <f t="shared" si="3"/>
        <v>3.0502832398673463</v>
      </c>
      <c r="L36" s="2"/>
      <c r="O36">
        <f>SUM(P36:P37)/2</f>
        <v>6.25</v>
      </c>
      <c r="P36">
        <v>6.2</v>
      </c>
      <c r="Q36">
        <v>5.0600000000000005E-4</v>
      </c>
      <c r="R36">
        <v>9.9999999999999995E-7</v>
      </c>
      <c r="S36">
        <v>5.8999999999999997E-2</v>
      </c>
      <c r="T36">
        <v>1E-3</v>
      </c>
      <c r="U36">
        <f t="shared" si="4"/>
        <v>2.2138836772983114E-2</v>
      </c>
      <c r="V36">
        <f t="shared" si="5"/>
        <v>0.7052051906640141</v>
      </c>
      <c r="W36">
        <f t="shared" si="6"/>
        <v>147.80641980138734</v>
      </c>
      <c r="X36">
        <f>W36*SQRT(N$47*N$47/O$43/O$43+Q$15*Q$15/M$13/M$13+N$33*N$33/O$33/O$33+T36*T36/S36/S36+Q$15*Q$15/N$16/N$19+R36*R36/Q36/Q36+Q$15*Q$15/O$13/O$13)</f>
        <v>3.8982078203211077</v>
      </c>
    </row>
    <row r="37" spans="1:24" x14ac:dyDescent="0.45">
      <c r="A37">
        <v>2.19</v>
      </c>
      <c r="B37">
        <v>5.0000000000000001E-4</v>
      </c>
      <c r="C37">
        <v>2925</v>
      </c>
      <c r="D37">
        <v>5</v>
      </c>
      <c r="E37">
        <v>5</v>
      </c>
      <c r="F37">
        <v>0.503</v>
      </c>
      <c r="G37">
        <v>1E-3</v>
      </c>
      <c r="H37">
        <v>8</v>
      </c>
      <c r="I37">
        <v>0.25</v>
      </c>
      <c r="J37">
        <f t="shared" si="2"/>
        <v>98.46011045154772</v>
      </c>
      <c r="K37">
        <f t="shared" si="3"/>
        <v>3.0877301711005773</v>
      </c>
      <c r="L37" s="2"/>
      <c r="P37">
        <v>6.3</v>
      </c>
      <c r="Q37">
        <v>4.86E-4</v>
      </c>
      <c r="R37">
        <v>9.9999999999999995E-7</v>
      </c>
      <c r="S37">
        <v>5.6000000000000001E-2</v>
      </c>
      <c r="T37">
        <v>1E-3</v>
      </c>
      <c r="U37">
        <f t="shared" si="4"/>
        <v>2.1013133208255159E-2</v>
      </c>
      <c r="V37">
        <f t="shared" si="5"/>
        <v>0.7052051906640141</v>
      </c>
      <c r="W37">
        <f t="shared" si="6"/>
        <v>146.06412469457044</v>
      </c>
      <c r="X37">
        <f>W37*SQRT(N$47*N$47/O$43/O$43+Q$15*Q$15/M$13/M$13+N$33*N$33/O$33/O$33+T37*T37/S37/S37+Q$15*Q$15/N$16/N$19+R37*R37/Q37/Q37+Q$15*Q$15/O$13/O$13)</f>
        <v>3.9396879620546379</v>
      </c>
    </row>
    <row r="38" spans="1:24" x14ac:dyDescent="0.45">
      <c r="L38" s="2"/>
    </row>
    <row r="39" spans="1:24" x14ac:dyDescent="0.45">
      <c r="L39" s="2"/>
    </row>
    <row r="40" spans="1:24" x14ac:dyDescent="0.45">
      <c r="L40" s="2"/>
      <c r="N40" t="s">
        <v>28</v>
      </c>
    </row>
    <row r="41" spans="1:24" x14ac:dyDescent="0.45">
      <c r="J41">
        <v>135.82297841499795</v>
      </c>
      <c r="L41" s="2"/>
      <c r="N41" t="s">
        <v>29</v>
      </c>
      <c r="O41">
        <v>0.7298</v>
      </c>
      <c r="U41">
        <v>107.739194980516</v>
      </c>
    </row>
    <row r="42" spans="1:24" x14ac:dyDescent="0.45">
      <c r="L42" s="2"/>
      <c r="N42" t="s">
        <v>31</v>
      </c>
      <c r="O42">
        <v>0.73880000000000001</v>
      </c>
    </row>
    <row r="43" spans="1:24" x14ac:dyDescent="0.45">
      <c r="D43" t="s">
        <v>32</v>
      </c>
      <c r="H43" t="s">
        <v>33</v>
      </c>
      <c r="L43" s="2"/>
      <c r="N43" t="s">
        <v>34</v>
      </c>
      <c r="O43">
        <f>SUM(O41:O42)/2</f>
        <v>0.73429999999999995</v>
      </c>
    </row>
    <row r="44" spans="1:24" x14ac:dyDescent="0.45">
      <c r="L44" s="2"/>
    </row>
    <row r="45" spans="1:24" x14ac:dyDescent="0.45">
      <c r="D45" t="s">
        <v>35</v>
      </c>
      <c r="E45" t="s">
        <v>36</v>
      </c>
      <c r="F45" t="s">
        <v>37</v>
      </c>
      <c r="H45" t="s">
        <v>35</v>
      </c>
      <c r="I45" t="s">
        <v>36</v>
      </c>
      <c r="J45" t="s">
        <v>37</v>
      </c>
      <c r="L45" s="2"/>
    </row>
    <row r="46" spans="1:24" x14ac:dyDescent="0.45">
      <c r="D46">
        <v>9</v>
      </c>
      <c r="E46">
        <v>60</v>
      </c>
      <c r="F46">
        <v>6.666666666666667</v>
      </c>
      <c r="H46">
        <v>12</v>
      </c>
      <c r="I46">
        <v>60</v>
      </c>
      <c r="J46">
        <v>5</v>
      </c>
      <c r="L46" s="2"/>
      <c r="N46" t="s">
        <v>2</v>
      </c>
      <c r="Q46" t="s">
        <v>38</v>
      </c>
      <c r="R46" t="s">
        <v>39</v>
      </c>
    </row>
    <row r="47" spans="1:24" x14ac:dyDescent="0.45">
      <c r="F47">
        <v>0.1111111111111111</v>
      </c>
      <c r="J47">
        <v>8.3333333333333329E-2</v>
      </c>
      <c r="L47" s="2"/>
      <c r="N47">
        <v>1E-4</v>
      </c>
      <c r="Q47">
        <v>0.5</v>
      </c>
      <c r="R47">
        <v>4</v>
      </c>
    </row>
    <row r="48" spans="1:24" x14ac:dyDescent="0.45">
      <c r="L48" s="2"/>
      <c r="Q48">
        <v>0.5</v>
      </c>
    </row>
    <row r="49" spans="1:26" x14ac:dyDescent="0.45">
      <c r="L49" s="2"/>
      <c r="Q49">
        <v>0.5</v>
      </c>
    </row>
    <row r="50" spans="1:26" x14ac:dyDescent="0.45">
      <c r="L50" s="2"/>
      <c r="Q50">
        <v>0.5</v>
      </c>
      <c r="X50" t="s">
        <v>35</v>
      </c>
      <c r="Y50" t="s">
        <v>45</v>
      </c>
      <c r="Z50" t="s">
        <v>41</v>
      </c>
    </row>
    <row r="51" spans="1:26" x14ac:dyDescent="0.45">
      <c r="F51" t="s">
        <v>38</v>
      </c>
      <c r="G51" t="s">
        <v>39</v>
      </c>
      <c r="L51" s="2"/>
      <c r="Q51">
        <v>0.5</v>
      </c>
      <c r="X51">
        <v>1</v>
      </c>
      <c r="Y51">
        <v>5.8000000000000003E-2</v>
      </c>
      <c r="Z51">
        <v>7.1</v>
      </c>
    </row>
    <row r="52" spans="1:26" x14ac:dyDescent="0.45">
      <c r="F52">
        <v>2.25</v>
      </c>
      <c r="G52">
        <v>8.75</v>
      </c>
      <c r="L52" s="2"/>
      <c r="X52">
        <v>2</v>
      </c>
      <c r="Y52">
        <v>6.0999999999999999E-2</v>
      </c>
      <c r="Z52">
        <v>7.2</v>
      </c>
    </row>
    <row r="53" spans="1:26" x14ac:dyDescent="0.45">
      <c r="F53">
        <v>3</v>
      </c>
      <c r="G53">
        <v>8.25</v>
      </c>
      <c r="L53" s="2"/>
      <c r="N53" t="s">
        <v>49</v>
      </c>
      <c r="X53">
        <v>3</v>
      </c>
      <c r="Y53">
        <v>5.7000000000000002E-2</v>
      </c>
      <c r="Z53">
        <v>6.8</v>
      </c>
    </row>
    <row r="54" spans="1:26" x14ac:dyDescent="0.45">
      <c r="F54">
        <v>4</v>
      </c>
      <c r="G54">
        <v>7.75</v>
      </c>
      <c r="L54" s="2"/>
      <c r="X54">
        <v>4</v>
      </c>
      <c r="Y54">
        <v>5.8999999999999997E-2</v>
      </c>
      <c r="Z54">
        <v>6.2</v>
      </c>
    </row>
    <row r="55" spans="1:26" x14ac:dyDescent="0.45">
      <c r="F55">
        <v>4.5</v>
      </c>
      <c r="G55">
        <v>7</v>
      </c>
      <c r="L55" s="2"/>
      <c r="X55">
        <v>5</v>
      </c>
      <c r="Y55">
        <v>5.6000000000000001E-2</v>
      </c>
      <c r="Z55">
        <v>6.3</v>
      </c>
    </row>
    <row r="56" spans="1:26" x14ac:dyDescent="0.45">
      <c r="F56">
        <v>5.25</v>
      </c>
      <c r="G56">
        <v>6.25</v>
      </c>
      <c r="L56" s="2"/>
    </row>
    <row r="57" spans="1:26" x14ac:dyDescent="0.45">
      <c r="L57" s="2"/>
    </row>
    <row r="58" spans="1:26" x14ac:dyDescent="0.45">
      <c r="A58" t="s">
        <v>35</v>
      </c>
      <c r="B58" t="s">
        <v>20</v>
      </c>
      <c r="L58" s="2"/>
    </row>
    <row r="59" spans="1:26" x14ac:dyDescent="0.45">
      <c r="A59">
        <v>1</v>
      </c>
      <c r="B59">
        <v>8.5</v>
      </c>
      <c r="L59" s="2"/>
    </row>
    <row r="60" spans="1:26" x14ac:dyDescent="0.45">
      <c r="A60">
        <v>2</v>
      </c>
      <c r="B60">
        <v>9.5</v>
      </c>
      <c r="L60" s="2"/>
    </row>
    <row r="61" spans="1:26" ht="14.65" thickBot="1" x14ac:dyDescent="0.5">
      <c r="A61">
        <v>3</v>
      </c>
      <c r="B61">
        <v>9.25</v>
      </c>
      <c r="L61" s="3"/>
    </row>
    <row r="62" spans="1:26" x14ac:dyDescent="0.45">
      <c r="A62">
        <v>4</v>
      </c>
      <c r="B62">
        <v>9.75</v>
      </c>
    </row>
    <row r="63" spans="1:26" x14ac:dyDescent="0.45">
      <c r="A63">
        <v>5</v>
      </c>
      <c r="B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2023-12-08T06:15:02Z</dcterms:created>
  <dcterms:modified xsi:type="dcterms:W3CDTF">2023-12-17T19:07:03Z</dcterms:modified>
</cp:coreProperties>
</file>