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PT\Labs\1.2.3\"/>
    </mc:Choice>
  </mc:AlternateContent>
  <xr:revisionPtr revIDLastSave="0" documentId="13_ncr:1_{60DAAD37-3827-4055-8553-6169A0676A5C}" xr6:coauthVersionLast="45" xr6:coauthVersionMax="45" xr10:uidLastSave="{00000000-0000-0000-0000-000000000000}"/>
  <bookViews>
    <workbookView xWindow="-98" yWindow="-98" windowWidth="19095" windowHeight="12075" xr2:uid="{BA1136FF-B352-4D42-A673-1D0E0BDF5259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3" i="1" l="1"/>
  <c r="J43" i="1"/>
  <c r="I43" i="1"/>
  <c r="H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43" i="1"/>
  <c r="E43" i="1"/>
  <c r="D43" i="1"/>
  <c r="N26" i="1"/>
  <c r="N39" i="1"/>
  <c r="N27" i="1"/>
  <c r="N28" i="1"/>
  <c r="N29" i="1"/>
  <c r="N30" i="1"/>
  <c r="N31" i="1"/>
  <c r="N32" i="1"/>
  <c r="N33" i="1"/>
  <c r="N34" i="1"/>
  <c r="N35" i="1"/>
  <c r="N36" i="1"/>
  <c r="N37" i="1"/>
  <c r="N38" i="1"/>
  <c r="J26" i="1"/>
  <c r="J23" i="1"/>
  <c r="J14" i="1"/>
  <c r="J17" i="1" s="1"/>
  <c r="J20" i="1" s="1"/>
  <c r="J11" i="1"/>
  <c r="J2" i="1"/>
  <c r="J5" i="1"/>
  <c r="J8" i="1"/>
  <c r="O2" i="1"/>
  <c r="X2" i="1" s="1"/>
  <c r="Y2" i="1" s="1"/>
  <c r="H3" i="1" l="1"/>
  <c r="A28" i="1"/>
  <c r="F35" i="1"/>
  <c r="F36" i="1"/>
  <c r="F37" i="1"/>
  <c r="F38" i="1"/>
  <c r="F39" i="1"/>
  <c r="F31" i="1"/>
  <c r="F32" i="1"/>
  <c r="F33" i="1"/>
  <c r="F34" i="1"/>
  <c r="G24" i="1"/>
  <c r="K24" i="1" s="1"/>
  <c r="G25" i="1"/>
  <c r="K25" i="1" s="1"/>
  <c r="G23" i="1"/>
  <c r="G22" i="1"/>
  <c r="G20" i="1"/>
  <c r="G18" i="1"/>
  <c r="G19" i="1"/>
  <c r="G17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14" i="1"/>
  <c r="F3" i="1"/>
  <c r="F4" i="1"/>
  <c r="H4" i="1" s="1"/>
  <c r="F5" i="1"/>
  <c r="F6" i="1"/>
  <c r="F7" i="1"/>
  <c r="F8" i="1"/>
  <c r="F9" i="1"/>
  <c r="F10" i="1"/>
  <c r="F11" i="1"/>
  <c r="F12" i="1"/>
  <c r="F13" i="1"/>
  <c r="F2" i="1"/>
  <c r="H2" i="1" s="1"/>
  <c r="H6" i="1" l="1"/>
  <c r="H15" i="1"/>
  <c r="I2" i="1"/>
  <c r="K2" i="1" s="1"/>
  <c r="H23" i="1"/>
  <c r="H14" i="1"/>
  <c r="H16" i="1"/>
  <c r="H34" i="1"/>
  <c r="K34" i="1" s="1"/>
  <c r="H8" i="1"/>
  <c r="I8" i="1" s="1"/>
  <c r="K8" i="1" s="1"/>
  <c r="H10" i="1"/>
  <c r="H26" i="1"/>
  <c r="K26" i="1" s="1"/>
  <c r="H27" i="1"/>
  <c r="K27" i="1" s="1"/>
  <c r="H35" i="1"/>
  <c r="K35" i="1" s="1"/>
  <c r="H31" i="1"/>
  <c r="K31" i="1" s="1"/>
  <c r="H25" i="1"/>
  <c r="H9" i="1"/>
  <c r="H33" i="1"/>
  <c r="K33" i="1" s="1"/>
  <c r="H19" i="1"/>
  <c r="H39" i="1"/>
  <c r="K39" i="1" s="1"/>
  <c r="H7" i="1"/>
  <c r="H18" i="1"/>
  <c r="H32" i="1"/>
  <c r="K32" i="1" s="1"/>
  <c r="H12" i="1"/>
  <c r="I11" i="1" s="1"/>
  <c r="K11" i="1" s="1"/>
  <c r="H28" i="1"/>
  <c r="K28" i="1" s="1"/>
  <c r="J34" i="1"/>
  <c r="J27" i="1"/>
  <c r="J35" i="1"/>
  <c r="J28" i="1"/>
  <c r="J36" i="1"/>
  <c r="J29" i="1"/>
  <c r="J37" i="1"/>
  <c r="J30" i="1"/>
  <c r="J38" i="1"/>
  <c r="J31" i="1"/>
  <c r="J39" i="1"/>
  <c r="J32" i="1"/>
  <c r="J33" i="1"/>
  <c r="H20" i="1"/>
  <c r="I20" i="1" s="1"/>
  <c r="K20" i="1" s="1"/>
  <c r="H5" i="1"/>
  <c r="I5" i="1" s="1"/>
  <c r="K5" i="1" s="1"/>
  <c r="G21" i="1"/>
  <c r="H21" i="1" s="1"/>
  <c r="H11" i="1"/>
  <c r="H38" i="1"/>
  <c r="K38" i="1" s="1"/>
  <c r="H37" i="1"/>
  <c r="K37" i="1" s="1"/>
  <c r="H17" i="1"/>
  <c r="I17" i="1" s="1"/>
  <c r="K17" i="1" s="1"/>
  <c r="H36" i="1"/>
  <c r="K36" i="1" s="1"/>
  <c r="H24" i="1"/>
  <c r="H13" i="1"/>
  <c r="H22" i="1"/>
  <c r="H30" i="1"/>
  <c r="K30" i="1" s="1"/>
  <c r="H29" i="1"/>
  <c r="K29" i="1" s="1"/>
  <c r="I23" i="1" l="1"/>
  <c r="K23" i="1" s="1"/>
  <c r="I14" i="1"/>
  <c r="K14" i="1" s="1"/>
</calcChain>
</file>

<file path=xl/sharedStrings.xml><?xml version="1.0" encoding="utf-8"?>
<sst xmlns="http://schemas.openxmlformats.org/spreadsheetml/2006/main" count="59" uniqueCount="45">
  <si>
    <t>R, mm</t>
  </si>
  <si>
    <t>N</t>
  </si>
  <si>
    <t>t</t>
  </si>
  <si>
    <t>T</t>
  </si>
  <si>
    <t>пустой</t>
  </si>
  <si>
    <t>крышка</t>
  </si>
  <si>
    <t>парал</t>
  </si>
  <si>
    <t>m</t>
  </si>
  <si>
    <t>стенка</t>
  </si>
  <si>
    <t>два полугкруга вместе</t>
  </si>
  <si>
    <t>два полукруга + стенка</t>
  </si>
  <si>
    <t>два полукруга + стенка + крышка</t>
  </si>
  <si>
    <t>крышка + стенка</t>
  </si>
  <si>
    <t>два полукруга</t>
  </si>
  <si>
    <t>d</t>
  </si>
  <si>
    <t>r, mm</t>
  </si>
  <si>
    <t>dL</t>
  </si>
  <si>
    <t>dR</t>
  </si>
  <si>
    <t>dr</t>
  </si>
  <si>
    <t>m1</t>
  </si>
  <si>
    <t>m2</t>
  </si>
  <si>
    <t>D крышки, cm</t>
  </si>
  <si>
    <t>D стенки, cm</t>
  </si>
  <si>
    <t>d стенки, cm</t>
  </si>
  <si>
    <t>h стенки, cm</t>
  </si>
  <si>
    <t>d крышки, cm</t>
  </si>
  <si>
    <t>a парал, cm</t>
  </si>
  <si>
    <t>b парал, cm</t>
  </si>
  <si>
    <t>c парал, cm</t>
  </si>
  <si>
    <t>d, cm</t>
  </si>
  <si>
    <t>h, cm</t>
  </si>
  <si>
    <t>d - делений одной полоинки от центра, mm</t>
  </si>
  <si>
    <t>m12 - массы половинок</t>
  </si>
  <si>
    <t>k</t>
  </si>
  <si>
    <t>dk</t>
  </si>
  <si>
    <t>L, mm</t>
  </si>
  <si>
    <t>z0, mm</t>
  </si>
  <si>
    <t>I</t>
  </si>
  <si>
    <t>Icp</t>
  </si>
  <si>
    <t>It</t>
  </si>
  <si>
    <t>dI</t>
  </si>
  <si>
    <t>dm</t>
  </si>
  <si>
    <t>dt</t>
  </si>
  <si>
    <t>Ie</t>
  </si>
  <si>
    <t>h^2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</si>
</sst>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2" fontId="0" fillId="0" borderId="0" xfId="0" applyNumberFormat="1"/>
    <xf numFmtId="0" fontId="0" fillId="0" borderId="5" xfId="0" applyFill="1" applyBorder="1"/>
    <xf numFmtId="0" fontId="0" fillId="0" borderId="8" xfId="0" applyFill="1" applyBorder="1"/>
    <xf numFmtId="0" fontId="0" fillId="0" borderId="3" xfId="0" applyFill="1" applyBorder="1"/>
    <xf numFmtId="0" fontId="0" fillId="0" borderId="1" xfId="0" applyFill="1" applyBorder="1"/>
    <xf numFmtId="0" fontId="0" fillId="0" borderId="6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I(h^2)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6274250923013949E-2"/>
                  <c:y val="-7.24650972185198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Лист1!$N$26:$N$39</c:f>
              <c:numCache>
                <c:formatCode>General</c:formatCode>
                <c:ptCount val="14"/>
                <c:pt idx="0">
                  <c:v>2.7514793388429761E-5</c:v>
                </c:pt>
                <c:pt idx="1">
                  <c:v>1.1005917355371904E-4</c:v>
                </c:pt>
                <c:pt idx="2">
                  <c:v>2.4763314049586785E-4</c:v>
                </c:pt>
                <c:pt idx="3">
                  <c:v>4.4023669421487617E-4</c:v>
                </c:pt>
                <c:pt idx="4">
                  <c:v>6.8786983471074391E-4</c:v>
                </c:pt>
                <c:pt idx="5">
                  <c:v>9.9053256198347139E-4</c:v>
                </c:pt>
                <c:pt idx="6">
                  <c:v>1.348224876033058E-3</c:v>
                </c:pt>
                <c:pt idx="7">
                  <c:v>1.7609467768595047E-3</c:v>
                </c:pt>
                <c:pt idx="8">
                  <c:v>2.2286982644628105E-3</c:v>
                </c:pt>
                <c:pt idx="9">
                  <c:v>2.7514793388429756E-3</c:v>
                </c:pt>
                <c:pt idx="10">
                  <c:v>3.3292900000000004E-3</c:v>
                </c:pt>
                <c:pt idx="11">
                  <c:v>3.9621302479338856E-3</c:v>
                </c:pt>
                <c:pt idx="12">
                  <c:v>4.6500000826446295E-3</c:v>
                </c:pt>
                <c:pt idx="13">
                  <c:v>5.3928995041322321E-3</c:v>
                </c:pt>
              </c:numCache>
            </c:numRef>
          </c:xVal>
          <c:yVal>
            <c:numRef>
              <c:f>Лист1!$H$26:$H$39</c:f>
              <c:numCache>
                <c:formatCode>General</c:formatCode>
                <c:ptCount val="14"/>
                <c:pt idx="0">
                  <c:v>1.7001552225241971E-3</c:v>
                </c:pt>
                <c:pt idx="1">
                  <c:v>1.8858507953301764E-3</c:v>
                </c:pt>
                <c:pt idx="2">
                  <c:v>2.149844459305883E-3</c:v>
                </c:pt>
                <c:pt idx="3">
                  <c:v>2.3462818413003735E-3</c:v>
                </c:pt>
                <c:pt idx="4">
                  <c:v>2.594183829425235E-3</c:v>
                </c:pt>
                <c:pt idx="5">
                  <c:v>3.2114832678008572E-3</c:v>
                </c:pt>
                <c:pt idx="6">
                  <c:v>3.7142128579240423E-3</c:v>
                </c:pt>
                <c:pt idx="7">
                  <c:v>4.2885395607637818E-3</c:v>
                </c:pt>
                <c:pt idx="8">
                  <c:v>5.0880285079249934E-3</c:v>
                </c:pt>
                <c:pt idx="9">
                  <c:v>5.7039787896322001E-3</c:v>
                </c:pt>
                <c:pt idx="10">
                  <c:v>6.6278120566828705E-3</c:v>
                </c:pt>
                <c:pt idx="11">
                  <c:v>7.4585454080011594E-3</c:v>
                </c:pt>
                <c:pt idx="12">
                  <c:v>8.5356370153628833E-3</c:v>
                </c:pt>
                <c:pt idx="13">
                  <c:v>9.5935893997937637E-3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91-4EEC-8A22-2F4043FB1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68319"/>
        <c:axId val="116252319"/>
      </c:scatterChart>
      <c:valAx>
        <c:axId val="11466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h^2, m^2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252319"/>
        <c:crosses val="autoZero"/>
        <c:crossBetween val="midCat"/>
      </c:valAx>
      <c:valAx>
        <c:axId val="11625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 kg*m^2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66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631030</xdr:colOff>
      <xdr:row>24</xdr:row>
      <xdr:rowOff>26193</xdr:rowOff>
    </xdr:from>
    <xdr:to>
      <xdr:col>25</xdr:col>
      <xdr:colOff>504824</xdr:colOff>
      <xdr:row>51</xdr:row>
      <xdr:rowOff>157163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741558A-58F3-40D5-87A6-5017B65A3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AEB4B-20D5-403B-89E6-6435B8A65BD6}">
  <dimension ref="A1:Y78"/>
  <sheetViews>
    <sheetView tabSelected="1" topLeftCell="H1" zoomScale="91" workbookViewId="0">
      <selection activeCell="K8" sqref="K8"/>
    </sheetView>
  </sheetViews>
  <sheetFormatPr defaultRowHeight="14.25" x14ac:dyDescent="0.45"/>
  <cols>
    <col min="2" max="5" width="9.1328125" bestFit="1" customWidth="1"/>
    <col min="6" max="9" width="11.9296875" bestFit="1" customWidth="1"/>
    <col min="10" max="10" width="9.1328125" bestFit="1" customWidth="1"/>
    <col min="11" max="11" width="11.9296875" bestFit="1" customWidth="1"/>
    <col min="12" max="13" width="9.1328125" bestFit="1" customWidth="1"/>
    <col min="14" max="14" width="11.6640625" bestFit="1" customWidth="1"/>
    <col min="15" max="18" width="9.1328125" bestFit="1" customWidth="1"/>
    <col min="21" max="21" width="11.59765625" bestFit="1" customWidth="1"/>
  </cols>
  <sheetData>
    <row r="1" spans="4:25" ht="14.65" thickBot="1" x14ac:dyDescent="0.5">
      <c r="D1" t="s">
        <v>1</v>
      </c>
      <c r="E1" t="s">
        <v>2</v>
      </c>
      <c r="F1" t="s">
        <v>3</v>
      </c>
      <c r="G1" t="s">
        <v>7</v>
      </c>
      <c r="H1" t="s">
        <v>37</v>
      </c>
      <c r="I1" t="s">
        <v>38</v>
      </c>
      <c r="J1" t="s">
        <v>39</v>
      </c>
      <c r="K1" t="s">
        <v>40</v>
      </c>
      <c r="N1" t="s">
        <v>42</v>
      </c>
      <c r="O1" t="s">
        <v>36</v>
      </c>
      <c r="P1" s="7" t="s">
        <v>35</v>
      </c>
      <c r="Q1" s="7" t="s">
        <v>0</v>
      </c>
      <c r="R1" t="s">
        <v>15</v>
      </c>
      <c r="S1" t="s">
        <v>16</v>
      </c>
      <c r="T1" t="s">
        <v>17</v>
      </c>
      <c r="U1" t="s">
        <v>18</v>
      </c>
      <c r="V1" t="s">
        <v>41</v>
      </c>
      <c r="X1" t="s">
        <v>33</v>
      </c>
      <c r="Y1" t="s">
        <v>34</v>
      </c>
    </row>
    <row r="2" spans="4:25" x14ac:dyDescent="0.45">
      <c r="D2" s="1">
        <v>10</v>
      </c>
      <c r="E2" s="5">
        <v>44.289000000000001</v>
      </c>
      <c r="F2" s="5">
        <f>E2/D2</f>
        <v>4.4289000000000005</v>
      </c>
      <c r="G2" s="5">
        <v>993.5</v>
      </c>
      <c r="H2">
        <f>X$2*G2*F2*F2/1000</f>
        <v>7.8696633229482817E-3</v>
      </c>
      <c r="I2">
        <f>SUM(H2:H4)/3</f>
        <v>7.9106115071700955E-3</v>
      </c>
      <c r="J2">
        <f>G2*Q2*Q2/1000/1000/2/1000</f>
        <v>6.6152992300000006E-3</v>
      </c>
      <c r="K2">
        <f>I2*SQRT(Y$2*Y$2/X$2/X$2+V$2*V$2/G2/G2+2*N$2*N$2/E2/E2)</f>
        <v>8.5106073340648368E-5</v>
      </c>
      <c r="L2" s="2" t="s">
        <v>4</v>
      </c>
      <c r="N2">
        <v>1E-3</v>
      </c>
      <c r="O2">
        <f>SQRT(P2*P2-Q2*Q2)</f>
        <v>2165.9279397062128</v>
      </c>
      <c r="P2" s="7">
        <v>2169</v>
      </c>
      <c r="Q2" s="7">
        <v>115.4</v>
      </c>
      <c r="R2">
        <v>30.5</v>
      </c>
      <c r="S2">
        <v>1</v>
      </c>
      <c r="T2">
        <v>0.5</v>
      </c>
      <c r="U2">
        <v>0.3</v>
      </c>
      <c r="V2">
        <v>0.1</v>
      </c>
      <c r="X2">
        <f>9.81*Q2/1000*R2/1000/4/3.1415/3.1415/O2*1000</f>
        <v>4.0382809712005729E-4</v>
      </c>
      <c r="Y2">
        <f>X2*SQRT(T2*T2/Q2/Q2+U2*U2/R2/R2+S2*S2/P2/P2)</f>
        <v>4.3443630184200239E-6</v>
      </c>
    </row>
    <row r="3" spans="4:25" x14ac:dyDescent="0.45">
      <c r="D3" s="6">
        <v>10</v>
      </c>
      <c r="E3" s="7">
        <v>44.469000000000001</v>
      </c>
      <c r="F3" s="7">
        <f t="shared" ref="F3:F39" si="0">E3/D3</f>
        <v>4.4469000000000003</v>
      </c>
      <c r="G3" s="7">
        <v>993.5</v>
      </c>
      <c r="H3">
        <f>X$2*G3*F3*F3/1000</f>
        <v>7.9337613137891519E-3</v>
      </c>
      <c r="L3" s="8"/>
    </row>
    <row r="4" spans="4:25" ht="14.65" thickBot="1" x14ac:dyDescent="0.5">
      <c r="D4" s="3">
        <v>10</v>
      </c>
      <c r="E4" s="9">
        <v>44.454000000000001</v>
      </c>
      <c r="F4" s="9">
        <f t="shared" si="0"/>
        <v>4.4454000000000002</v>
      </c>
      <c r="G4" s="9">
        <v>993.5</v>
      </c>
      <c r="H4">
        <f>X$2*G4*F4*F4/1000</f>
        <v>7.9284098847728548E-3</v>
      </c>
      <c r="L4" s="4"/>
    </row>
    <row r="5" spans="4:25" x14ac:dyDescent="0.45">
      <c r="D5" s="1">
        <v>31</v>
      </c>
      <c r="E5" s="12">
        <v>123.28</v>
      </c>
      <c r="F5" s="5">
        <f t="shared" si="0"/>
        <v>3.9767741935483873</v>
      </c>
      <c r="G5" s="5">
        <v>580.6</v>
      </c>
      <c r="H5">
        <f>X$2*(G5+G$2)*F5*F5/1000-H$2</f>
        <v>2.1832216940887821E-3</v>
      </c>
      <c r="I5">
        <f>SUM(H5:H7)/3</f>
        <v>2.1882922053055348E-3</v>
      </c>
      <c r="J5">
        <f>G5/2/1000*P12/2*P12/2/100/100</f>
        <v>2.0728145749999995E-3</v>
      </c>
      <c r="K5">
        <f t="shared" ref="K5:K25" si="1">I5*SQRT(Y$2*Y$2/X$2/X$2+V$2*V$2/G5/G5+2*N$2*N$2/E5/E5)</f>
        <v>2.3544571364539222E-5</v>
      </c>
      <c r="L5" s="2" t="s">
        <v>5</v>
      </c>
    </row>
    <row r="6" spans="4:25" x14ac:dyDescent="0.45">
      <c r="D6" s="6">
        <v>10</v>
      </c>
      <c r="E6" s="10">
        <v>39.811</v>
      </c>
      <c r="F6" s="7">
        <f t="shared" si="0"/>
        <v>3.9811000000000001</v>
      </c>
      <c r="G6" s="7">
        <v>580.6</v>
      </c>
      <c r="H6">
        <f t="shared" ref="H6:H25" si="2">X$2*(G6+G$2)*F6*F6/1000-H$2</f>
        <v>2.2051039959410795E-3</v>
      </c>
      <c r="L6" s="8"/>
      <c r="P6" t="s">
        <v>19</v>
      </c>
      <c r="Q6" t="s">
        <v>20</v>
      </c>
      <c r="S6" t="s">
        <v>32</v>
      </c>
    </row>
    <row r="7" spans="4:25" ht="14.65" thickBot="1" x14ac:dyDescent="0.5">
      <c r="D7" s="3">
        <v>11</v>
      </c>
      <c r="E7" s="13">
        <v>43.73</v>
      </c>
      <c r="F7" s="9">
        <f t="shared" si="0"/>
        <v>3.9754545454545451</v>
      </c>
      <c r="G7" s="9">
        <v>580.6</v>
      </c>
      <c r="H7">
        <f t="shared" si="2"/>
        <v>2.1765509258867433E-3</v>
      </c>
      <c r="L7" s="4"/>
      <c r="P7">
        <v>764.3</v>
      </c>
      <c r="Q7">
        <v>764.8</v>
      </c>
    </row>
    <row r="8" spans="4:25" x14ac:dyDescent="0.45">
      <c r="D8" s="1">
        <v>11</v>
      </c>
      <c r="E8" s="5">
        <v>47.323999999999998</v>
      </c>
      <c r="F8" s="5">
        <f t="shared" si="0"/>
        <v>4.3021818181818183</v>
      </c>
      <c r="G8" s="12">
        <v>737.7</v>
      </c>
      <c r="H8">
        <f t="shared" si="2"/>
        <v>5.0699499584118072E-3</v>
      </c>
      <c r="I8">
        <f>SUM(H8:H10)/3</f>
        <v>5.1133928729683387E-3</v>
      </c>
      <c r="J8">
        <f>G8/1000/2*(P12/2*P12/2/100/100+(P12/2-R12)*(P12/2-R12)/100/100)</f>
        <v>5.0537060624999998E-3</v>
      </c>
      <c r="K8">
        <f t="shared" si="1"/>
        <v>5.5014210821104096E-5</v>
      </c>
      <c r="L8" s="2" t="s">
        <v>8</v>
      </c>
    </row>
    <row r="9" spans="4:25" x14ac:dyDescent="0.45">
      <c r="D9" s="6">
        <v>5</v>
      </c>
      <c r="E9" s="10">
        <v>21.548999999999999</v>
      </c>
      <c r="F9" s="7">
        <f t="shared" si="0"/>
        <v>4.3098000000000001</v>
      </c>
      <c r="G9" s="10">
        <v>737.7</v>
      </c>
      <c r="H9">
        <f t="shared" si="2"/>
        <v>5.1158167343356917E-3</v>
      </c>
      <c r="L9" s="8"/>
    </row>
    <row r="10" spans="4:25" ht="14.65" thickBot="1" x14ac:dyDescent="0.5">
      <c r="D10" s="14">
        <v>5</v>
      </c>
      <c r="E10" s="13">
        <v>21.581</v>
      </c>
      <c r="F10" s="9">
        <f t="shared" si="0"/>
        <v>4.3162000000000003</v>
      </c>
      <c r="G10" s="13">
        <v>737.7</v>
      </c>
      <c r="H10">
        <f t="shared" si="2"/>
        <v>5.1544119261575164E-3</v>
      </c>
      <c r="L10" s="4"/>
    </row>
    <row r="11" spans="4:25" x14ac:dyDescent="0.45">
      <c r="D11" s="15">
        <v>5</v>
      </c>
      <c r="E11" s="12">
        <v>19.018000000000001</v>
      </c>
      <c r="F11" s="5">
        <f t="shared" si="0"/>
        <v>3.8036000000000003</v>
      </c>
      <c r="G11" s="12">
        <v>1101.0999999999999</v>
      </c>
      <c r="H11">
        <f t="shared" si="2"/>
        <v>4.3676846407130383E-3</v>
      </c>
      <c r="I11">
        <f>SUM(H11:H13)/3</f>
        <v>4.311591928867136E-3</v>
      </c>
      <c r="J11">
        <f>G11/12/1000*(P19*P19/100/100+R19*R19/100/100)</f>
        <v>4.4185317009166666E-3</v>
      </c>
      <c r="K11">
        <f t="shared" si="1"/>
        <v>4.638665699994685E-5</v>
      </c>
      <c r="L11" s="2" t="s">
        <v>6</v>
      </c>
      <c r="P11" t="s">
        <v>21</v>
      </c>
      <c r="R11" t="s">
        <v>25</v>
      </c>
    </row>
    <row r="12" spans="4:25" x14ac:dyDescent="0.45">
      <c r="D12" s="16">
        <v>5</v>
      </c>
      <c r="E12" s="10">
        <v>18.969000000000001</v>
      </c>
      <c r="F12" s="7">
        <f t="shared" si="0"/>
        <v>3.7938000000000001</v>
      </c>
      <c r="G12" s="10">
        <v>1101.0999999999999</v>
      </c>
      <c r="H12">
        <f t="shared" si="2"/>
        <v>4.3047066645990253E-3</v>
      </c>
      <c r="L12" s="8"/>
      <c r="P12">
        <v>16.899999999999999</v>
      </c>
      <c r="R12">
        <v>0.35</v>
      </c>
    </row>
    <row r="13" spans="4:25" ht="14.65" thickBot="1" x14ac:dyDescent="0.5">
      <c r="D13" s="16">
        <v>5</v>
      </c>
      <c r="E13" s="10">
        <v>18.936</v>
      </c>
      <c r="F13" s="7">
        <f t="shared" si="0"/>
        <v>3.7871999999999999</v>
      </c>
      <c r="G13" s="10">
        <v>1101.0999999999999</v>
      </c>
      <c r="H13">
        <f t="shared" si="2"/>
        <v>4.2623844812893445E-3</v>
      </c>
      <c r="L13" s="8"/>
    </row>
    <row r="14" spans="4:25" x14ac:dyDescent="0.45">
      <c r="D14" s="15">
        <v>5</v>
      </c>
      <c r="E14" s="12">
        <v>15.382999999999999</v>
      </c>
      <c r="F14" s="12">
        <f t="shared" si="0"/>
        <v>3.0766</v>
      </c>
      <c r="G14" s="12">
        <v>1528.1</v>
      </c>
      <c r="H14">
        <f t="shared" si="2"/>
        <v>1.7689553696848947E-3</v>
      </c>
      <c r="I14">
        <f>SUM(H14:H16)/3</f>
        <v>1.7423030832959003E-3</v>
      </c>
      <c r="J14">
        <f>G14/2/1000*P22/2*P22/2/100/100</f>
        <v>1.4758408901249997E-3</v>
      </c>
      <c r="K14">
        <f t="shared" si="1"/>
        <v>1.8744642949188168E-5</v>
      </c>
      <c r="L14" s="2" t="s">
        <v>9</v>
      </c>
      <c r="P14" t="s">
        <v>22</v>
      </c>
      <c r="R14" t="s">
        <v>23</v>
      </c>
      <c r="T14" t="s">
        <v>24</v>
      </c>
    </row>
    <row r="15" spans="4:25" x14ac:dyDescent="0.45">
      <c r="D15" s="16">
        <v>5</v>
      </c>
      <c r="E15" s="10">
        <v>15.359</v>
      </c>
      <c r="F15" s="10">
        <f t="shared" si="0"/>
        <v>3.0718000000000001</v>
      </c>
      <c r="G15" s="10">
        <v>1528.1</v>
      </c>
      <c r="H15">
        <f t="shared" si="2"/>
        <v>1.7389031828899133E-3</v>
      </c>
      <c r="L15" s="8"/>
      <c r="P15">
        <v>16.7</v>
      </c>
      <c r="R15">
        <v>0.48</v>
      </c>
      <c r="T15">
        <v>4.07</v>
      </c>
    </row>
    <row r="16" spans="4:25" ht="14.65" thickBot="1" x14ac:dyDescent="0.5">
      <c r="D16" s="14">
        <v>8</v>
      </c>
      <c r="E16" s="13">
        <v>24.548999999999999</v>
      </c>
      <c r="F16" s="13">
        <f t="shared" si="0"/>
        <v>3.0686249999999999</v>
      </c>
      <c r="G16" s="13">
        <v>1528.1</v>
      </c>
      <c r="H16">
        <f t="shared" si="2"/>
        <v>1.7190506973128929E-3</v>
      </c>
      <c r="L16" s="4"/>
    </row>
    <row r="17" spans="1:20" x14ac:dyDescent="0.45">
      <c r="D17" s="16">
        <v>7</v>
      </c>
      <c r="E17" s="10">
        <v>23.297999999999998</v>
      </c>
      <c r="F17" s="10">
        <f t="shared" si="0"/>
        <v>3.3282857142857138</v>
      </c>
      <c r="G17" s="7">
        <f>G14+G8</f>
        <v>2265.8000000000002</v>
      </c>
      <c r="H17">
        <f>X$2*(G17+G$2)*F17*F17/1000-H$2</f>
        <v>6.7104893291238046E-3</v>
      </c>
      <c r="I17">
        <f>SUM(H17:H19)/3</f>
        <v>6.6831400945174188E-3</v>
      </c>
      <c r="J17">
        <f>J14+J8</f>
        <v>6.5295469526249995E-3</v>
      </c>
      <c r="K17">
        <f t="shared" si="1"/>
        <v>7.1898645437713647E-5</v>
      </c>
      <c r="L17" s="8" t="s">
        <v>10</v>
      </c>
    </row>
    <row r="18" spans="1:20" x14ac:dyDescent="0.45">
      <c r="D18" s="16">
        <v>5</v>
      </c>
      <c r="E18" s="10">
        <v>16.614999999999998</v>
      </c>
      <c r="F18" s="10">
        <f t="shared" si="0"/>
        <v>3.3229999999999995</v>
      </c>
      <c r="G18" s="7">
        <f>G15+G9</f>
        <v>2265.8000000000002</v>
      </c>
      <c r="H18">
        <f t="shared" si="2"/>
        <v>6.6642160627264409E-3</v>
      </c>
      <c r="L18" s="8"/>
      <c r="P18" t="s">
        <v>26</v>
      </c>
      <c r="R18" t="s">
        <v>27</v>
      </c>
      <c r="T18" t="s">
        <v>28</v>
      </c>
    </row>
    <row r="19" spans="1:20" ht="14.65" thickBot="1" x14ac:dyDescent="0.5">
      <c r="D19" s="14">
        <v>5</v>
      </c>
      <c r="E19" s="13">
        <v>16.620999999999999</v>
      </c>
      <c r="F19" s="13">
        <f t="shared" si="0"/>
        <v>3.3241999999999998</v>
      </c>
      <c r="G19" s="9">
        <f>G16+G10</f>
        <v>2265.8000000000002</v>
      </c>
      <c r="H19">
        <f t="shared" si="2"/>
        <v>6.6747148917020108E-3</v>
      </c>
      <c r="L19" s="4"/>
      <c r="P19">
        <v>21.8</v>
      </c>
      <c r="R19">
        <v>2.5099999999999998</v>
      </c>
      <c r="T19">
        <v>2.5099999999999998</v>
      </c>
    </row>
    <row r="20" spans="1:20" x14ac:dyDescent="0.45">
      <c r="D20" s="15">
        <v>5</v>
      </c>
      <c r="E20" s="12">
        <v>16.352</v>
      </c>
      <c r="F20" s="12">
        <f t="shared" si="0"/>
        <v>3.2704</v>
      </c>
      <c r="G20" s="5">
        <f>G17+G5</f>
        <v>2846.4</v>
      </c>
      <c r="H20">
        <f t="shared" si="2"/>
        <v>8.7154405263188059E-3</v>
      </c>
      <c r="I20">
        <f>SUM(H20:H22)/3</f>
        <v>8.7662404833535306E-3</v>
      </c>
      <c r="J20">
        <f>J17+J5</f>
        <v>8.6023615276249986E-3</v>
      </c>
      <c r="K20">
        <f t="shared" si="1"/>
        <v>9.4310338850681546E-5</v>
      </c>
      <c r="L20" s="2" t="s">
        <v>11</v>
      </c>
    </row>
    <row r="21" spans="1:20" x14ac:dyDescent="0.45">
      <c r="D21" s="16">
        <v>5</v>
      </c>
      <c r="E21" s="10">
        <v>16.363</v>
      </c>
      <c r="F21" s="10">
        <f t="shared" si="0"/>
        <v>3.2725999999999997</v>
      </c>
      <c r="G21" s="7">
        <f>G18+G6</f>
        <v>2846.4</v>
      </c>
      <c r="H21">
        <f t="shared" si="2"/>
        <v>8.7377616497033399E-3</v>
      </c>
      <c r="L21" s="8"/>
      <c r="P21" t="s">
        <v>29</v>
      </c>
      <c r="R21" t="s">
        <v>30</v>
      </c>
    </row>
    <row r="22" spans="1:20" ht="14.65" thickBot="1" x14ac:dyDescent="0.5">
      <c r="D22" s="14">
        <v>5</v>
      </c>
      <c r="E22" s="13">
        <v>16.416</v>
      </c>
      <c r="F22" s="13">
        <f t="shared" si="0"/>
        <v>3.2831999999999999</v>
      </c>
      <c r="G22" s="9">
        <f>G19+G7</f>
        <v>2846.4</v>
      </c>
      <c r="H22">
        <f t="shared" si="2"/>
        <v>8.8455192740384443E-3</v>
      </c>
      <c r="L22" s="4"/>
      <c r="P22">
        <v>8.7899999999999991</v>
      </c>
      <c r="R22" s="11">
        <v>3.01</v>
      </c>
    </row>
    <row r="23" spans="1:20" x14ac:dyDescent="0.45">
      <c r="D23" s="15">
        <v>5</v>
      </c>
      <c r="E23" s="12">
        <v>20.024999999999999</v>
      </c>
      <c r="F23" s="12">
        <f t="shared" si="0"/>
        <v>4.0049999999999999</v>
      </c>
      <c r="G23" s="5">
        <f>G5+G8</f>
        <v>1318.3000000000002</v>
      </c>
      <c r="H23">
        <f t="shared" si="2"/>
        <v>7.1048195268478519E-3</v>
      </c>
      <c r="I23">
        <f>SUM(H23:H25)/3</f>
        <v>7.0794325401962272E-3</v>
      </c>
      <c r="J23">
        <f>J5+J8</f>
        <v>7.1265206374999997E-3</v>
      </c>
      <c r="K23">
        <f t="shared" si="1"/>
        <v>7.6163725016179629E-5</v>
      </c>
      <c r="L23" s="2" t="s">
        <v>12</v>
      </c>
    </row>
    <row r="24" spans="1:20" x14ac:dyDescent="0.45">
      <c r="D24" s="16">
        <v>5</v>
      </c>
      <c r="E24" s="10">
        <v>19.97</v>
      </c>
      <c r="F24" s="10">
        <f t="shared" si="0"/>
        <v>3.9939999999999998</v>
      </c>
      <c r="G24" s="7">
        <f>G6+G9</f>
        <v>1318.3000000000002</v>
      </c>
      <c r="H24">
        <f t="shared" si="2"/>
        <v>7.0226756541624472E-3</v>
      </c>
      <c r="K24">
        <f t="shared" si="1"/>
        <v>0</v>
      </c>
      <c r="L24" s="8"/>
    </row>
    <row r="25" spans="1:20" ht="14.65" thickBot="1" x14ac:dyDescent="0.5">
      <c r="C25" t="s">
        <v>14</v>
      </c>
      <c r="D25" s="16">
        <v>5</v>
      </c>
      <c r="E25" s="10">
        <v>20.029</v>
      </c>
      <c r="F25" s="10">
        <f t="shared" si="0"/>
        <v>4.0057999999999998</v>
      </c>
      <c r="G25" s="7">
        <f>G7+G10</f>
        <v>1318.3000000000002</v>
      </c>
      <c r="H25">
        <f t="shared" si="2"/>
        <v>7.1108024395783818E-3</v>
      </c>
      <c r="K25">
        <f t="shared" si="1"/>
        <v>0</v>
      </c>
      <c r="L25" s="8"/>
      <c r="N25" t="s">
        <v>44</v>
      </c>
    </row>
    <row r="26" spans="1:20" x14ac:dyDescent="0.45">
      <c r="C26" s="1">
        <v>1</v>
      </c>
      <c r="D26" s="12">
        <v>5</v>
      </c>
      <c r="E26" s="12">
        <v>15.327999999999999</v>
      </c>
      <c r="F26" s="12">
        <f t="shared" si="0"/>
        <v>3.0655999999999999</v>
      </c>
      <c r="G26" s="12">
        <v>1528.1</v>
      </c>
      <c r="H26">
        <f t="shared" ref="H26:H39" si="3">X$2*(G26+G$2)*F26*F26/1000-H$2</f>
        <v>1.7001552225241971E-3</v>
      </c>
      <c r="J26">
        <f t="shared" ref="J26:J39" si="4">G26/1000*C26*A$28*C26*A$28/1000/1000+G26/1000/2*P$22/2*P$22/2/100/100</f>
        <v>1.5178862459018592E-3</v>
      </c>
      <c r="K26">
        <f t="shared" ref="K26:K39" si="5">H26*SQRT(Y$2*Y$2/X$2/X$2+V$2*V$2/G26/G26+2*N$2*N$2/E26/E26)</f>
        <v>1.8291198170331082E-5</v>
      </c>
      <c r="L26" s="5" t="s">
        <v>13</v>
      </c>
      <c r="N26">
        <f t="shared" ref="N26:N39" si="6">C26*A$28*C26*A$28/1000/1000</f>
        <v>2.7514793388429761E-5</v>
      </c>
    </row>
    <row r="27" spans="1:20" x14ac:dyDescent="0.45">
      <c r="A27" t="s">
        <v>31</v>
      </c>
      <c r="C27" s="6">
        <v>2</v>
      </c>
      <c r="D27" s="10">
        <v>5</v>
      </c>
      <c r="E27" s="10">
        <v>15.476000000000001</v>
      </c>
      <c r="F27" s="10">
        <f t="shared" si="0"/>
        <v>3.0952000000000002</v>
      </c>
      <c r="G27" s="10">
        <v>1528.1</v>
      </c>
      <c r="H27">
        <f t="shared" si="3"/>
        <v>1.8858507953301764E-3</v>
      </c>
      <c r="J27">
        <f t="shared" si="4"/>
        <v>1.6440223132324378E-3</v>
      </c>
      <c r="K27">
        <f t="shared" si="5"/>
        <v>2.0288998331039503E-5</v>
      </c>
      <c r="N27">
        <f t="shared" si="6"/>
        <v>1.1005917355371904E-4</v>
      </c>
    </row>
    <row r="28" spans="1:20" x14ac:dyDescent="0.45">
      <c r="A28">
        <f>Q2/22</f>
        <v>5.245454545454546</v>
      </c>
      <c r="C28" s="6">
        <v>3</v>
      </c>
      <c r="D28" s="10">
        <v>5</v>
      </c>
      <c r="E28" s="10">
        <v>15.683999999999999</v>
      </c>
      <c r="F28" s="10">
        <f t="shared" si="0"/>
        <v>3.1368</v>
      </c>
      <c r="G28" s="10">
        <v>1528.1</v>
      </c>
      <c r="H28">
        <f t="shared" si="3"/>
        <v>2.149844459305883E-3</v>
      </c>
      <c r="J28">
        <f t="shared" si="4"/>
        <v>1.8542490921167353E-3</v>
      </c>
      <c r="K28">
        <f t="shared" si="5"/>
        <v>2.3129162338038196E-5</v>
      </c>
      <c r="N28">
        <f t="shared" si="6"/>
        <v>2.4763314049586785E-4</v>
      </c>
    </row>
    <row r="29" spans="1:20" x14ac:dyDescent="0.45">
      <c r="C29" s="6">
        <v>4</v>
      </c>
      <c r="D29" s="10">
        <v>5</v>
      </c>
      <c r="E29" s="10">
        <v>15.837</v>
      </c>
      <c r="F29" s="10">
        <f t="shared" si="0"/>
        <v>3.1673999999999998</v>
      </c>
      <c r="G29" s="10">
        <v>1528.1</v>
      </c>
      <c r="H29">
        <f t="shared" si="3"/>
        <v>2.3462818413003735E-3</v>
      </c>
      <c r="J29">
        <f t="shared" si="4"/>
        <v>2.148566582554752E-3</v>
      </c>
      <c r="K29">
        <f t="shared" si="5"/>
        <v>2.524252241317345E-5</v>
      </c>
      <c r="N29">
        <f t="shared" si="6"/>
        <v>4.4023669421487617E-4</v>
      </c>
    </row>
    <row r="30" spans="1:20" x14ac:dyDescent="0.45">
      <c r="C30" s="6">
        <v>5</v>
      </c>
      <c r="D30" s="10">
        <v>5</v>
      </c>
      <c r="E30" s="10">
        <v>16.027999999999999</v>
      </c>
      <c r="F30" s="10">
        <f t="shared" si="0"/>
        <v>3.2055999999999996</v>
      </c>
      <c r="G30" s="10">
        <v>1528.1</v>
      </c>
      <c r="H30">
        <f t="shared" si="3"/>
        <v>2.594183829425235E-3</v>
      </c>
      <c r="J30">
        <f t="shared" si="4"/>
        <v>2.5269747845464876E-3</v>
      </c>
      <c r="K30">
        <f t="shared" si="5"/>
        <v>2.7909558376527409E-5</v>
      </c>
      <c r="N30">
        <f t="shared" si="6"/>
        <v>6.8786983471074391E-4</v>
      </c>
    </row>
    <row r="31" spans="1:20" x14ac:dyDescent="0.45">
      <c r="C31" s="6">
        <v>6</v>
      </c>
      <c r="D31" s="10">
        <v>5</v>
      </c>
      <c r="E31" s="10">
        <v>16.494</v>
      </c>
      <c r="F31" s="10">
        <f t="shared" si="0"/>
        <v>3.2988</v>
      </c>
      <c r="G31" s="10">
        <v>1528.1</v>
      </c>
      <c r="H31">
        <f t="shared" si="3"/>
        <v>3.2114832678008572E-3</v>
      </c>
      <c r="J31">
        <f t="shared" si="4"/>
        <v>2.9894736980919422E-3</v>
      </c>
      <c r="K31">
        <f t="shared" si="5"/>
        <v>3.4550717184901296E-5</v>
      </c>
      <c r="N31">
        <f t="shared" si="6"/>
        <v>9.9053256198347139E-4</v>
      </c>
    </row>
    <row r="32" spans="1:20" x14ac:dyDescent="0.45">
      <c r="C32" s="6">
        <v>7</v>
      </c>
      <c r="D32" s="10">
        <v>5</v>
      </c>
      <c r="E32" s="10">
        <v>16.864000000000001</v>
      </c>
      <c r="F32" s="10">
        <f t="shared" si="0"/>
        <v>3.3728000000000002</v>
      </c>
      <c r="G32" s="10">
        <v>1528.1</v>
      </c>
      <c r="H32">
        <f t="shared" si="3"/>
        <v>3.7142128579240423E-3</v>
      </c>
      <c r="J32">
        <f t="shared" si="4"/>
        <v>3.5360633231911161E-3</v>
      </c>
      <c r="K32">
        <f t="shared" si="5"/>
        <v>3.9959274406642335E-5</v>
      </c>
      <c r="N32">
        <f t="shared" si="6"/>
        <v>1.348224876033058E-3</v>
      </c>
    </row>
    <row r="33" spans="2:14" x14ac:dyDescent="0.45">
      <c r="C33" s="6">
        <v>8</v>
      </c>
      <c r="D33" s="10">
        <v>5</v>
      </c>
      <c r="E33" s="7">
        <v>17.277000000000001</v>
      </c>
      <c r="F33" s="10">
        <f t="shared" si="0"/>
        <v>3.4554</v>
      </c>
      <c r="G33" s="10">
        <v>1528.1</v>
      </c>
      <c r="H33">
        <f t="shared" si="3"/>
        <v>4.2885395607637818E-3</v>
      </c>
      <c r="J33">
        <f t="shared" si="4"/>
        <v>4.1667436598440081E-3</v>
      </c>
      <c r="K33">
        <f t="shared" si="5"/>
        <v>4.6138088942999021E-5</v>
      </c>
      <c r="N33">
        <f t="shared" si="6"/>
        <v>1.7609467768595047E-3</v>
      </c>
    </row>
    <row r="34" spans="2:14" x14ac:dyDescent="0.45">
      <c r="C34" s="6">
        <v>9</v>
      </c>
      <c r="D34" s="10">
        <v>5</v>
      </c>
      <c r="E34" s="7">
        <v>17.835999999999999</v>
      </c>
      <c r="F34" s="10">
        <f t="shared" si="0"/>
        <v>3.5671999999999997</v>
      </c>
      <c r="G34" s="10">
        <v>1528.1</v>
      </c>
      <c r="H34">
        <f t="shared" si="3"/>
        <v>5.0880285079249934E-3</v>
      </c>
      <c r="J34">
        <f t="shared" si="4"/>
        <v>4.8815147080506199E-3</v>
      </c>
      <c r="K34">
        <f t="shared" si="5"/>
        <v>5.4739262465043106E-5</v>
      </c>
      <c r="N34">
        <f t="shared" si="6"/>
        <v>2.2286982644628105E-3</v>
      </c>
    </row>
    <row r="35" spans="2:14" x14ac:dyDescent="0.45">
      <c r="C35" s="6">
        <v>10</v>
      </c>
      <c r="D35" s="10">
        <v>5</v>
      </c>
      <c r="E35" s="7">
        <v>18.254999999999999</v>
      </c>
      <c r="F35" s="10">
        <f t="shared" si="0"/>
        <v>3.6509999999999998</v>
      </c>
      <c r="G35" s="10">
        <v>1528.1</v>
      </c>
      <c r="H35">
        <f t="shared" si="3"/>
        <v>5.7039787896322001E-3</v>
      </c>
      <c r="J35">
        <f t="shared" si="4"/>
        <v>5.6803764678109514E-3</v>
      </c>
      <c r="K35">
        <f t="shared" si="5"/>
        <v>6.13658525648082E-5</v>
      </c>
      <c r="N35">
        <f t="shared" si="6"/>
        <v>2.7514793388429756E-3</v>
      </c>
    </row>
    <row r="36" spans="2:14" x14ac:dyDescent="0.45">
      <c r="C36" s="6">
        <v>11</v>
      </c>
      <c r="D36" s="10">
        <v>5</v>
      </c>
      <c r="E36" s="7">
        <v>18.866</v>
      </c>
      <c r="F36" s="10">
        <f t="shared" si="0"/>
        <v>3.7732000000000001</v>
      </c>
      <c r="G36" s="10">
        <v>1528.1</v>
      </c>
      <c r="H36">
        <f t="shared" si="3"/>
        <v>6.6278120566828705E-3</v>
      </c>
      <c r="J36">
        <f t="shared" si="4"/>
        <v>6.5633289391250019E-3</v>
      </c>
      <c r="K36">
        <f t="shared" si="5"/>
        <v>7.1304729654094422E-5</v>
      </c>
      <c r="N36">
        <f t="shared" si="6"/>
        <v>3.3292900000000004E-3</v>
      </c>
    </row>
    <row r="37" spans="2:14" x14ac:dyDescent="0.45">
      <c r="C37" s="6">
        <v>12</v>
      </c>
      <c r="D37" s="10">
        <v>5</v>
      </c>
      <c r="E37" s="7">
        <v>19.399000000000001</v>
      </c>
      <c r="F37" s="10">
        <f t="shared" si="0"/>
        <v>3.8798000000000004</v>
      </c>
      <c r="G37" s="10">
        <v>1528.1</v>
      </c>
      <c r="H37">
        <f t="shared" si="3"/>
        <v>7.4585454080011594E-3</v>
      </c>
      <c r="J37">
        <f t="shared" si="4"/>
        <v>7.5303721219927688E-3</v>
      </c>
      <c r="K37">
        <f t="shared" si="5"/>
        <v>8.0241995355628533E-5</v>
      </c>
      <c r="N37">
        <f t="shared" si="6"/>
        <v>3.9621302479338856E-3</v>
      </c>
    </row>
    <row r="38" spans="2:14" x14ac:dyDescent="0.45">
      <c r="C38" s="6">
        <v>13</v>
      </c>
      <c r="D38" s="10">
        <v>5</v>
      </c>
      <c r="E38" s="7">
        <v>20.068999999999999</v>
      </c>
      <c r="F38" s="10">
        <f t="shared" si="0"/>
        <v>4.0137999999999998</v>
      </c>
      <c r="G38" s="10">
        <v>1528.1</v>
      </c>
      <c r="H38">
        <f t="shared" si="3"/>
        <v>8.5356370153628833E-3</v>
      </c>
      <c r="J38">
        <f t="shared" si="4"/>
        <v>8.581506016414258E-3</v>
      </c>
      <c r="K38">
        <f t="shared" si="5"/>
        <v>9.1829636459464292E-5</v>
      </c>
      <c r="N38">
        <f t="shared" si="6"/>
        <v>4.6500000826446295E-3</v>
      </c>
    </row>
    <row r="39" spans="2:14" ht="14.65" thickBot="1" x14ac:dyDescent="0.5">
      <c r="C39" s="3">
        <v>14</v>
      </c>
      <c r="D39" s="13">
        <v>5</v>
      </c>
      <c r="E39" s="9">
        <v>20.706</v>
      </c>
      <c r="F39" s="13">
        <f t="shared" si="0"/>
        <v>4.1411999999999995</v>
      </c>
      <c r="G39" s="13">
        <v>1528.1</v>
      </c>
      <c r="H39">
        <f t="shared" si="3"/>
        <v>9.5935893997937637E-3</v>
      </c>
      <c r="J39">
        <f t="shared" si="4"/>
        <v>9.7167306223894662E-3</v>
      </c>
      <c r="K39">
        <f t="shared" si="5"/>
        <v>1.032113573314904E-4</v>
      </c>
      <c r="N39">
        <f t="shared" si="6"/>
        <v>5.3928995041322321E-3</v>
      </c>
    </row>
    <row r="43" spans="2:14" x14ac:dyDescent="0.45">
      <c r="B43">
        <v>2.7514793388429761E-5</v>
      </c>
      <c r="C43">
        <v>1.7001552225241971E-3</v>
      </c>
      <c r="D43">
        <f>SUM(B43:B56)/14</f>
        <v>1.9948225206611572E-3</v>
      </c>
      <c r="E43">
        <f>SUM(C43:C56)/14</f>
        <v>4.6355816436980304E-3</v>
      </c>
      <c r="F43">
        <f>POWER(D$43-B43,2)</f>
        <v>3.8702996937869839E-6</v>
      </c>
      <c r="G43">
        <f>POWER(E$43-C43,2)</f>
        <v>8.6167282741254184E-6</v>
      </c>
      <c r="H43">
        <f>SUM(F43:F56)/14/13</f>
        <v>2.2503723096057143E-7</v>
      </c>
      <c r="I43">
        <f>SUM(G43:G56)/14/13</f>
        <v>4.8263082794358407E-7</v>
      </c>
      <c r="J43">
        <f>SQRT(ABS(I43/H43-1.4641*1.4641)/13)</f>
        <v>9.1239804507711724E-3</v>
      </c>
      <c r="K43">
        <f>J43*SQRT(H43)</f>
        <v>4.3282419873840526E-6</v>
      </c>
    </row>
    <row r="44" spans="2:14" x14ac:dyDescent="0.45">
      <c r="B44">
        <v>1.1005917355371904E-4</v>
      </c>
      <c r="C44">
        <v>1.8858507953301764E-3</v>
      </c>
      <c r="F44">
        <f t="shared" ref="F44:F56" si="7">POWER(D$43-B44,2)</f>
        <v>3.552332874599634E-6</v>
      </c>
      <c r="G44">
        <f t="shared" ref="G44:G56" si="8">POWER(E$43-C44,2)</f>
        <v>7.5610197384657982E-6</v>
      </c>
    </row>
    <row r="45" spans="2:14" x14ac:dyDescent="0.45">
      <c r="B45">
        <v>2.4763314049586785E-4</v>
      </c>
      <c r="C45">
        <v>2.149844459305883E-3</v>
      </c>
      <c r="F45">
        <f t="shared" si="7"/>
        <v>3.0526707301623681E-6</v>
      </c>
      <c r="G45">
        <f t="shared" si="8"/>
        <v>6.1788893498698008E-6</v>
      </c>
    </row>
    <row r="46" spans="2:14" x14ac:dyDescent="0.45">
      <c r="B46">
        <v>4.4023669421487617E-4</v>
      </c>
      <c r="C46">
        <v>2.3462818413003735E-3</v>
      </c>
      <c r="F46">
        <f t="shared" si="7"/>
        <v>2.4167370917876666E-6</v>
      </c>
      <c r="G46">
        <f t="shared" si="8"/>
        <v>5.2408935852579503E-6</v>
      </c>
    </row>
    <row r="47" spans="2:14" x14ac:dyDescent="0.45">
      <c r="B47">
        <v>6.8786983471074391E-4</v>
      </c>
      <c r="C47">
        <v>2.594183829425235E-3</v>
      </c>
      <c r="F47">
        <f t="shared" si="7"/>
        <v>1.7081253233129997E-6</v>
      </c>
      <c r="G47">
        <f t="shared" si="8"/>
        <v>4.167305036117746E-6</v>
      </c>
    </row>
    <row r="48" spans="2:14" x14ac:dyDescent="0.45">
      <c r="B48">
        <v>9.9053256198347139E-4</v>
      </c>
      <c r="C48">
        <v>3.2114832678008572E-3</v>
      </c>
      <c r="F48">
        <f t="shared" si="7"/>
        <v>1.008598321100828E-6</v>
      </c>
      <c r="G48">
        <f t="shared" si="8"/>
        <v>2.0280561842329662E-6</v>
      </c>
    </row>
    <row r="49" spans="2:19" x14ac:dyDescent="0.45">
      <c r="B49">
        <v>1.348224876033058E-3</v>
      </c>
      <c r="C49">
        <v>3.7142128579240423E-3</v>
      </c>
      <c r="F49">
        <f t="shared" si="7"/>
        <v>4.1808851403860571E-7</v>
      </c>
      <c r="G49">
        <f t="shared" si="8"/>
        <v>8.4892043939863315E-7</v>
      </c>
    </row>
    <row r="50" spans="2:19" x14ac:dyDescent="0.45">
      <c r="B50">
        <v>1.7609467768595047E-3</v>
      </c>
      <c r="C50">
        <v>4.2885395607637818E-3</v>
      </c>
      <c r="F50">
        <f t="shared" si="7"/>
        <v>5.4697863538776234E-8</v>
      </c>
      <c r="G50">
        <f t="shared" si="8"/>
        <v>1.2043820732734183E-7</v>
      </c>
    </row>
    <row r="51" spans="2:19" x14ac:dyDescent="0.45">
      <c r="B51">
        <v>2.2286982644628105E-3</v>
      </c>
      <c r="C51">
        <v>5.0880285079249934E-3</v>
      </c>
      <c r="F51">
        <f t="shared" si="7"/>
        <v>5.4697863538776539E-8</v>
      </c>
      <c r="G51">
        <f t="shared" si="8"/>
        <v>2.0470816494881189E-7</v>
      </c>
    </row>
    <row r="52" spans="2:19" x14ac:dyDescent="0.45">
      <c r="B52">
        <v>2.7514793388429756E-3</v>
      </c>
      <c r="C52">
        <v>5.7039787896322001E-3</v>
      </c>
      <c r="F52">
        <f t="shared" si="7"/>
        <v>5.7252954050103336E-7</v>
      </c>
      <c r="G52">
        <f t="shared" si="8"/>
        <v>1.1414724614402796E-6</v>
      </c>
    </row>
    <row r="53" spans="2:19" x14ac:dyDescent="0.45">
      <c r="B53">
        <v>3.3292900000000004E-3</v>
      </c>
      <c r="C53">
        <v>6.6278120566828705E-3</v>
      </c>
      <c r="F53">
        <f t="shared" si="7"/>
        <v>1.7808034534129657E-6</v>
      </c>
      <c r="G53">
        <f t="shared" si="8"/>
        <v>3.9689820184217464E-6</v>
      </c>
    </row>
    <row r="54" spans="2:19" x14ac:dyDescent="0.45">
      <c r="B54">
        <v>3.9621302479338856E-3</v>
      </c>
      <c r="C54">
        <v>7.4585454080011594E-3</v>
      </c>
      <c r="F54">
        <f t="shared" si="7"/>
        <v>3.8702996937869873E-6</v>
      </c>
      <c r="G54">
        <f t="shared" si="8"/>
        <v>7.9691244145684924E-6</v>
      </c>
    </row>
    <row r="55" spans="2:19" x14ac:dyDescent="0.45">
      <c r="B55">
        <v>4.6500000826446295E-3</v>
      </c>
      <c r="C55">
        <v>8.5356370153628833E-3</v>
      </c>
      <c r="F55">
        <f t="shared" si="7"/>
        <v>7.0499678856604957E-6</v>
      </c>
      <c r="G55">
        <f t="shared" si="8"/>
        <v>1.5210431902051873E-5</v>
      </c>
    </row>
    <row r="56" spans="2:19" x14ac:dyDescent="0.45">
      <c r="B56">
        <v>5.3928995041322321E-3</v>
      </c>
      <c r="C56">
        <v>9.5935893997937637E-3</v>
      </c>
      <c r="F56">
        <f t="shared" si="7"/>
        <v>1.1546927185595879E-5</v>
      </c>
      <c r="G56">
        <f t="shared" si="8"/>
        <v>2.4581840909505447E-5</v>
      </c>
    </row>
    <row r="63" spans="2:19" x14ac:dyDescent="0.45">
      <c r="L63" t="s">
        <v>4</v>
      </c>
      <c r="M63" t="s">
        <v>5</v>
      </c>
      <c r="N63" t="s">
        <v>8</v>
      </c>
      <c r="O63" t="s">
        <v>6</v>
      </c>
      <c r="P63" t="s">
        <v>9</v>
      </c>
      <c r="Q63" t="s">
        <v>10</v>
      </c>
      <c r="R63" t="s">
        <v>11</v>
      </c>
      <c r="S63" t="s">
        <v>12</v>
      </c>
    </row>
    <row r="64" spans="2:19" ht="14.65" thickBot="1" x14ac:dyDescent="0.5">
      <c r="E64" t="s">
        <v>14</v>
      </c>
      <c r="F64" t="s">
        <v>43</v>
      </c>
      <c r="G64" t="s">
        <v>39</v>
      </c>
      <c r="H64" t="s">
        <v>40</v>
      </c>
      <c r="K64" t="s">
        <v>38</v>
      </c>
      <c r="L64">
        <v>7.9106115071700955E-3</v>
      </c>
      <c r="M64">
        <v>2.1882922053055348E-3</v>
      </c>
      <c r="N64">
        <v>5.0537060624999998E-3</v>
      </c>
      <c r="O64">
        <v>4.311591928867136E-3</v>
      </c>
      <c r="P64">
        <v>1.7423030832959003E-3</v>
      </c>
      <c r="Q64">
        <v>6.6831400945174188E-3</v>
      </c>
      <c r="R64">
        <v>8.7662404833535306E-3</v>
      </c>
      <c r="S64">
        <v>7.0794325401962272E-3</v>
      </c>
    </row>
    <row r="65" spans="5:19" x14ac:dyDescent="0.45">
      <c r="E65" s="1">
        <v>1</v>
      </c>
      <c r="K65" t="s">
        <v>39</v>
      </c>
      <c r="L65">
        <v>6.6152992300000006E-3</v>
      </c>
      <c r="M65">
        <v>2.0728145749999995E-3</v>
      </c>
      <c r="N65">
        <v>5.1133928729683387E-3</v>
      </c>
      <c r="O65">
        <v>4.4185317009166666E-3</v>
      </c>
      <c r="P65">
        <v>1.4758408901249997E-3</v>
      </c>
      <c r="Q65">
        <v>6.5295469526249995E-3</v>
      </c>
      <c r="R65">
        <v>8.6023615276249986E-3</v>
      </c>
      <c r="S65">
        <v>7.1265206374999997E-3</v>
      </c>
    </row>
    <row r="66" spans="5:19" x14ac:dyDescent="0.45">
      <c r="E66" s="6">
        <v>2</v>
      </c>
      <c r="K66" t="s">
        <v>40</v>
      </c>
      <c r="L66">
        <v>8.5106073340648368E-5</v>
      </c>
      <c r="M66">
        <v>2.3544571364539222E-5</v>
      </c>
      <c r="N66">
        <v>5.5014210821104096E-5</v>
      </c>
      <c r="O66">
        <v>4.638665699994685E-5</v>
      </c>
      <c r="P66">
        <v>1.8744642949188168E-5</v>
      </c>
      <c r="Q66">
        <v>7.1898645437713647E-5</v>
      </c>
      <c r="R66">
        <v>9.4310338850681546E-5</v>
      </c>
      <c r="S66">
        <v>7.6163725016179629E-5</v>
      </c>
    </row>
    <row r="67" spans="5:19" x14ac:dyDescent="0.45">
      <c r="E67" s="6">
        <v>3</v>
      </c>
    </row>
    <row r="68" spans="5:19" x14ac:dyDescent="0.45">
      <c r="E68" s="6">
        <v>4</v>
      </c>
    </row>
    <row r="69" spans="5:19" x14ac:dyDescent="0.45">
      <c r="E69" s="6">
        <v>5</v>
      </c>
    </row>
    <row r="70" spans="5:19" x14ac:dyDescent="0.45">
      <c r="E70" s="6">
        <v>6</v>
      </c>
    </row>
    <row r="71" spans="5:19" x14ac:dyDescent="0.45">
      <c r="E71" s="6">
        <v>7</v>
      </c>
    </row>
    <row r="72" spans="5:19" x14ac:dyDescent="0.45">
      <c r="E72" s="6">
        <v>8</v>
      </c>
    </row>
    <row r="73" spans="5:19" x14ac:dyDescent="0.45">
      <c r="E73" s="6">
        <v>9</v>
      </c>
    </row>
    <row r="74" spans="5:19" x14ac:dyDescent="0.45">
      <c r="E74" s="6">
        <v>10</v>
      </c>
    </row>
    <row r="75" spans="5:19" x14ac:dyDescent="0.45">
      <c r="E75" s="6">
        <v>11</v>
      </c>
    </row>
    <row r="76" spans="5:19" x14ac:dyDescent="0.45">
      <c r="E76" s="6">
        <v>12</v>
      </c>
    </row>
    <row r="77" spans="5:19" x14ac:dyDescent="0.45">
      <c r="E77" s="6">
        <v>13</v>
      </c>
    </row>
    <row r="78" spans="5:19" ht="14.65" thickBot="1" x14ac:dyDescent="0.5">
      <c r="E78" s="3">
        <v>14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2023-11-10T06:12:18Z</dcterms:created>
  <dcterms:modified xsi:type="dcterms:W3CDTF">2023-11-23T21:31:11Z</dcterms:modified>
</cp:coreProperties>
</file>