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1.3.1\"/>
    </mc:Choice>
  </mc:AlternateContent>
  <xr:revisionPtr revIDLastSave="0" documentId="13_ncr:1_{D87C1FA8-64C9-481E-9F97-D5235DCC9E22}" xr6:coauthVersionLast="45" xr6:coauthVersionMax="45" xr10:uidLastSave="{00000000-0000-0000-0000-000000000000}"/>
  <bookViews>
    <workbookView xWindow="-98" yWindow="-98" windowWidth="19095" windowHeight="12075" activeTab="4" xr2:uid="{B1CEB3DD-8F7F-44A5-B373-D172D20BC81E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44" i="5" l="1"/>
  <c r="L50" i="5" s="1"/>
  <c r="BB44" i="5"/>
  <c r="K50" i="5" s="1"/>
  <c r="AF44" i="5"/>
  <c r="K47" i="5" s="1"/>
  <c r="AG44" i="5"/>
  <c r="L47" i="5" s="1"/>
  <c r="L44" i="5"/>
  <c r="P44" i="5" s="1"/>
  <c r="K44" i="5"/>
  <c r="F18" i="5"/>
  <c r="F4" i="5"/>
  <c r="F6" i="5"/>
  <c r="F20" i="5"/>
  <c r="F34" i="5"/>
  <c r="F32" i="5"/>
  <c r="AR25" i="5"/>
  <c r="W25" i="5"/>
  <c r="M44" i="5" s="1"/>
  <c r="BG25" i="5"/>
  <c r="BJ25" i="5"/>
  <c r="BK35" i="5" s="1"/>
  <c r="BB25" i="5"/>
  <c r="BC37" i="5" s="1"/>
  <c r="AY25" i="5"/>
  <c r="AX37" i="5" s="1"/>
  <c r="BL42" i="5"/>
  <c r="BM42" i="5"/>
  <c r="BL43" i="5"/>
  <c r="BM43" i="5"/>
  <c r="BL44" i="5"/>
  <c r="BM44" i="5"/>
  <c r="BL45" i="5"/>
  <c r="BM45" i="5"/>
  <c r="BL46" i="5"/>
  <c r="BM46" i="5"/>
  <c r="BL47" i="5"/>
  <c r="BM47" i="5"/>
  <c r="BL48" i="5"/>
  <c r="BM48" i="5"/>
  <c r="BL49" i="5"/>
  <c r="BM49" i="5"/>
  <c r="BL50" i="5"/>
  <c r="BM50" i="5"/>
  <c r="BL51" i="5"/>
  <c r="BM51" i="5"/>
  <c r="BL52" i="5"/>
  <c r="BM52" i="5"/>
  <c r="BL53" i="5"/>
  <c r="BM53" i="5"/>
  <c r="BL54" i="5"/>
  <c r="BM54" i="5"/>
  <c r="BL55" i="5"/>
  <c r="BM55" i="5"/>
  <c r="AJ44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T41" i="5"/>
  <c r="AU41" i="5"/>
  <c r="AT42" i="5"/>
  <c r="AU42" i="5"/>
  <c r="AT43" i="5"/>
  <c r="AU43" i="5"/>
  <c r="AT44" i="5"/>
  <c r="AU44" i="5"/>
  <c r="AT45" i="5"/>
  <c r="AU45" i="5"/>
  <c r="AT46" i="5"/>
  <c r="AU46" i="5"/>
  <c r="AT47" i="5"/>
  <c r="AU47" i="5"/>
  <c r="AT48" i="5"/>
  <c r="AU48" i="5"/>
  <c r="AT49" i="5"/>
  <c r="AU49" i="5"/>
  <c r="AT50" i="5"/>
  <c r="AU50" i="5"/>
  <c r="AT51" i="5"/>
  <c r="AU51" i="5"/>
  <c r="AT52" i="5"/>
  <c r="AU52" i="5"/>
  <c r="AT53" i="5"/>
  <c r="AU53" i="5"/>
  <c r="AT54" i="5"/>
  <c r="AU54" i="5"/>
  <c r="AH44" i="5"/>
  <c r="AN25" i="5"/>
  <c r="AO38" i="5" s="1"/>
  <c r="AC25" i="5"/>
  <c r="AF25" i="5"/>
  <c r="AK25" i="5"/>
  <c r="N44" i="5"/>
  <c r="X25" i="5"/>
  <c r="S25" i="5"/>
  <c r="T38" i="5" s="1"/>
  <c r="P25" i="5"/>
  <c r="O37" i="5" s="1"/>
  <c r="G29" i="5"/>
  <c r="G36" i="5"/>
  <c r="G37" i="5"/>
  <c r="K25" i="5"/>
  <c r="L28" i="5" s="1"/>
  <c r="H25" i="5"/>
  <c r="G31" i="5" s="1"/>
  <c r="AA18" i="1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R38" i="5"/>
  <c r="R26" i="5"/>
  <c r="R27" i="5"/>
  <c r="R28" i="5"/>
  <c r="R29" i="5"/>
  <c r="R30" i="5"/>
  <c r="R31" i="5"/>
  <c r="R32" i="5"/>
  <c r="R33" i="5"/>
  <c r="R34" i="5"/>
  <c r="R35" i="5"/>
  <c r="R36" i="5"/>
  <c r="R37" i="5"/>
  <c r="R25" i="5"/>
  <c r="J25" i="5"/>
  <c r="J33" i="5"/>
  <c r="J34" i="5"/>
  <c r="J35" i="5"/>
  <c r="J36" i="5"/>
  <c r="J37" i="5"/>
  <c r="J38" i="5"/>
  <c r="J32" i="5"/>
  <c r="J26" i="5"/>
  <c r="J27" i="5"/>
  <c r="J28" i="5"/>
  <c r="J29" i="5"/>
  <c r="J30" i="5"/>
  <c r="J31" i="5"/>
  <c r="AB18" i="1"/>
  <c r="AI18" i="1"/>
  <c r="Q10" i="1"/>
  <c r="R10" i="1"/>
  <c r="S10" i="1"/>
  <c r="T10" i="1"/>
  <c r="U10" i="1"/>
  <c r="V10" i="1"/>
  <c r="W10" i="1"/>
  <c r="AI17" i="1" s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P11" i="1"/>
  <c r="P10" i="1"/>
  <c r="AF19" i="1"/>
  <c r="AF18" i="1"/>
  <c r="AF17" i="1"/>
  <c r="B5" i="4"/>
  <c r="Z7" i="3"/>
  <c r="AA7" i="3"/>
  <c r="AB7" i="3"/>
  <c r="AC7" i="3"/>
  <c r="AD7" i="3"/>
  <c r="AE7" i="3"/>
  <c r="AF7" i="3"/>
  <c r="AG7" i="3"/>
  <c r="Y7" i="3"/>
  <c r="Q7" i="3"/>
  <c r="R7" i="3"/>
  <c r="S7" i="3"/>
  <c r="T7" i="3"/>
  <c r="U7" i="3"/>
  <c r="V7" i="3"/>
  <c r="W7" i="3"/>
  <c r="X7" i="3"/>
  <c r="P7" i="3"/>
  <c r="Z6" i="3"/>
  <c r="AA6" i="3"/>
  <c r="AB6" i="3"/>
  <c r="AC6" i="3"/>
  <c r="AD6" i="3"/>
  <c r="AE6" i="3"/>
  <c r="AF6" i="3"/>
  <c r="AG6" i="3"/>
  <c r="Y6" i="3"/>
  <c r="Q6" i="3"/>
  <c r="R6" i="3"/>
  <c r="S6" i="3"/>
  <c r="T6" i="3"/>
  <c r="U6" i="3"/>
  <c r="V6" i="3"/>
  <c r="W6" i="3"/>
  <c r="X6" i="3"/>
  <c r="P6" i="3"/>
  <c r="Y6" i="2"/>
  <c r="Z6" i="2"/>
  <c r="AA6" i="2"/>
  <c r="AB6" i="2"/>
  <c r="AC6" i="2"/>
  <c r="AD6" i="2"/>
  <c r="AE6" i="2"/>
  <c r="AF6" i="2"/>
  <c r="X6" i="2"/>
  <c r="P6" i="2"/>
  <c r="Q6" i="2"/>
  <c r="R6" i="2"/>
  <c r="S6" i="2"/>
  <c r="T6" i="2"/>
  <c r="U6" i="2"/>
  <c r="V6" i="2"/>
  <c r="W6" i="2"/>
  <c r="O6" i="2"/>
  <c r="X5" i="2"/>
  <c r="AF5" i="2"/>
  <c r="Y5" i="2"/>
  <c r="Z5" i="2"/>
  <c r="AA5" i="2"/>
  <c r="AB5" i="2"/>
  <c r="AC5" i="2"/>
  <c r="AD5" i="2"/>
  <c r="AE5" i="2"/>
  <c r="W5" i="2"/>
  <c r="O5" i="2"/>
  <c r="P5" i="2"/>
  <c r="Q5" i="2"/>
  <c r="R5" i="2"/>
  <c r="S5" i="2"/>
  <c r="T5" i="2"/>
  <c r="U5" i="2"/>
  <c r="V5" i="2"/>
  <c r="Z8" i="1"/>
  <c r="AA8" i="1"/>
  <c r="AB8" i="1"/>
  <c r="AC8" i="1"/>
  <c r="AD8" i="1"/>
  <c r="AE8" i="1"/>
  <c r="AF8" i="1"/>
  <c r="AG8" i="1"/>
  <c r="Y8" i="1"/>
  <c r="Q8" i="1"/>
  <c r="R8" i="1"/>
  <c r="S8" i="1"/>
  <c r="T8" i="1"/>
  <c r="U8" i="1"/>
  <c r="V8" i="1"/>
  <c r="W8" i="1"/>
  <c r="X8" i="1"/>
  <c r="P8" i="1"/>
  <c r="AG9" i="1"/>
  <c r="Z9" i="1"/>
  <c r="AA9" i="1"/>
  <c r="AB9" i="1"/>
  <c r="AC9" i="1"/>
  <c r="AD9" i="1"/>
  <c r="AE9" i="1"/>
  <c r="AF9" i="1"/>
  <c r="Y9" i="1"/>
  <c r="Q9" i="1"/>
  <c r="R9" i="1"/>
  <c r="S9" i="1"/>
  <c r="T9" i="1"/>
  <c r="U9" i="1"/>
  <c r="V9" i="1"/>
  <c r="W9" i="1"/>
  <c r="X9" i="1"/>
  <c r="P9" i="1"/>
  <c r="O44" i="5" l="1"/>
  <c r="BK29" i="5"/>
  <c r="BK31" i="5"/>
  <c r="BK37" i="5"/>
  <c r="BK27" i="5"/>
  <c r="BF36" i="5"/>
  <c r="BF31" i="5"/>
  <c r="BF30" i="5"/>
  <c r="BF35" i="5"/>
  <c r="BF25" i="5"/>
  <c r="BF32" i="5"/>
  <c r="BF34" i="5"/>
  <c r="BF29" i="5"/>
  <c r="BF33" i="5"/>
  <c r="BF27" i="5"/>
  <c r="BF28" i="5"/>
  <c r="BF38" i="5"/>
  <c r="BF37" i="5"/>
  <c r="BF26" i="5"/>
  <c r="BK33" i="5"/>
  <c r="BK38" i="5"/>
  <c r="AX25" i="5"/>
  <c r="AX38" i="5"/>
  <c r="AX34" i="5"/>
  <c r="AX30" i="5"/>
  <c r="AX26" i="5"/>
  <c r="AX28" i="5"/>
  <c r="AX32" i="5"/>
  <c r="AX36" i="5"/>
  <c r="BC26" i="5"/>
  <c r="BC28" i="5"/>
  <c r="BC30" i="5"/>
  <c r="BC32" i="5"/>
  <c r="BC34" i="5"/>
  <c r="BC36" i="5"/>
  <c r="BC38" i="5"/>
  <c r="BK34" i="5"/>
  <c r="BK25" i="5"/>
  <c r="BK26" i="5"/>
  <c r="BK28" i="5"/>
  <c r="BK30" i="5"/>
  <c r="BK32" i="5"/>
  <c r="BK36" i="5"/>
  <c r="AX27" i="5"/>
  <c r="AX29" i="5"/>
  <c r="AX31" i="5"/>
  <c r="AX33" i="5"/>
  <c r="AX35" i="5"/>
  <c r="BC25" i="5"/>
  <c r="BC27" i="5"/>
  <c r="BC29" i="5"/>
  <c r="BC31" i="5"/>
  <c r="BC33" i="5"/>
  <c r="BC35" i="5"/>
  <c r="AG38" i="5"/>
  <c r="AG30" i="5"/>
  <c r="AJ25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B32" i="5"/>
  <c r="AB25" i="5"/>
  <c r="AB37" i="5"/>
  <c r="AB27" i="5"/>
  <c r="AB34" i="5"/>
  <c r="AB35" i="5"/>
  <c r="AB36" i="5"/>
  <c r="AB38" i="5"/>
  <c r="AB33" i="5"/>
  <c r="AB31" i="5"/>
  <c r="AB29" i="5"/>
  <c r="AB28" i="5"/>
  <c r="AB26" i="5"/>
  <c r="AB30" i="5"/>
  <c r="AG25" i="5"/>
  <c r="AO25" i="5"/>
  <c r="AG26" i="5"/>
  <c r="AG27" i="5"/>
  <c r="AG28" i="5"/>
  <c r="AG29" i="5"/>
  <c r="AG31" i="5"/>
  <c r="AG32" i="5"/>
  <c r="AG33" i="5"/>
  <c r="AG34" i="5"/>
  <c r="AG35" i="5"/>
  <c r="AG36" i="5"/>
  <c r="AG37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L34" i="5"/>
  <c r="O30" i="5"/>
  <c r="O31" i="5"/>
  <c r="L33" i="5"/>
  <c r="G35" i="5"/>
  <c r="L32" i="5"/>
  <c r="O35" i="5"/>
  <c r="G30" i="5"/>
  <c r="L31" i="5"/>
  <c r="O38" i="5"/>
  <c r="L27" i="5"/>
  <c r="G28" i="5"/>
  <c r="L26" i="5"/>
  <c r="O25" i="5"/>
  <c r="G27" i="5"/>
  <c r="O29" i="5"/>
  <c r="G38" i="5"/>
  <c r="L35" i="5"/>
  <c r="O27" i="5"/>
  <c r="T30" i="5"/>
  <c r="T25" i="5"/>
  <c r="T31" i="5"/>
  <c r="T32" i="5"/>
  <c r="T34" i="5"/>
  <c r="T27" i="5"/>
  <c r="T35" i="5"/>
  <c r="T26" i="5"/>
  <c r="T28" i="5"/>
  <c r="T36" i="5"/>
  <c r="T33" i="5"/>
  <c r="T29" i="5"/>
  <c r="T37" i="5"/>
  <c r="O32" i="5"/>
  <c r="O33" i="5"/>
  <c r="O26" i="5"/>
  <c r="O34" i="5"/>
  <c r="O28" i="5"/>
  <c r="O36" i="5"/>
  <c r="G34" i="5"/>
  <c r="G26" i="5"/>
  <c r="G33" i="5"/>
  <c r="L38" i="5"/>
  <c r="L30" i="5"/>
  <c r="G25" i="5"/>
  <c r="G32" i="5"/>
  <c r="L37" i="5"/>
  <c r="L29" i="5"/>
  <c r="L25" i="5"/>
  <c r="L36" i="5"/>
  <c r="BI11" i="5"/>
  <c r="BG11" i="5" s="1"/>
  <c r="BP50" i="5" s="1"/>
  <c r="BB11" i="5"/>
  <c r="BB12" i="5" s="1"/>
  <c r="BG10" i="5"/>
  <c r="BP49" i="5" s="1"/>
  <c r="AZ10" i="5"/>
  <c r="BI3" i="5"/>
  <c r="BI4" i="5" s="1"/>
  <c r="BB3" i="5"/>
  <c r="BB4" i="5" s="1"/>
  <c r="BG2" i="5"/>
  <c r="BP42" i="5" s="1"/>
  <c r="AZ2" i="5"/>
  <c r="AN11" i="5"/>
  <c r="AN12" i="5" s="1"/>
  <c r="AL10" i="5"/>
  <c r="AN3" i="5"/>
  <c r="AN4" i="5" s="1"/>
  <c r="AL3" i="5"/>
  <c r="AL2" i="5"/>
  <c r="AF11" i="5"/>
  <c r="AF12" i="5" s="1"/>
  <c r="AD12" i="5" s="1"/>
  <c r="AM50" i="5" s="1"/>
  <c r="AD10" i="5"/>
  <c r="AM48" i="5" s="1"/>
  <c r="AF3" i="5"/>
  <c r="AF4" i="5" s="1"/>
  <c r="AD2" i="5"/>
  <c r="AM41" i="5" s="1"/>
  <c r="Q11" i="5"/>
  <c r="Q12" i="5" s="1"/>
  <c r="O10" i="5"/>
  <c r="Q32" i="5" s="1"/>
  <c r="Q3" i="5"/>
  <c r="O3" i="5" s="1"/>
  <c r="Q26" i="5" s="1"/>
  <c r="O2" i="5"/>
  <c r="Q25" i="5" s="1"/>
  <c r="J11" i="5"/>
  <c r="J12" i="5" s="1"/>
  <c r="H11" i="5"/>
  <c r="I33" i="5" s="1"/>
  <c r="H10" i="5"/>
  <c r="I32" i="5" s="1"/>
  <c r="H2" i="5"/>
  <c r="I25" i="5" s="1"/>
  <c r="J3" i="5"/>
  <c r="J4" i="5" s="1"/>
  <c r="D8" i="3"/>
  <c r="E8" i="3" s="1"/>
  <c r="F8" i="3" s="1"/>
  <c r="G8" i="3" s="1"/>
  <c r="H8" i="3" s="1"/>
  <c r="I8" i="3" s="1"/>
  <c r="J8" i="3" s="1"/>
  <c r="K8" i="3" s="1"/>
  <c r="C8" i="3"/>
  <c r="E2" i="3"/>
  <c r="F2" i="3" s="1"/>
  <c r="G2" i="3" s="1"/>
  <c r="H2" i="3" s="1"/>
  <c r="I2" i="3" s="1"/>
  <c r="J2" i="3" s="1"/>
  <c r="K2" i="3" s="1"/>
  <c r="D2" i="3"/>
  <c r="C2" i="3"/>
  <c r="J5" i="2"/>
  <c r="I5" i="2" s="1"/>
  <c r="H5" i="2" s="1"/>
  <c r="G5" i="2" s="1"/>
  <c r="F5" i="2" s="1"/>
  <c r="E5" i="2" s="1"/>
  <c r="D5" i="2" s="1"/>
  <c r="C5" i="2" s="1"/>
  <c r="B5" i="2" s="1"/>
  <c r="C2" i="2"/>
  <c r="D2" i="2" s="1"/>
  <c r="E2" i="2" s="1"/>
  <c r="F2" i="2" s="1"/>
  <c r="G2" i="2" s="1"/>
  <c r="H2" i="2" s="1"/>
  <c r="I2" i="2" s="1"/>
  <c r="J2" i="2" s="1"/>
  <c r="K2" i="2" s="1"/>
  <c r="J5" i="1"/>
  <c r="I5" i="1" s="1"/>
  <c r="H5" i="1" s="1"/>
  <c r="G5" i="1" s="1"/>
  <c r="F5" i="1" s="1"/>
  <c r="E5" i="1" s="1"/>
  <c r="D5" i="1" s="1"/>
  <c r="C5" i="1" s="1"/>
  <c r="B5" i="1" s="1"/>
  <c r="C2" i="1"/>
  <c r="D2" i="1" s="1"/>
  <c r="E2" i="1" s="1"/>
  <c r="F2" i="1" s="1"/>
  <c r="G2" i="1" s="1"/>
  <c r="H2" i="1" s="1"/>
  <c r="I2" i="1" s="1"/>
  <c r="J2" i="1" s="1"/>
  <c r="K2" i="1" s="1"/>
  <c r="BL25" i="5" l="1"/>
  <c r="BD25" i="5"/>
  <c r="BE25" i="5"/>
  <c r="BM25" i="5"/>
  <c r="BO25" i="5" s="1"/>
  <c r="BE44" i="5" s="1"/>
  <c r="BG44" i="5" s="1"/>
  <c r="AZ3" i="5"/>
  <c r="AD3" i="5"/>
  <c r="AM42" i="5" s="1"/>
  <c r="AH25" i="5"/>
  <c r="AI25" i="5"/>
  <c r="AQ25" i="5"/>
  <c r="AP25" i="5"/>
  <c r="AD11" i="5"/>
  <c r="AM49" i="5" s="1"/>
  <c r="BG3" i="5"/>
  <c r="BP43" i="5" s="1"/>
  <c r="AL11" i="5"/>
  <c r="U25" i="5"/>
  <c r="M25" i="5"/>
  <c r="V25" i="5"/>
  <c r="N25" i="5"/>
  <c r="H3" i="5"/>
  <c r="I26" i="5" s="1"/>
  <c r="AZ11" i="5"/>
  <c r="AZ4" i="5"/>
  <c r="BB5" i="5"/>
  <c r="BI5" i="5"/>
  <c r="BG5" i="5" s="1"/>
  <c r="BP45" i="5" s="1"/>
  <c r="BG4" i="5"/>
  <c r="BP44" i="5" s="1"/>
  <c r="H4" i="5"/>
  <c r="I27" i="5" s="1"/>
  <c r="J5" i="5"/>
  <c r="BB13" i="5"/>
  <c r="BB14" i="5" s="1"/>
  <c r="AZ12" i="5"/>
  <c r="O11" i="5"/>
  <c r="Q33" i="5" s="1"/>
  <c r="BI12" i="5"/>
  <c r="AN13" i="5"/>
  <c r="AL12" i="5"/>
  <c r="AL4" i="5"/>
  <c r="AN5" i="5"/>
  <c r="AF5" i="5"/>
  <c r="AD4" i="5"/>
  <c r="AM43" i="5" s="1"/>
  <c r="AF13" i="5"/>
  <c r="O12" i="5"/>
  <c r="Q34" i="5" s="1"/>
  <c r="Q13" i="5"/>
  <c r="Q4" i="5"/>
  <c r="O4" i="5" s="1"/>
  <c r="Q27" i="5" s="1"/>
  <c r="H12" i="5"/>
  <c r="I34" i="5" s="1"/>
  <c r="J13" i="5"/>
  <c r="BN25" i="5" l="1"/>
  <c r="BD44" i="5" s="1"/>
  <c r="BF44" i="5" s="1"/>
  <c r="AS25" i="5"/>
  <c r="AI44" i="5" s="1"/>
  <c r="AK44" i="5" s="1"/>
  <c r="BI6" i="5"/>
  <c r="BG6" i="5" s="1"/>
  <c r="BP46" i="5" s="1"/>
  <c r="J6" i="5"/>
  <c r="H5" i="5"/>
  <c r="I28" i="5" s="1"/>
  <c r="AZ13" i="5"/>
  <c r="BG12" i="5"/>
  <c r="BP51" i="5" s="1"/>
  <c r="BI13" i="5"/>
  <c r="BI7" i="5"/>
  <c r="AZ14" i="5"/>
  <c r="BB15" i="5"/>
  <c r="BB6" i="5"/>
  <c r="AZ5" i="5"/>
  <c r="AN6" i="5"/>
  <c r="AL5" i="5"/>
  <c r="AN14" i="5"/>
  <c r="AL13" i="5"/>
  <c r="AF6" i="5"/>
  <c r="AD5" i="5"/>
  <c r="AM44" i="5" s="1"/>
  <c r="AF14" i="5"/>
  <c r="AD13" i="5"/>
  <c r="AM51" i="5" s="1"/>
  <c r="Q5" i="5"/>
  <c r="Q14" i="5"/>
  <c r="O13" i="5"/>
  <c r="Q35" i="5" s="1"/>
  <c r="J14" i="5"/>
  <c r="H13" i="5"/>
  <c r="I35" i="5" s="1"/>
  <c r="H6" i="5" l="1"/>
  <c r="I29" i="5" s="1"/>
  <c r="J7" i="5"/>
  <c r="BG13" i="5"/>
  <c r="BP52" i="5" s="1"/>
  <c r="BI14" i="5"/>
  <c r="AZ6" i="5"/>
  <c r="BB7" i="5"/>
  <c r="AZ15" i="5"/>
  <c r="BB16" i="5"/>
  <c r="AZ16" i="5" s="1"/>
  <c r="BI8" i="5"/>
  <c r="BG8" i="5" s="1"/>
  <c r="BP48" i="5" s="1"/>
  <c r="BG7" i="5"/>
  <c r="BP47" i="5" s="1"/>
  <c r="AN7" i="5"/>
  <c r="AL6" i="5"/>
  <c r="AL14" i="5"/>
  <c r="AN15" i="5"/>
  <c r="AF15" i="5"/>
  <c r="AD14" i="5"/>
  <c r="AM52" i="5" s="1"/>
  <c r="AD6" i="5"/>
  <c r="AM45" i="5" s="1"/>
  <c r="AF7" i="5"/>
  <c r="Q6" i="5"/>
  <c r="O5" i="5"/>
  <c r="Q28" i="5" s="1"/>
  <c r="Q15" i="5"/>
  <c r="O14" i="5"/>
  <c r="Q36" i="5" s="1"/>
  <c r="J15" i="5"/>
  <c r="H14" i="5"/>
  <c r="I36" i="5" s="1"/>
  <c r="H7" i="5" l="1"/>
  <c r="I30" i="5" s="1"/>
  <c r="J8" i="5"/>
  <c r="H8" i="5" s="1"/>
  <c r="I31" i="5" s="1"/>
  <c r="AZ7" i="5"/>
  <c r="BB8" i="5"/>
  <c r="AZ8" i="5" s="1"/>
  <c r="BG14" i="5"/>
  <c r="BP53" i="5" s="1"/>
  <c r="BI15" i="5"/>
  <c r="AN16" i="5"/>
  <c r="AL16" i="5" s="1"/>
  <c r="AL15" i="5"/>
  <c r="AN8" i="5"/>
  <c r="AL8" i="5" s="1"/>
  <c r="AL7" i="5"/>
  <c r="AF8" i="5"/>
  <c r="AD8" i="5" s="1"/>
  <c r="AM47" i="5" s="1"/>
  <c r="AD7" i="5"/>
  <c r="AM46" i="5" s="1"/>
  <c r="AD15" i="5"/>
  <c r="AM53" i="5" s="1"/>
  <c r="AF16" i="5"/>
  <c r="AD16" i="5" s="1"/>
  <c r="AM54" i="5" s="1"/>
  <c r="O6" i="5"/>
  <c r="Q29" i="5" s="1"/>
  <c r="Q7" i="5"/>
  <c r="Q16" i="5"/>
  <c r="O16" i="5" s="1"/>
  <c r="Q38" i="5" s="1"/>
  <c r="O15" i="5"/>
  <c r="Q37" i="5" s="1"/>
  <c r="J16" i="5"/>
  <c r="H16" i="5" s="1"/>
  <c r="I38" i="5" s="1"/>
  <c r="H15" i="5"/>
  <c r="I37" i="5" s="1"/>
  <c r="BG15" i="5" l="1"/>
  <c r="BP54" i="5" s="1"/>
  <c r="BI16" i="5"/>
  <c r="BG16" i="5" s="1"/>
  <c r="BP55" i="5" s="1"/>
  <c r="O7" i="5"/>
  <c r="Q30" i="5" s="1"/>
  <c r="Q8" i="5"/>
  <c r="O8" i="5" s="1"/>
  <c r="Q31" i="5" s="1"/>
</calcChain>
</file>

<file path=xl/sharedStrings.xml><?xml version="1.0" encoding="utf-8"?>
<sst xmlns="http://schemas.openxmlformats.org/spreadsheetml/2006/main" count="222" uniqueCount="51">
  <si>
    <t>N эксперимен</t>
  </si>
  <si>
    <t>m1</t>
  </si>
  <si>
    <t>n</t>
  </si>
  <si>
    <t>d</t>
  </si>
  <si>
    <t>r</t>
  </si>
  <si>
    <t>h</t>
  </si>
  <si>
    <t>L</t>
  </si>
  <si>
    <t>I, cm</t>
  </si>
  <si>
    <t>N</t>
  </si>
  <si>
    <t>P</t>
  </si>
  <si>
    <t>y</t>
  </si>
  <si>
    <t>m</t>
  </si>
  <si>
    <t>a ширина</t>
  </si>
  <si>
    <t>b толщина</t>
  </si>
  <si>
    <t>y0(начальное)</t>
  </si>
  <si>
    <t>железная вторая сторона ^</t>
  </si>
  <si>
    <t>латунная вторая сторона ^</t>
  </si>
  <si>
    <t>латунная первая сторона ^</t>
  </si>
  <si>
    <t>деревянная первая сторона ^</t>
  </si>
  <si>
    <t>латунная ^</t>
  </si>
  <si>
    <t>деревянная ^</t>
  </si>
  <si>
    <t>железная ^</t>
  </si>
  <si>
    <t>деревянная вторая сторона ^</t>
  </si>
  <si>
    <t>железная первая сторона ^</t>
  </si>
  <si>
    <t>dl</t>
  </si>
  <si>
    <t>k</t>
  </si>
  <si>
    <t>E</t>
  </si>
  <si>
    <t>S</t>
  </si>
  <si>
    <t xml:space="preserve"> </t>
  </si>
  <si>
    <t>dk</t>
  </si>
  <si>
    <t>dlsr</t>
  </si>
  <si>
    <t>Psr</t>
  </si>
  <si>
    <t>dlotkl</t>
  </si>
  <si>
    <t>Potkl</t>
  </si>
  <si>
    <t>&lt;dl&gt;</t>
  </si>
  <si>
    <t>&lt;P&gt;</t>
  </si>
  <si>
    <t>dE</t>
  </si>
  <si>
    <t>k1</t>
  </si>
  <si>
    <t>k2</t>
  </si>
  <si>
    <t>E1</t>
  </si>
  <si>
    <t>E2</t>
  </si>
  <si>
    <t>dk1</t>
  </si>
  <si>
    <t>dk2</t>
  </si>
  <si>
    <t>dE1</t>
  </si>
  <si>
    <t>dE2</t>
  </si>
  <si>
    <t>Ysr</t>
  </si>
  <si>
    <t>dP</t>
  </si>
  <si>
    <t>dy</t>
  </si>
  <si>
    <t>&lt;y&gt;</t>
  </si>
  <si>
    <t>asr</t>
  </si>
  <si>
    <t>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</si>
</sst>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0" borderId="8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2" fontId="0" fillId="0" borderId="5" xfId="0" applyNumberFormat="1" applyBorder="1"/>
    <xf numFmtId="164" fontId="0" fillId="0" borderId="7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Лист1!$B$2:$K$2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Лист1!$B$3:$K$3</c:f>
              <c:numCache>
                <c:formatCode>General</c:formatCode>
                <c:ptCount val="10"/>
                <c:pt idx="0">
                  <c:v>15.1</c:v>
                </c:pt>
                <c:pt idx="1">
                  <c:v>17.399999999999999</c:v>
                </c:pt>
                <c:pt idx="2">
                  <c:v>19.399999999999999</c:v>
                </c:pt>
                <c:pt idx="3">
                  <c:v>21.2</c:v>
                </c:pt>
                <c:pt idx="4">
                  <c:v>23.2</c:v>
                </c:pt>
                <c:pt idx="5">
                  <c:v>24.8</c:v>
                </c:pt>
                <c:pt idx="6">
                  <c:v>26.5</c:v>
                </c:pt>
                <c:pt idx="7">
                  <c:v>28.2</c:v>
                </c:pt>
                <c:pt idx="8">
                  <c:v>29.7</c:v>
                </c:pt>
                <c:pt idx="9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A-4FD6-806D-FF535AE37B6C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Лист1!$B$5:$K$5</c:f>
              <c:numCache>
                <c:formatCode>General</c:formatCode>
                <c:ptCount val="10"/>
                <c:pt idx="0">
                  <c:v>2663.7000000000003</c:v>
                </c:pt>
                <c:pt idx="1">
                  <c:v>2417.8000000000002</c:v>
                </c:pt>
                <c:pt idx="2">
                  <c:v>2172.5</c:v>
                </c:pt>
                <c:pt idx="3">
                  <c:v>1926.7</c:v>
                </c:pt>
                <c:pt idx="4">
                  <c:v>1681</c:v>
                </c:pt>
                <c:pt idx="5">
                  <c:v>1436.1</c:v>
                </c:pt>
                <c:pt idx="6">
                  <c:v>1190.5999999999999</c:v>
                </c:pt>
                <c:pt idx="7">
                  <c:v>945.3</c:v>
                </c:pt>
                <c:pt idx="8">
                  <c:v>700.5</c:v>
                </c:pt>
                <c:pt idx="9">
                  <c:v>455.3</c:v>
                </c:pt>
              </c:numCache>
            </c:numRef>
          </c:xVal>
          <c:yVal>
            <c:numRef>
              <c:f>Лист1!$B$6:$K$6</c:f>
              <c:numCache>
                <c:formatCode>General</c:formatCode>
                <c:ptCount val="10"/>
                <c:pt idx="0">
                  <c:v>31.3</c:v>
                </c:pt>
                <c:pt idx="1">
                  <c:v>29.8</c:v>
                </c:pt>
                <c:pt idx="2">
                  <c:v>28.2</c:v>
                </c:pt>
                <c:pt idx="3">
                  <c:v>26.6</c:v>
                </c:pt>
                <c:pt idx="4">
                  <c:v>24.9</c:v>
                </c:pt>
                <c:pt idx="5">
                  <c:v>23.1</c:v>
                </c:pt>
                <c:pt idx="6">
                  <c:v>21.3</c:v>
                </c:pt>
                <c:pt idx="7">
                  <c:v>19.399999999999999</c:v>
                </c:pt>
                <c:pt idx="8">
                  <c:v>17.399999999999999</c:v>
                </c:pt>
                <c:pt idx="9">
                  <c:v>15.1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A-4FD6-806D-FF535AE3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05792"/>
        <c:axId val="221885504"/>
      </c:scatterChart>
      <c:valAx>
        <c:axId val="1989105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85504"/>
        <c:crosses val="autoZero"/>
        <c:crossBetween val="midCat"/>
      </c:valAx>
      <c:valAx>
        <c:axId val="22188550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922244094488188E-2"/>
          <c:y val="0.1087484153847184"/>
          <c:w val="0.87086942257217848"/>
          <c:h val="0.7610604472868823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718503937007875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Лист1!$P$8:$BQ$8</c:f>
              <c:numCache>
                <c:formatCode>General</c:formatCode>
                <c:ptCount val="54"/>
                <c:pt idx="0">
                  <c:v>2.6467203682393543E-2</c:v>
                </c:pt>
                <c:pt idx="1">
                  <c:v>4.9482163406214023E-2</c:v>
                </c:pt>
                <c:pt idx="2">
                  <c:v>7.0195627157652471E-2</c:v>
                </c:pt>
                <c:pt idx="3">
                  <c:v>9.3210586881472962E-2</c:v>
                </c:pt>
                <c:pt idx="4">
                  <c:v>0.11162255466052937</c:v>
                </c:pt>
                <c:pt idx="5">
                  <c:v>0.13118527042577677</c:v>
                </c:pt>
                <c:pt idx="6">
                  <c:v>0.15074798619102417</c:v>
                </c:pt>
                <c:pt idx="7">
                  <c:v>0.16800920598388952</c:v>
                </c:pt>
                <c:pt idx="8">
                  <c:v>0.18642117376294595</c:v>
                </c:pt>
                <c:pt idx="9">
                  <c:v>0.18642117376294595</c:v>
                </c:pt>
                <c:pt idx="10">
                  <c:v>0.16915995397008055</c:v>
                </c:pt>
                <c:pt idx="11">
                  <c:v>0.15074798619102417</c:v>
                </c:pt>
                <c:pt idx="12">
                  <c:v>0.13233601841196779</c:v>
                </c:pt>
                <c:pt idx="13">
                  <c:v>0.11277330264672035</c:v>
                </c:pt>
                <c:pt idx="14">
                  <c:v>9.2059838895281951E-2</c:v>
                </c:pt>
                <c:pt idx="15">
                  <c:v>7.134637514384351E-2</c:v>
                </c:pt>
                <c:pt idx="16">
                  <c:v>4.9482163406214023E-2</c:v>
                </c:pt>
                <c:pt idx="17">
                  <c:v>2.6467203682393543E-2</c:v>
                </c:pt>
                <c:pt idx="18">
                  <c:v>2.6467203682393543E-2</c:v>
                </c:pt>
                <c:pt idx="19">
                  <c:v>4.8331415420023033E-2</c:v>
                </c:pt>
                <c:pt idx="20">
                  <c:v>7.134637514384351E-2</c:v>
                </c:pt>
                <c:pt idx="21">
                  <c:v>9.2059838895281951E-2</c:v>
                </c:pt>
                <c:pt idx="22">
                  <c:v>0.11047180667433831</c:v>
                </c:pt>
                <c:pt idx="23">
                  <c:v>0.13003452243958571</c:v>
                </c:pt>
                <c:pt idx="24">
                  <c:v>0.15074798619102417</c:v>
                </c:pt>
                <c:pt idx="25">
                  <c:v>0.16915995397008055</c:v>
                </c:pt>
                <c:pt idx="26">
                  <c:v>0.18757192174913689</c:v>
                </c:pt>
                <c:pt idx="27">
                  <c:v>0.18527042577675487</c:v>
                </c:pt>
                <c:pt idx="28">
                  <c:v>0.16800920598388949</c:v>
                </c:pt>
                <c:pt idx="29">
                  <c:v>0.15074798619102414</c:v>
                </c:pt>
                <c:pt idx="30">
                  <c:v>0.13118527042577674</c:v>
                </c:pt>
                <c:pt idx="31">
                  <c:v>0.11162255466052934</c:v>
                </c:pt>
                <c:pt idx="32">
                  <c:v>9.2059838895281937E-2</c:v>
                </c:pt>
                <c:pt idx="33">
                  <c:v>7.1346375143843496E-2</c:v>
                </c:pt>
                <c:pt idx="34">
                  <c:v>4.9482163406214044E-2</c:v>
                </c:pt>
                <c:pt idx="35">
                  <c:v>2.6467203682393563E-2</c:v>
                </c:pt>
                <c:pt idx="36">
                  <c:v>2.5316455696202524E-2</c:v>
                </c:pt>
                <c:pt idx="37">
                  <c:v>4.7180667433831966E-2</c:v>
                </c:pt>
                <c:pt idx="38">
                  <c:v>7.0195627157652443E-2</c:v>
                </c:pt>
                <c:pt idx="39">
                  <c:v>9.0909090909090898E-2</c:v>
                </c:pt>
                <c:pt idx="40">
                  <c:v>0.11162255466052934</c:v>
                </c:pt>
                <c:pt idx="41">
                  <c:v>0.13118527042577674</c:v>
                </c:pt>
                <c:pt idx="42">
                  <c:v>0.15074798619102414</c:v>
                </c:pt>
                <c:pt idx="43">
                  <c:v>0.16685845799769849</c:v>
                </c:pt>
                <c:pt idx="44">
                  <c:v>0.18527042577675487</c:v>
                </c:pt>
                <c:pt idx="45">
                  <c:v>2.6467203682393563E-2</c:v>
                </c:pt>
                <c:pt idx="46">
                  <c:v>4.9482163406214044E-2</c:v>
                </c:pt>
                <c:pt idx="47">
                  <c:v>7.1346375143843496E-2</c:v>
                </c:pt>
                <c:pt idx="48">
                  <c:v>9.321058688147292E-2</c:v>
                </c:pt>
                <c:pt idx="49">
                  <c:v>0.11162255466052934</c:v>
                </c:pt>
                <c:pt idx="50">
                  <c:v>0.13118527042577674</c:v>
                </c:pt>
                <c:pt idx="51">
                  <c:v>0.15074798619102414</c:v>
                </c:pt>
                <c:pt idx="52">
                  <c:v>0.16800920598388949</c:v>
                </c:pt>
                <c:pt idx="53">
                  <c:v>0.18527042577675487</c:v>
                </c:pt>
              </c:numCache>
            </c:numRef>
          </c:xVal>
          <c:yVal>
            <c:numRef>
              <c:f>Лист1!$P$9:$BQ$9</c:f>
              <c:numCache>
                <c:formatCode>General</c:formatCode>
                <c:ptCount val="54"/>
                <c:pt idx="0">
                  <c:v>2405.4119999999998</c:v>
                </c:pt>
                <c:pt idx="1">
                  <c:v>4806.8999999999996</c:v>
                </c:pt>
                <c:pt idx="2">
                  <c:v>7213.2929999999997</c:v>
                </c:pt>
                <c:pt idx="3">
                  <c:v>9621.6479999999992</c:v>
                </c:pt>
                <c:pt idx="4">
                  <c:v>12024.117</c:v>
                </c:pt>
                <c:pt idx="5">
                  <c:v>14434.434000000001</c:v>
                </c:pt>
                <c:pt idx="6">
                  <c:v>16845.732</c:v>
                </c:pt>
                <c:pt idx="7">
                  <c:v>19252.125000000004</c:v>
                </c:pt>
                <c:pt idx="8">
                  <c:v>21664.404000000002</c:v>
                </c:pt>
                <c:pt idx="9">
                  <c:v>21664.404000000002</c:v>
                </c:pt>
                <c:pt idx="10">
                  <c:v>19252.125000000004</c:v>
                </c:pt>
                <c:pt idx="11">
                  <c:v>16845.732</c:v>
                </c:pt>
                <c:pt idx="12">
                  <c:v>14434.434000000001</c:v>
                </c:pt>
                <c:pt idx="13">
                  <c:v>12024.117</c:v>
                </c:pt>
                <c:pt idx="14">
                  <c:v>9621.6479999999992</c:v>
                </c:pt>
                <c:pt idx="15">
                  <c:v>7213.2929999999997</c:v>
                </c:pt>
                <c:pt idx="16">
                  <c:v>4806.8999999999996</c:v>
                </c:pt>
                <c:pt idx="17">
                  <c:v>2405.4119999999998</c:v>
                </c:pt>
                <c:pt idx="18">
                  <c:v>2405.4119999999998</c:v>
                </c:pt>
                <c:pt idx="19">
                  <c:v>4806.8999999999996</c:v>
                </c:pt>
                <c:pt idx="20">
                  <c:v>7213.2929999999997</c:v>
                </c:pt>
                <c:pt idx="21">
                  <c:v>9621.6479999999992</c:v>
                </c:pt>
                <c:pt idx="22">
                  <c:v>12024.117</c:v>
                </c:pt>
                <c:pt idx="23">
                  <c:v>14434.434000000001</c:v>
                </c:pt>
                <c:pt idx="24">
                  <c:v>16845.732</c:v>
                </c:pt>
                <c:pt idx="25">
                  <c:v>19252.125000000004</c:v>
                </c:pt>
                <c:pt idx="26">
                  <c:v>21664.404000000002</c:v>
                </c:pt>
                <c:pt idx="27">
                  <c:v>21664.404000000002</c:v>
                </c:pt>
                <c:pt idx="28">
                  <c:v>19252.125000000004</c:v>
                </c:pt>
                <c:pt idx="29">
                  <c:v>16845.732</c:v>
                </c:pt>
                <c:pt idx="30">
                  <c:v>14434.434000000001</c:v>
                </c:pt>
                <c:pt idx="31">
                  <c:v>12024.117</c:v>
                </c:pt>
                <c:pt idx="32">
                  <c:v>9621.6479999999992</c:v>
                </c:pt>
                <c:pt idx="33">
                  <c:v>7213.2929999999997</c:v>
                </c:pt>
                <c:pt idx="34">
                  <c:v>4806.8999999999996</c:v>
                </c:pt>
                <c:pt idx="35">
                  <c:v>2405.4119999999998</c:v>
                </c:pt>
                <c:pt idx="36">
                  <c:v>2405.4119999999998</c:v>
                </c:pt>
                <c:pt idx="37">
                  <c:v>4806.8999999999996</c:v>
                </c:pt>
                <c:pt idx="38">
                  <c:v>7213.2929999999997</c:v>
                </c:pt>
                <c:pt idx="39">
                  <c:v>9621.6479999999992</c:v>
                </c:pt>
                <c:pt idx="40">
                  <c:v>12024.117</c:v>
                </c:pt>
                <c:pt idx="41">
                  <c:v>14434.434000000001</c:v>
                </c:pt>
                <c:pt idx="42">
                  <c:v>16845.732</c:v>
                </c:pt>
                <c:pt idx="43">
                  <c:v>19252.125000000004</c:v>
                </c:pt>
                <c:pt idx="44">
                  <c:v>21664.404000000002</c:v>
                </c:pt>
                <c:pt idx="45">
                  <c:v>2405.4119999999998</c:v>
                </c:pt>
                <c:pt idx="46">
                  <c:v>4806.8999999999996</c:v>
                </c:pt>
                <c:pt idx="47">
                  <c:v>7213.2929999999997</c:v>
                </c:pt>
                <c:pt idx="48">
                  <c:v>9621.6479999999992</c:v>
                </c:pt>
                <c:pt idx="49">
                  <c:v>12024.117</c:v>
                </c:pt>
                <c:pt idx="50">
                  <c:v>14434.434000000001</c:v>
                </c:pt>
                <c:pt idx="51">
                  <c:v>16845.732</c:v>
                </c:pt>
                <c:pt idx="52">
                  <c:v>19252.125000000004</c:v>
                </c:pt>
                <c:pt idx="53">
                  <c:v>21664.404000000002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B6D-B101-CC1B1C67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84496"/>
        <c:axId val="1780237552"/>
      </c:scatterChart>
      <c:valAx>
        <c:axId val="2327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0237552"/>
        <c:crosses val="autoZero"/>
        <c:crossBetween val="midCat"/>
      </c:valAx>
      <c:valAx>
        <c:axId val="17802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7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Лист2!$B$2:$K$2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Лист2!$B$3:$K$3</c:f>
              <c:numCache>
                <c:formatCode>General</c:formatCode>
                <c:ptCount val="10"/>
                <c:pt idx="0">
                  <c:v>15.1</c:v>
                </c:pt>
                <c:pt idx="1">
                  <c:v>17.399999999999999</c:v>
                </c:pt>
                <c:pt idx="2">
                  <c:v>19.3</c:v>
                </c:pt>
                <c:pt idx="3">
                  <c:v>21.3</c:v>
                </c:pt>
                <c:pt idx="4">
                  <c:v>23.1</c:v>
                </c:pt>
                <c:pt idx="5">
                  <c:v>24.7</c:v>
                </c:pt>
                <c:pt idx="6">
                  <c:v>26.4</c:v>
                </c:pt>
                <c:pt idx="7">
                  <c:v>28.2</c:v>
                </c:pt>
                <c:pt idx="8">
                  <c:v>29.8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49ED-9880-126DB0129DEE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Лист2!$B$5:$K$5</c:f>
              <c:numCache>
                <c:formatCode>General</c:formatCode>
                <c:ptCount val="10"/>
                <c:pt idx="0">
                  <c:v>2663.7000000000003</c:v>
                </c:pt>
                <c:pt idx="1">
                  <c:v>2417.8000000000002</c:v>
                </c:pt>
                <c:pt idx="2">
                  <c:v>2172.5</c:v>
                </c:pt>
                <c:pt idx="3">
                  <c:v>1926.7</c:v>
                </c:pt>
                <c:pt idx="4">
                  <c:v>1681</c:v>
                </c:pt>
                <c:pt idx="5">
                  <c:v>1436.1</c:v>
                </c:pt>
                <c:pt idx="6">
                  <c:v>1190.5999999999999</c:v>
                </c:pt>
                <c:pt idx="7">
                  <c:v>945.3</c:v>
                </c:pt>
                <c:pt idx="8">
                  <c:v>700.5</c:v>
                </c:pt>
                <c:pt idx="9">
                  <c:v>455.3</c:v>
                </c:pt>
              </c:numCache>
            </c:numRef>
          </c:xVal>
          <c:yVal>
            <c:numRef>
              <c:f>Лист2!$B$6:$K$6</c:f>
              <c:numCache>
                <c:formatCode>General</c:formatCode>
                <c:ptCount val="10"/>
                <c:pt idx="0">
                  <c:v>31.4</c:v>
                </c:pt>
                <c:pt idx="1">
                  <c:v>29.9</c:v>
                </c:pt>
                <c:pt idx="2">
                  <c:v>28.4</c:v>
                </c:pt>
                <c:pt idx="3">
                  <c:v>26.7</c:v>
                </c:pt>
                <c:pt idx="4">
                  <c:v>25</c:v>
                </c:pt>
                <c:pt idx="5">
                  <c:v>23.3</c:v>
                </c:pt>
                <c:pt idx="6">
                  <c:v>21.5</c:v>
                </c:pt>
                <c:pt idx="7">
                  <c:v>19.600000000000001</c:v>
                </c:pt>
                <c:pt idx="8">
                  <c:v>17.600000000000001</c:v>
                </c:pt>
                <c:pt idx="9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C-49ED-9880-126DB012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05792"/>
        <c:axId val="221885504"/>
      </c:scatterChart>
      <c:valAx>
        <c:axId val="1989105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85504"/>
        <c:crosses val="autoZero"/>
        <c:crossBetween val="midCat"/>
      </c:valAx>
      <c:valAx>
        <c:axId val="22188550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05183727034120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Лист2!$O$6:$AF$6</c:f>
              <c:numCache>
                <c:formatCode>General</c:formatCode>
                <c:ptCount val="18"/>
                <c:pt idx="0">
                  <c:v>2405.4119999999998</c:v>
                </c:pt>
                <c:pt idx="1">
                  <c:v>4806.8999999999996</c:v>
                </c:pt>
                <c:pt idx="2">
                  <c:v>7213.2929999999997</c:v>
                </c:pt>
                <c:pt idx="3">
                  <c:v>9621.6479999999992</c:v>
                </c:pt>
                <c:pt idx="4">
                  <c:v>12024.117</c:v>
                </c:pt>
                <c:pt idx="5">
                  <c:v>14434.434000000001</c:v>
                </c:pt>
                <c:pt idx="6">
                  <c:v>16845.732</c:v>
                </c:pt>
                <c:pt idx="7">
                  <c:v>19252.125000000004</c:v>
                </c:pt>
                <c:pt idx="8">
                  <c:v>21664.404000000002</c:v>
                </c:pt>
                <c:pt idx="9">
                  <c:v>21664.404000000002</c:v>
                </c:pt>
                <c:pt idx="10">
                  <c:v>19252.125000000004</c:v>
                </c:pt>
                <c:pt idx="11">
                  <c:v>16845.732</c:v>
                </c:pt>
                <c:pt idx="12">
                  <c:v>14434.434000000001</c:v>
                </c:pt>
                <c:pt idx="13">
                  <c:v>12024.117</c:v>
                </c:pt>
                <c:pt idx="14">
                  <c:v>9621.6479999999992</c:v>
                </c:pt>
                <c:pt idx="15">
                  <c:v>7213.2929999999997</c:v>
                </c:pt>
                <c:pt idx="16">
                  <c:v>4806.8999999999996</c:v>
                </c:pt>
                <c:pt idx="17">
                  <c:v>2405.4119999999998</c:v>
                </c:pt>
              </c:numCache>
            </c:numRef>
          </c:xVal>
          <c:yVal>
            <c:numRef>
              <c:f>Лист2!$O$5:$AF$5</c:f>
              <c:numCache>
                <c:formatCode>General</c:formatCode>
                <c:ptCount val="18"/>
                <c:pt idx="0">
                  <c:v>2.6467203682393543E-2</c:v>
                </c:pt>
                <c:pt idx="1">
                  <c:v>4.8331415420023033E-2</c:v>
                </c:pt>
                <c:pt idx="2">
                  <c:v>7.134637514384351E-2</c:v>
                </c:pt>
                <c:pt idx="3">
                  <c:v>9.2059838895281951E-2</c:v>
                </c:pt>
                <c:pt idx="4">
                  <c:v>0.11047180667433831</c:v>
                </c:pt>
                <c:pt idx="5">
                  <c:v>0.13003452243958571</c:v>
                </c:pt>
                <c:pt idx="6">
                  <c:v>0.15074798619102417</c:v>
                </c:pt>
                <c:pt idx="7">
                  <c:v>0.16915995397008055</c:v>
                </c:pt>
                <c:pt idx="8">
                  <c:v>0.18757192174913689</c:v>
                </c:pt>
                <c:pt idx="9">
                  <c:v>0.18527042577675487</c:v>
                </c:pt>
                <c:pt idx="10">
                  <c:v>0.16800920598388949</c:v>
                </c:pt>
                <c:pt idx="11">
                  <c:v>0.15074798619102414</c:v>
                </c:pt>
                <c:pt idx="12">
                  <c:v>0.13118527042577674</c:v>
                </c:pt>
                <c:pt idx="13">
                  <c:v>0.11162255466052934</c:v>
                </c:pt>
                <c:pt idx="14">
                  <c:v>9.2059838895281937E-2</c:v>
                </c:pt>
                <c:pt idx="15">
                  <c:v>7.1346375143843496E-2</c:v>
                </c:pt>
                <c:pt idx="16">
                  <c:v>4.9482163406214044E-2</c:v>
                </c:pt>
                <c:pt idx="17">
                  <c:v>2.6467203682393563E-2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A-4B41-B374-4BA1FB25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27648"/>
        <c:axId val="1787035184"/>
      </c:scatterChart>
      <c:valAx>
        <c:axId val="2857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035184"/>
        <c:crosses val="autoZero"/>
        <c:crossBetween val="midCat"/>
      </c:valAx>
      <c:valAx>
        <c:axId val="17870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dl,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32167067658209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n(m)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Лист3!$B$2:$K$2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Лист3!$B$3:$K$3</c:f>
              <c:numCache>
                <c:formatCode>General</c:formatCode>
                <c:ptCount val="10"/>
                <c:pt idx="0">
                  <c:v>15.3</c:v>
                </c:pt>
                <c:pt idx="1">
                  <c:v>17.5</c:v>
                </c:pt>
                <c:pt idx="2">
                  <c:v>19.399999999999999</c:v>
                </c:pt>
                <c:pt idx="3">
                  <c:v>21.4</c:v>
                </c:pt>
                <c:pt idx="4">
                  <c:v>23.2</c:v>
                </c:pt>
                <c:pt idx="5">
                  <c:v>25</c:v>
                </c:pt>
                <c:pt idx="6">
                  <c:v>26.7</c:v>
                </c:pt>
                <c:pt idx="7">
                  <c:v>28.4</c:v>
                </c:pt>
                <c:pt idx="8">
                  <c:v>29.8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4F85-9CC2-7B5FC7DCBAF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Лист3!$B$8:$K$8</c:f>
              <c:numCache>
                <c:formatCode>General</c:formatCode>
                <c:ptCount val="10"/>
                <c:pt idx="0">
                  <c:v>455.3</c:v>
                </c:pt>
                <c:pt idx="1">
                  <c:v>700.5</c:v>
                </c:pt>
                <c:pt idx="2">
                  <c:v>945.3</c:v>
                </c:pt>
                <c:pt idx="3">
                  <c:v>1190.5999999999999</c:v>
                </c:pt>
                <c:pt idx="4">
                  <c:v>1436.1</c:v>
                </c:pt>
                <c:pt idx="5">
                  <c:v>1681</c:v>
                </c:pt>
                <c:pt idx="6">
                  <c:v>1926.7</c:v>
                </c:pt>
                <c:pt idx="7">
                  <c:v>2172.5</c:v>
                </c:pt>
                <c:pt idx="8">
                  <c:v>2417.8000000000002</c:v>
                </c:pt>
                <c:pt idx="9">
                  <c:v>2663.7000000000003</c:v>
                </c:pt>
              </c:numCache>
            </c:numRef>
          </c:xVal>
          <c:yVal>
            <c:numRef>
              <c:f>Лист3!$B$9:$K$9</c:f>
              <c:numCache>
                <c:formatCode>General</c:formatCode>
                <c:ptCount val="10"/>
                <c:pt idx="0">
                  <c:v>15.3</c:v>
                </c:pt>
                <c:pt idx="1">
                  <c:v>17.600000000000001</c:v>
                </c:pt>
                <c:pt idx="2">
                  <c:v>19.600000000000001</c:v>
                </c:pt>
                <c:pt idx="3">
                  <c:v>21.5</c:v>
                </c:pt>
                <c:pt idx="4">
                  <c:v>23.4</c:v>
                </c:pt>
                <c:pt idx="5">
                  <c:v>25</c:v>
                </c:pt>
                <c:pt idx="6">
                  <c:v>26.7</c:v>
                </c:pt>
                <c:pt idx="7">
                  <c:v>28.4</c:v>
                </c:pt>
                <c:pt idx="8">
                  <c:v>29.9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B-4F85-9CC2-7B5FC7DC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05792"/>
        <c:axId val="221885504"/>
      </c:scatterChart>
      <c:valAx>
        <c:axId val="1989105792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85504"/>
        <c:crosses val="autoZero"/>
        <c:crossBetween val="midCat"/>
      </c:valAx>
      <c:valAx>
        <c:axId val="221885504"/>
        <c:scaling>
          <c:orientation val="minMax"/>
          <c:max val="32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682961504811898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Лист3!$P$7:$AG$7</c:f>
              <c:numCache>
                <c:formatCode>General</c:formatCode>
                <c:ptCount val="18"/>
                <c:pt idx="0">
                  <c:v>2405.4119999999998</c:v>
                </c:pt>
                <c:pt idx="1">
                  <c:v>4806.8999999999996</c:v>
                </c:pt>
                <c:pt idx="2">
                  <c:v>7213.2929999999997</c:v>
                </c:pt>
                <c:pt idx="3">
                  <c:v>9621.6479999999992</c:v>
                </c:pt>
                <c:pt idx="4">
                  <c:v>12024.117</c:v>
                </c:pt>
                <c:pt idx="5">
                  <c:v>14434.434000000001</c:v>
                </c:pt>
                <c:pt idx="6">
                  <c:v>16845.732</c:v>
                </c:pt>
                <c:pt idx="7">
                  <c:v>19252.125000000004</c:v>
                </c:pt>
                <c:pt idx="8">
                  <c:v>21664.404000000002</c:v>
                </c:pt>
                <c:pt idx="9">
                  <c:v>2405.4119999999998</c:v>
                </c:pt>
                <c:pt idx="10">
                  <c:v>4806.8999999999996</c:v>
                </c:pt>
                <c:pt idx="11">
                  <c:v>7213.2929999999997</c:v>
                </c:pt>
                <c:pt idx="12">
                  <c:v>9621.6479999999992</c:v>
                </c:pt>
                <c:pt idx="13">
                  <c:v>12024.117</c:v>
                </c:pt>
                <c:pt idx="14">
                  <c:v>14434.434000000001</c:v>
                </c:pt>
                <c:pt idx="15">
                  <c:v>16845.732</c:v>
                </c:pt>
                <c:pt idx="16">
                  <c:v>19252.125000000004</c:v>
                </c:pt>
                <c:pt idx="17">
                  <c:v>21664.404000000002</c:v>
                </c:pt>
              </c:numCache>
            </c:numRef>
          </c:xVal>
          <c:yVal>
            <c:numRef>
              <c:f>Лист3!$P$6:$AG$6</c:f>
              <c:numCache>
                <c:formatCode>General</c:formatCode>
                <c:ptCount val="18"/>
                <c:pt idx="0">
                  <c:v>2.5316455696202524E-2</c:v>
                </c:pt>
                <c:pt idx="1">
                  <c:v>4.7180667433831966E-2</c:v>
                </c:pt>
                <c:pt idx="2">
                  <c:v>7.0195627157652443E-2</c:v>
                </c:pt>
                <c:pt idx="3">
                  <c:v>9.0909090909090898E-2</c:v>
                </c:pt>
                <c:pt idx="4">
                  <c:v>0.11162255466052934</c:v>
                </c:pt>
                <c:pt idx="5">
                  <c:v>0.13118527042577674</c:v>
                </c:pt>
                <c:pt idx="6">
                  <c:v>0.15074798619102414</c:v>
                </c:pt>
                <c:pt idx="7">
                  <c:v>0.16685845799769849</c:v>
                </c:pt>
                <c:pt idx="8">
                  <c:v>0.18527042577675487</c:v>
                </c:pt>
                <c:pt idx="9">
                  <c:v>2.6467203682393563E-2</c:v>
                </c:pt>
                <c:pt idx="10">
                  <c:v>4.9482163406214044E-2</c:v>
                </c:pt>
                <c:pt idx="11">
                  <c:v>7.1346375143843496E-2</c:v>
                </c:pt>
                <c:pt idx="12">
                  <c:v>9.321058688147292E-2</c:v>
                </c:pt>
                <c:pt idx="13">
                  <c:v>0.11162255466052934</c:v>
                </c:pt>
                <c:pt idx="14">
                  <c:v>0.13118527042577674</c:v>
                </c:pt>
                <c:pt idx="15">
                  <c:v>0.15074798619102414</c:v>
                </c:pt>
                <c:pt idx="16">
                  <c:v>0.16800920598388949</c:v>
                </c:pt>
                <c:pt idx="17">
                  <c:v>0.18527042577675487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8-4178-82C3-B2BD432F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72448"/>
        <c:axId val="1980184368"/>
      </c:scatterChart>
      <c:valAx>
        <c:axId val="2857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 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497974628171478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184368"/>
        <c:crosses val="autoZero"/>
        <c:crossBetween val="midCat"/>
      </c:valAx>
      <c:valAx>
        <c:axId val="19801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47013159172657"/>
                  <c:y val="-1.6049925916803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Лист5!$J$25:$J$38</c:f>
              <c:numCache>
                <c:formatCode>General</c:formatCode>
                <c:ptCount val="14"/>
                <c:pt idx="0">
                  <c:v>6.0000000000000497E-2</c:v>
                </c:pt>
                <c:pt idx="1">
                  <c:v>2.1899999999999995</c:v>
                </c:pt>
                <c:pt idx="2">
                  <c:v>2.4600000000000009</c:v>
                </c:pt>
                <c:pt idx="3">
                  <c:v>3.58</c:v>
                </c:pt>
                <c:pt idx="4">
                  <c:v>4.76</c:v>
                </c:pt>
                <c:pt idx="5">
                  <c:v>6.07</c:v>
                </c:pt>
                <c:pt idx="6">
                  <c:v>7.25</c:v>
                </c:pt>
                <c:pt idx="7" formatCode="0.00">
                  <c:v>5.0000000000000711E-2</c:v>
                </c:pt>
                <c:pt idx="8" formatCode="0.00">
                  <c:v>2.1899999999999995</c:v>
                </c:pt>
                <c:pt idx="9" formatCode="0.00">
                  <c:v>2.3900000000000006</c:v>
                </c:pt>
                <c:pt idx="10" formatCode="0.00">
                  <c:v>3.6300000000000008</c:v>
                </c:pt>
                <c:pt idx="11" formatCode="0.00">
                  <c:v>4.84</c:v>
                </c:pt>
                <c:pt idx="12" formatCode="0.00">
                  <c:v>6</c:v>
                </c:pt>
                <c:pt idx="13" formatCode="0.00">
                  <c:v>7.25</c:v>
                </c:pt>
              </c:numCache>
            </c:numRef>
          </c:xVal>
          <c:yVal>
            <c:numRef>
              <c:f>Лист5!$I$25:$I$38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D-4FD5-8C02-3F3574DA770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3061863276145"/>
                  <c:y val="8.59000428984195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Лист5!$R$25:$R$38</c:f>
              <c:numCache>
                <c:formatCode>0.00</c:formatCode>
                <c:ptCount val="14"/>
                <c:pt idx="0">
                  <c:v>1.0199999999999996</c:v>
                </c:pt>
                <c:pt idx="1">
                  <c:v>2.1999999999999993</c:v>
                </c:pt>
                <c:pt idx="2">
                  <c:v>3.5</c:v>
                </c:pt>
                <c:pt idx="3">
                  <c:v>4.6500000000000004</c:v>
                </c:pt>
                <c:pt idx="4">
                  <c:v>5.9</c:v>
                </c:pt>
                <c:pt idx="5">
                  <c:v>7.0400000000000009</c:v>
                </c:pt>
                <c:pt idx="6">
                  <c:v>8.2800000000000011</c:v>
                </c:pt>
                <c:pt idx="7">
                  <c:v>1.2200000000000024</c:v>
                </c:pt>
                <c:pt idx="8">
                  <c:v>2.34</c:v>
                </c:pt>
                <c:pt idx="9">
                  <c:v>3.5</c:v>
                </c:pt>
                <c:pt idx="10">
                  <c:v>4.6400000000000006</c:v>
                </c:pt>
                <c:pt idx="11">
                  <c:v>5.8600000000000012</c:v>
                </c:pt>
                <c:pt idx="12">
                  <c:v>7.0400000000000009</c:v>
                </c:pt>
                <c:pt idx="13">
                  <c:v>8.2800000000000011</c:v>
                </c:pt>
              </c:numCache>
            </c:numRef>
          </c:xVal>
          <c:yVal>
            <c:numRef>
              <c:f>Лист5!$Q$25:$Q$38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D-4FD5-8C02-3F3574DA7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2304"/>
        <c:axId val="410967728"/>
      </c:scatterChart>
      <c:valAx>
        <c:axId val="35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mH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67728"/>
        <c:crosses val="autoZero"/>
        <c:crossBetween val="midCat"/>
      </c:valAx>
      <c:valAx>
        <c:axId val="410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21980550399402"/>
                  <c:y val="8.8647664228837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Лист5!$AN$41:$AN$54</c:f>
              <c:numCache>
                <c:formatCode>0.00</c:formatCode>
                <c:ptCount val="14"/>
                <c:pt idx="0">
                  <c:v>0.76999999999999957</c:v>
                </c:pt>
                <c:pt idx="1">
                  <c:v>1.4199999999999982</c:v>
                </c:pt>
                <c:pt idx="2">
                  <c:v>2.0399999999999991</c:v>
                </c:pt>
                <c:pt idx="3">
                  <c:v>2.620000000000001</c:v>
                </c:pt>
                <c:pt idx="4">
                  <c:v>3.25</c:v>
                </c:pt>
                <c:pt idx="5">
                  <c:v>3.84</c:v>
                </c:pt>
                <c:pt idx="6">
                  <c:v>4.3199999999999985</c:v>
                </c:pt>
                <c:pt idx="7">
                  <c:v>0.85999999999999943</c:v>
                </c:pt>
                <c:pt idx="8">
                  <c:v>1.3999999999999986</c:v>
                </c:pt>
                <c:pt idx="9">
                  <c:v>2.0199999999999996</c:v>
                </c:pt>
                <c:pt idx="10">
                  <c:v>2.59</c:v>
                </c:pt>
                <c:pt idx="11">
                  <c:v>3.1799999999999997</c:v>
                </c:pt>
                <c:pt idx="12">
                  <c:v>3.7099999999999991</c:v>
                </c:pt>
                <c:pt idx="13">
                  <c:v>4.3199999999999985</c:v>
                </c:pt>
              </c:numCache>
            </c:numRef>
          </c:xVal>
          <c:yVal>
            <c:numRef>
              <c:f>Лист5!$AM$41:$AM$54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B-49DF-BD2C-8F52F63AECA3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246039225658449"/>
                  <c:y val="-9.55666729652536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Лист5!$AU$41:$AU$54</c:f>
              <c:numCache>
                <c:formatCode>0.00</c:formatCode>
                <c:ptCount val="14"/>
                <c:pt idx="0">
                  <c:v>0.66000000000000014</c:v>
                </c:pt>
                <c:pt idx="1">
                  <c:v>1.3100000000000023</c:v>
                </c:pt>
                <c:pt idx="2">
                  <c:v>1.9600000000000009</c:v>
                </c:pt>
                <c:pt idx="3">
                  <c:v>2.5800000000000018</c:v>
                </c:pt>
                <c:pt idx="4">
                  <c:v>3.2200000000000006</c:v>
                </c:pt>
                <c:pt idx="5">
                  <c:v>3.7900000000000009</c:v>
                </c:pt>
                <c:pt idx="6">
                  <c:v>4.4300000000000015</c:v>
                </c:pt>
                <c:pt idx="7">
                  <c:v>0.76000000000000156</c:v>
                </c:pt>
                <c:pt idx="8">
                  <c:v>1.3900000000000006</c:v>
                </c:pt>
                <c:pt idx="9">
                  <c:v>2.0500000000000007</c:v>
                </c:pt>
                <c:pt idx="10">
                  <c:v>2.66</c:v>
                </c:pt>
                <c:pt idx="11">
                  <c:v>3.2800000000000011</c:v>
                </c:pt>
                <c:pt idx="12">
                  <c:v>3.8400000000000016</c:v>
                </c:pt>
                <c:pt idx="13">
                  <c:v>4.4300000000000015</c:v>
                </c:pt>
              </c:numCache>
            </c:numRef>
          </c:xVal>
          <c:yVal>
            <c:numRef>
              <c:f>Лист5!$AT$41:$AT$54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B-49DF-BD2C-8F52F63A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2304"/>
        <c:axId val="410967728"/>
      </c:scatterChart>
      <c:valAx>
        <c:axId val="35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mH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67728"/>
        <c:crosses val="autoZero"/>
        <c:crossBetween val="midCat"/>
      </c:valAx>
      <c:valAx>
        <c:axId val="410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dx(P)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94580983666957"/>
                  <c:y val="3.753406535435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Лист5!$BM$42:$BM$55</c:f>
              <c:numCache>
                <c:formatCode>0.00</c:formatCode>
                <c:ptCount val="14"/>
                <c:pt idx="0">
                  <c:v>0.66000000000000014</c:v>
                </c:pt>
                <c:pt idx="1">
                  <c:v>1.3499999999999996</c:v>
                </c:pt>
                <c:pt idx="2">
                  <c:v>1.9100000000000001</c:v>
                </c:pt>
                <c:pt idx="3">
                  <c:v>2.66</c:v>
                </c:pt>
                <c:pt idx="4">
                  <c:v>3.2900000000000009</c:v>
                </c:pt>
                <c:pt idx="5">
                  <c:v>4.0300000000000011</c:v>
                </c:pt>
                <c:pt idx="6">
                  <c:v>4.74</c:v>
                </c:pt>
                <c:pt idx="7">
                  <c:v>0.66000000000000014</c:v>
                </c:pt>
                <c:pt idx="8">
                  <c:v>1.3600000000000012</c:v>
                </c:pt>
                <c:pt idx="9">
                  <c:v>2.0200000000000014</c:v>
                </c:pt>
                <c:pt idx="10">
                  <c:v>2.7100000000000009</c:v>
                </c:pt>
                <c:pt idx="11">
                  <c:v>3.3499999999999996</c:v>
                </c:pt>
                <c:pt idx="12">
                  <c:v>4.0400000000000009</c:v>
                </c:pt>
                <c:pt idx="13">
                  <c:v>4.74</c:v>
                </c:pt>
              </c:numCache>
            </c:numRef>
          </c:xVal>
          <c:yVal>
            <c:numRef>
              <c:f>Лист5!$BL$42:$BL$55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1-49B0-BF65-C72D1C25452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69615282079534"/>
                  <c:y val="-3.8564935417827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Лист5!$BQ$42:$BQ$55</c:f>
              <c:numCache>
                <c:formatCode>0.00</c:formatCode>
                <c:ptCount val="14"/>
                <c:pt idx="0">
                  <c:v>0.51999999999999957</c:v>
                </c:pt>
                <c:pt idx="1">
                  <c:v>1.1800000000000015</c:v>
                </c:pt>
                <c:pt idx="2">
                  <c:v>1.7900000000000009</c:v>
                </c:pt>
                <c:pt idx="3">
                  <c:v>2.5200000000000014</c:v>
                </c:pt>
                <c:pt idx="4">
                  <c:v>3.1400000000000006</c:v>
                </c:pt>
                <c:pt idx="5">
                  <c:v>3.8300000000000018</c:v>
                </c:pt>
                <c:pt idx="6">
                  <c:v>4.5400000000000009</c:v>
                </c:pt>
                <c:pt idx="7">
                  <c:v>0.65000000000000213</c:v>
                </c:pt>
                <c:pt idx="8">
                  <c:v>1.3100000000000005</c:v>
                </c:pt>
                <c:pt idx="9">
                  <c:v>1.9700000000000006</c:v>
                </c:pt>
                <c:pt idx="10">
                  <c:v>2.5300000000000011</c:v>
                </c:pt>
                <c:pt idx="11">
                  <c:v>3.1500000000000021</c:v>
                </c:pt>
                <c:pt idx="12">
                  <c:v>3.8400000000000016</c:v>
                </c:pt>
                <c:pt idx="13">
                  <c:v>4.5400000000000009</c:v>
                </c:pt>
              </c:numCache>
            </c:numRef>
          </c:xVal>
          <c:yVal>
            <c:numRef>
              <c:f>Лист5!$BP$42:$BP$55</c:f>
              <c:numCache>
                <c:formatCode>0.00</c:formatCode>
                <c:ptCount val="14"/>
                <c:pt idx="0">
                  <c:v>4977.5940000000001</c:v>
                </c:pt>
                <c:pt idx="1">
                  <c:v>9564.75</c:v>
                </c:pt>
                <c:pt idx="2">
                  <c:v>14443.263000000001</c:v>
                </c:pt>
                <c:pt idx="3">
                  <c:v>19092.221999999998</c:v>
                </c:pt>
                <c:pt idx="4">
                  <c:v>23969.753999999997</c:v>
                </c:pt>
                <c:pt idx="5">
                  <c:v>28448.999999999996</c:v>
                </c:pt>
                <c:pt idx="6">
                  <c:v>33746.399999999994</c:v>
                </c:pt>
                <c:pt idx="7">
                  <c:v>4977.5940000000001</c:v>
                </c:pt>
                <c:pt idx="8">
                  <c:v>9564.75</c:v>
                </c:pt>
                <c:pt idx="9">
                  <c:v>14443.263000000001</c:v>
                </c:pt>
                <c:pt idx="10">
                  <c:v>19092.221999999998</c:v>
                </c:pt>
                <c:pt idx="11">
                  <c:v>23969.753999999997</c:v>
                </c:pt>
                <c:pt idx="12">
                  <c:v>28448.999999999996</c:v>
                </c:pt>
                <c:pt idx="13">
                  <c:v>33746.399999999994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C1-49B0-BF65-C72D1C25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2304"/>
        <c:axId val="410967728"/>
      </c:scatterChart>
      <c:valAx>
        <c:axId val="3529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mH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967728"/>
        <c:crosses val="autoZero"/>
        <c:crossBetween val="midCat"/>
      </c:valAx>
      <c:valAx>
        <c:axId val="410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dx, mm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91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14</xdr:row>
      <xdr:rowOff>176213</xdr:rowOff>
    </xdr:from>
    <xdr:to>
      <xdr:col>11</xdr:col>
      <xdr:colOff>238124</xdr:colOff>
      <xdr:row>42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3CEE94-83DB-48E6-86F2-A48DC5D0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133351</xdr:colOff>
      <xdr:row>13</xdr:row>
      <xdr:rowOff>138113</xdr:rowOff>
    </xdr:from>
    <xdr:to>
      <xdr:col>24</xdr:col>
      <xdr:colOff>323851</xdr:colOff>
      <xdr:row>37</xdr:row>
      <xdr:rowOff>126206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40F7A7-C3C5-45E2-9BFC-DC172A39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8</xdr:row>
      <xdr:rowOff>119063</xdr:rowOff>
    </xdr:from>
    <xdr:to>
      <xdr:col>11</xdr:col>
      <xdr:colOff>647699</xdr:colOff>
      <xdr:row>35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748B92-384F-440D-A71C-AD9B8390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616743</xdr:colOff>
      <xdr:row>6</xdr:row>
      <xdr:rowOff>164306</xdr:rowOff>
    </xdr:from>
    <xdr:to>
      <xdr:col>24</xdr:col>
      <xdr:colOff>7143</xdr:colOff>
      <xdr:row>22</xdr:row>
      <xdr:rowOff>11906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38D329-B1E5-496F-9053-E36C15445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9</xdr:row>
      <xdr:rowOff>52387</xdr:rowOff>
    </xdr:from>
    <xdr:to>
      <xdr:col>11</xdr:col>
      <xdr:colOff>447674</xdr:colOff>
      <xdr:row>36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693C1F-63BB-45E4-96D1-D6A45859B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297655</xdr:colOff>
      <xdr:row>7</xdr:row>
      <xdr:rowOff>150018</xdr:rowOff>
    </xdr:from>
    <xdr:to>
      <xdr:col>25</xdr:col>
      <xdr:colOff>335755</xdr:colOff>
      <xdr:row>22</xdr:row>
      <xdr:rowOff>173830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0FEA6E-E82B-4A10-BD31-28B47366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582143</xdr:colOff>
      <xdr:row>69</xdr:row>
      <xdr:rowOff>156274</xdr:rowOff>
    </xdr:from>
    <xdr:to>
      <xdr:col>20</xdr:col>
      <xdr:colOff>165596</xdr:colOff>
      <xdr:row>100</xdr:row>
      <xdr:rowOff>167891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06195D-955E-4784-80E6-04A3ADD4E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394533</xdr:colOff>
      <xdr:row>57</xdr:row>
      <xdr:rowOff>37547</xdr:rowOff>
    </xdr:from>
    <xdr:to>
      <xdr:col>40</xdr:col>
      <xdr:colOff>661427</xdr:colOff>
      <xdr:row>88</xdr:row>
      <xdr:rowOff>162486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E06FD8-C864-426A-BDDF-5540BDE20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26620</xdr:colOff>
      <xdr:row>56</xdr:row>
      <xdr:rowOff>78890</xdr:rowOff>
    </xdr:from>
    <xdr:to>
      <xdr:col>65</xdr:col>
      <xdr:colOff>159719</xdr:colOff>
      <xdr:row>89</xdr:row>
      <xdr:rowOff>44042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137DC2C-2B61-4224-8342-91212268C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7703-6C5C-4BC0-9C6F-0440BA541265}">
  <dimension ref="A1:BQ37"/>
  <sheetViews>
    <sheetView topLeftCell="B1" zoomScale="28" workbookViewId="0">
      <selection activeCell="AA19" sqref="AA19"/>
    </sheetView>
  </sheetViews>
  <sheetFormatPr defaultRowHeight="14.25" x14ac:dyDescent="0.45"/>
  <cols>
    <col min="26" max="26" width="9.73046875" bestFit="1" customWidth="1"/>
    <col min="27" max="27" width="11.59765625" bestFit="1" customWidth="1"/>
    <col min="28" max="28" width="9.73046875" bestFit="1" customWidth="1"/>
  </cols>
  <sheetData>
    <row r="1" spans="1:69" x14ac:dyDescent="0.4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69" x14ac:dyDescent="0.45">
      <c r="A2" s="4" t="s">
        <v>1</v>
      </c>
      <c r="B2" s="5">
        <v>455.3</v>
      </c>
      <c r="C2" s="5">
        <f>B2+C12</f>
        <v>700.5</v>
      </c>
      <c r="D2" s="5">
        <f>C2+D12</f>
        <v>945.3</v>
      </c>
      <c r="E2" s="5">
        <f>D2+E12</f>
        <v>1190.5999999999999</v>
      </c>
      <c r="F2" s="5">
        <f>E2+F12</f>
        <v>1436.1</v>
      </c>
      <c r="G2" s="5">
        <f>F2+G12</f>
        <v>1681</v>
      </c>
      <c r="H2" s="5">
        <f>G2+H12</f>
        <v>1926.7</v>
      </c>
      <c r="I2" s="5">
        <f>H2+I12</f>
        <v>2172.5</v>
      </c>
      <c r="J2" s="5">
        <f>I2+J12</f>
        <v>2417.8000000000002</v>
      </c>
      <c r="K2" s="5">
        <f>J2+K12</f>
        <v>2663.7000000000003</v>
      </c>
    </row>
    <row r="3" spans="1:69" ht="14.65" thickBot="1" x14ac:dyDescent="0.5">
      <c r="A3" s="7" t="s">
        <v>2</v>
      </c>
      <c r="B3" s="8">
        <v>15.1</v>
      </c>
      <c r="C3" s="8">
        <v>17.399999999999999</v>
      </c>
      <c r="D3" s="8">
        <v>19.399999999999999</v>
      </c>
      <c r="E3" s="8">
        <v>21.2</v>
      </c>
      <c r="F3" s="8">
        <v>23.2</v>
      </c>
      <c r="G3" s="8">
        <v>24.8</v>
      </c>
      <c r="H3" s="8">
        <v>26.5</v>
      </c>
      <c r="I3" s="8">
        <v>28.2</v>
      </c>
      <c r="J3" s="8">
        <v>29.7</v>
      </c>
      <c r="K3" s="9">
        <v>31.3</v>
      </c>
    </row>
    <row r="4" spans="1:69" x14ac:dyDescent="0.45">
      <c r="A4" s="1" t="s">
        <v>0</v>
      </c>
      <c r="B4" s="3">
        <v>10</v>
      </c>
      <c r="C4" s="2">
        <v>11</v>
      </c>
      <c r="D4" s="2">
        <v>12</v>
      </c>
      <c r="E4" s="2">
        <v>13</v>
      </c>
      <c r="F4" s="2">
        <v>14</v>
      </c>
      <c r="G4" s="2">
        <v>15</v>
      </c>
      <c r="H4" s="2">
        <v>16</v>
      </c>
      <c r="I4" s="2">
        <v>17</v>
      </c>
      <c r="J4" s="2">
        <v>18</v>
      </c>
      <c r="K4" s="2">
        <v>19</v>
      </c>
    </row>
    <row r="5" spans="1:69" x14ac:dyDescent="0.45">
      <c r="A5" s="4" t="s">
        <v>1</v>
      </c>
      <c r="B5" s="5">
        <f>C5+K11</f>
        <v>2663.7000000000003</v>
      </c>
      <c r="C5" s="5">
        <f>D5+J11</f>
        <v>2417.8000000000002</v>
      </c>
      <c r="D5" s="5">
        <f>E5+I11</f>
        <v>2172.5</v>
      </c>
      <c r="E5" s="5">
        <f>F5+H11</f>
        <v>1926.7</v>
      </c>
      <c r="F5" s="5">
        <f>G5+G11</f>
        <v>1681</v>
      </c>
      <c r="G5" s="5">
        <f>H5+F11</f>
        <v>1436.1</v>
      </c>
      <c r="H5" s="5">
        <f>I5+E11</f>
        <v>1190.5999999999999</v>
      </c>
      <c r="I5" s="5">
        <f>J5+D11</f>
        <v>945.3</v>
      </c>
      <c r="J5" s="5">
        <f>K5+C11</f>
        <v>700.5</v>
      </c>
      <c r="K5" s="5">
        <v>455.3</v>
      </c>
    </row>
    <row r="6" spans="1:69" ht="14.65" thickBot="1" x14ac:dyDescent="0.5">
      <c r="A6" s="7" t="s">
        <v>2</v>
      </c>
      <c r="B6" s="9">
        <v>31.3</v>
      </c>
      <c r="C6" s="8">
        <v>29.8</v>
      </c>
      <c r="D6" s="8">
        <v>28.2</v>
      </c>
      <c r="E6" s="8">
        <v>26.6</v>
      </c>
      <c r="F6" s="8">
        <v>24.9</v>
      </c>
      <c r="G6" s="8">
        <v>23.1</v>
      </c>
      <c r="H6" s="8">
        <v>21.3</v>
      </c>
      <c r="I6" s="8">
        <v>19.399999999999999</v>
      </c>
      <c r="J6" s="8">
        <v>17.399999999999999</v>
      </c>
      <c r="K6" s="8">
        <v>15.1</v>
      </c>
    </row>
    <row r="8" spans="1:69" x14ac:dyDescent="0.45">
      <c r="O8" t="s">
        <v>24</v>
      </c>
      <c r="P8">
        <f>(C3-$B3)*Лист4!$B$2/Лист4!$B$3</f>
        <v>2.6467203682393543E-2</v>
      </c>
      <c r="Q8">
        <f>(D3-$B3)*Лист4!$B$2/Лист4!$B$3</f>
        <v>4.9482163406214023E-2</v>
      </c>
      <c r="R8">
        <f>(E3-$B3)*Лист4!$B$2/Лист4!$B$3</f>
        <v>7.0195627157652471E-2</v>
      </c>
      <c r="S8">
        <f>(F3-$B3)*Лист4!$B$2/Лист4!$B$3</f>
        <v>9.3210586881472962E-2</v>
      </c>
      <c r="T8">
        <f>(G3-$B3)*Лист4!$B$2/Лист4!$B$3</f>
        <v>0.11162255466052937</v>
      </c>
      <c r="U8">
        <f>(H3-$B3)*Лист4!$B$2/Лист4!$B$3</f>
        <v>0.13118527042577677</v>
      </c>
      <c r="V8">
        <f>(I3-$B3)*Лист4!$B$2/Лист4!$B$3</f>
        <v>0.15074798619102417</v>
      </c>
      <c r="W8">
        <f>(J3-$B3)*Лист4!$B$2/Лист4!$B$3</f>
        <v>0.16800920598388952</v>
      </c>
      <c r="X8">
        <f>(K3-$B3)*Лист4!$B$2/Лист4!$B$3</f>
        <v>0.18642117376294595</v>
      </c>
      <c r="Y8">
        <f>(B6-$K6)*Лист4!$B$2/Лист4!$B$3</f>
        <v>0.18642117376294595</v>
      </c>
      <c r="Z8">
        <f>(C6-$K6)*Лист4!$B$2/Лист4!$B$3</f>
        <v>0.16915995397008055</v>
      </c>
      <c r="AA8">
        <f>(D6-$K6)*Лист4!$B$2/Лист4!$B$3</f>
        <v>0.15074798619102417</v>
      </c>
      <c r="AB8">
        <f>(E6-$K6)*Лист4!$B$2/Лист4!$B$3</f>
        <v>0.13233601841196779</v>
      </c>
      <c r="AC8">
        <f>(F6-$K6)*Лист4!$B$2/Лист4!$B$3</f>
        <v>0.11277330264672035</v>
      </c>
      <c r="AD8">
        <f>(G6-$K6)*Лист4!$B$2/Лист4!$B$3</f>
        <v>9.2059838895281951E-2</v>
      </c>
      <c r="AE8">
        <f>(H6-$K6)*Лист4!$B$2/Лист4!$B$3</f>
        <v>7.134637514384351E-2</v>
      </c>
      <c r="AF8">
        <f>(I6-$K6)*Лист4!$B$2/Лист4!$B$3</f>
        <v>4.9482163406214023E-2</v>
      </c>
      <c r="AG8">
        <f>(J6-$K6)*Лист4!$B$2/Лист4!$B$3</f>
        <v>2.6467203682393543E-2</v>
      </c>
      <c r="AH8">
        <v>2.6467203682393543E-2</v>
      </c>
      <c r="AI8">
        <v>4.8331415420023033E-2</v>
      </c>
      <c r="AJ8">
        <v>7.134637514384351E-2</v>
      </c>
      <c r="AK8">
        <v>9.2059838895281951E-2</v>
      </c>
      <c r="AL8">
        <v>0.11047180667433831</v>
      </c>
      <c r="AM8">
        <v>0.13003452243958571</v>
      </c>
      <c r="AN8">
        <v>0.15074798619102417</v>
      </c>
      <c r="AO8">
        <v>0.16915995397008055</v>
      </c>
      <c r="AP8">
        <v>0.18757192174913689</v>
      </c>
      <c r="AQ8">
        <v>0.18527042577675487</v>
      </c>
      <c r="AR8">
        <v>0.16800920598388949</v>
      </c>
      <c r="AS8">
        <v>0.15074798619102414</v>
      </c>
      <c r="AT8">
        <v>0.13118527042577674</v>
      </c>
      <c r="AU8">
        <v>0.11162255466052934</v>
      </c>
      <c r="AV8">
        <v>9.2059838895281937E-2</v>
      </c>
      <c r="AW8">
        <v>7.1346375143843496E-2</v>
      </c>
      <c r="AX8">
        <v>4.9482163406214044E-2</v>
      </c>
      <c r="AY8">
        <v>2.6467203682393563E-2</v>
      </c>
      <c r="AZ8">
        <v>2.5316455696202524E-2</v>
      </c>
      <c r="BA8">
        <v>4.7180667433831966E-2</v>
      </c>
      <c r="BB8">
        <v>7.0195627157652443E-2</v>
      </c>
      <c r="BC8">
        <v>9.0909090909090898E-2</v>
      </c>
      <c r="BD8">
        <v>0.11162255466052934</v>
      </c>
      <c r="BE8">
        <v>0.13118527042577674</v>
      </c>
      <c r="BF8">
        <v>0.15074798619102414</v>
      </c>
      <c r="BG8">
        <v>0.16685845799769849</v>
      </c>
      <c r="BH8">
        <v>0.18527042577675487</v>
      </c>
      <c r="BI8">
        <v>2.6467203682393563E-2</v>
      </c>
      <c r="BJ8">
        <v>4.9482163406214044E-2</v>
      </c>
      <c r="BK8">
        <v>7.1346375143843496E-2</v>
      </c>
      <c r="BL8">
        <v>9.321058688147292E-2</v>
      </c>
      <c r="BM8">
        <v>0.11162255466052934</v>
      </c>
      <c r="BN8">
        <v>0.13118527042577674</v>
      </c>
      <c r="BO8">
        <v>0.15074798619102414</v>
      </c>
      <c r="BP8">
        <v>0.16800920598388949</v>
      </c>
      <c r="BQ8">
        <v>0.18527042577675487</v>
      </c>
    </row>
    <row r="9" spans="1:69" x14ac:dyDescent="0.45">
      <c r="O9" t="s">
        <v>9</v>
      </c>
      <c r="P9">
        <f>(C2-$B$2)*9.81</f>
        <v>2405.4119999999998</v>
      </c>
      <c r="Q9">
        <f t="shared" ref="Q9:X9" si="0">(D2-$B$2)*9.81</f>
        <v>4806.8999999999996</v>
      </c>
      <c r="R9">
        <f t="shared" si="0"/>
        <v>7213.2929999999997</v>
      </c>
      <c r="S9">
        <f t="shared" si="0"/>
        <v>9621.6479999999992</v>
      </c>
      <c r="T9">
        <f t="shared" si="0"/>
        <v>12024.117</v>
      </c>
      <c r="U9">
        <f t="shared" si="0"/>
        <v>14434.434000000001</v>
      </c>
      <c r="V9">
        <f t="shared" si="0"/>
        <v>16845.732</v>
      </c>
      <c r="W9">
        <f t="shared" si="0"/>
        <v>19252.125000000004</v>
      </c>
      <c r="X9">
        <f t="shared" si="0"/>
        <v>21664.404000000002</v>
      </c>
      <c r="Y9">
        <f>(B5-$K5)*9.81</f>
        <v>21664.404000000002</v>
      </c>
      <c r="Z9">
        <f t="shared" ref="Z9:AG9" si="1">(C5-$K5)*9.81</f>
        <v>19252.125000000004</v>
      </c>
      <c r="AA9">
        <f t="shared" si="1"/>
        <v>16845.732</v>
      </c>
      <c r="AB9">
        <f t="shared" si="1"/>
        <v>14434.434000000001</v>
      </c>
      <c r="AC9">
        <f t="shared" si="1"/>
        <v>12024.117</v>
      </c>
      <c r="AD9">
        <f t="shared" si="1"/>
        <v>9621.6479999999992</v>
      </c>
      <c r="AE9">
        <f t="shared" si="1"/>
        <v>7213.2929999999997</v>
      </c>
      <c r="AF9">
        <f t="shared" si="1"/>
        <v>4806.8999999999996</v>
      </c>
      <c r="AG9">
        <f>(J5-$K5)*9.81</f>
        <v>2405.4119999999998</v>
      </c>
      <c r="AH9">
        <v>2405.4119999999998</v>
      </c>
      <c r="AI9">
        <v>4806.8999999999996</v>
      </c>
      <c r="AJ9">
        <v>7213.2929999999997</v>
      </c>
      <c r="AK9">
        <v>9621.6479999999992</v>
      </c>
      <c r="AL9">
        <v>12024.117</v>
      </c>
      <c r="AM9">
        <v>14434.434000000001</v>
      </c>
      <c r="AN9">
        <v>16845.732</v>
      </c>
      <c r="AO9">
        <v>19252.125000000004</v>
      </c>
      <c r="AP9">
        <v>21664.404000000002</v>
      </c>
      <c r="AQ9">
        <v>21664.404000000002</v>
      </c>
      <c r="AR9">
        <v>19252.125000000004</v>
      </c>
      <c r="AS9">
        <v>16845.732</v>
      </c>
      <c r="AT9">
        <v>14434.434000000001</v>
      </c>
      <c r="AU9">
        <v>12024.117</v>
      </c>
      <c r="AV9">
        <v>9621.6479999999992</v>
      </c>
      <c r="AW9">
        <v>7213.2929999999997</v>
      </c>
      <c r="AX9">
        <v>4806.8999999999996</v>
      </c>
      <c r="AY9">
        <v>2405.4119999999998</v>
      </c>
      <c r="AZ9">
        <v>2405.4119999999998</v>
      </c>
      <c r="BA9">
        <v>4806.8999999999996</v>
      </c>
      <c r="BB9">
        <v>7213.2929999999997</v>
      </c>
      <c r="BC9">
        <v>9621.6479999999992</v>
      </c>
      <c r="BD9">
        <v>12024.117</v>
      </c>
      <c r="BE9">
        <v>14434.434000000001</v>
      </c>
      <c r="BF9">
        <v>16845.732</v>
      </c>
      <c r="BG9">
        <v>19252.125000000004</v>
      </c>
      <c r="BH9">
        <v>21664.404000000002</v>
      </c>
      <c r="BI9">
        <v>2405.4119999999998</v>
      </c>
      <c r="BJ9">
        <v>4806.8999999999996</v>
      </c>
      <c r="BK9">
        <v>7213.2929999999997</v>
      </c>
      <c r="BL9">
        <v>9621.6479999999992</v>
      </c>
      <c r="BM9">
        <v>12024.117</v>
      </c>
      <c r="BN9">
        <v>14434.434000000001</v>
      </c>
      <c r="BO9">
        <v>16845.732</v>
      </c>
      <c r="BP9">
        <v>19252.125000000004</v>
      </c>
      <c r="BQ9">
        <v>21664.404000000002</v>
      </c>
    </row>
    <row r="10" spans="1:69" x14ac:dyDescent="0.45">
      <c r="O10" t="s">
        <v>32</v>
      </c>
      <c r="P10">
        <f>($AF18-P8)*($AF18-P8)</f>
        <v>6.907201752627652E-3</v>
      </c>
      <c r="Q10">
        <f t="shared" ref="Q10:BQ10" si="2">($AF18-Q8)*($AF18-Q8)</f>
        <v>3.6113629991844933E-3</v>
      </c>
      <c r="R10">
        <f t="shared" si="2"/>
        <v>1.5508752356479746E-3</v>
      </c>
      <c r="S10">
        <f t="shared" si="2"/>
        <v>2.6785229234331661E-4</v>
      </c>
      <c r="T10">
        <f t="shared" si="2"/>
        <v>4.1851920678644491E-6</v>
      </c>
      <c r="U10">
        <f t="shared" si="2"/>
        <v>4.669268384776301E-4</v>
      </c>
      <c r="V10">
        <f t="shared" si="2"/>
        <v>1.695068181111114E-3</v>
      </c>
      <c r="W10">
        <f t="shared" si="2"/>
        <v>3.4143483522710823E-3</v>
      </c>
      <c r="X10">
        <f t="shared" si="2"/>
        <v>5.9050607816588472E-3</v>
      </c>
      <c r="Y10">
        <f t="shared" si="2"/>
        <v>5.9050607816588472E-3</v>
      </c>
      <c r="Z10">
        <f t="shared" si="2"/>
        <v>3.5501545651919768E-3</v>
      </c>
      <c r="AA10">
        <f t="shared" si="2"/>
        <v>1.695068181111114E-3</v>
      </c>
      <c r="AB10">
        <f t="shared" si="2"/>
        <v>5.1798291202427192E-4</v>
      </c>
      <c r="AC10">
        <f t="shared" si="2"/>
        <v>1.0217754071934325E-5</v>
      </c>
      <c r="AD10">
        <f t="shared" si="2"/>
        <v>3.0684324188181775E-4</v>
      </c>
      <c r="AE10">
        <f t="shared" si="2"/>
        <v>1.4615638908560093E-3</v>
      </c>
      <c r="AF10">
        <f t="shared" si="2"/>
        <v>3.6113629991844933E-3</v>
      </c>
      <c r="AG10">
        <f t="shared" si="2"/>
        <v>6.907201752627652E-3</v>
      </c>
      <c r="AH10">
        <f t="shared" si="2"/>
        <v>6.907201752627652E-3</v>
      </c>
      <c r="AI10">
        <f t="shared" si="2"/>
        <v>3.7509947392299161E-3</v>
      </c>
      <c r="AJ10">
        <f t="shared" si="2"/>
        <v>1.4615638908560093E-3</v>
      </c>
      <c r="AK10">
        <f t="shared" si="2"/>
        <v>3.0684324188181775E-4</v>
      </c>
      <c r="AL10">
        <f t="shared" si="2"/>
        <v>8.0107191923965806E-7</v>
      </c>
      <c r="AM10">
        <f t="shared" si="2"/>
        <v>4.1851920678643244E-4</v>
      </c>
      <c r="AN10">
        <f t="shared" si="2"/>
        <v>1.695068181111114E-3</v>
      </c>
      <c r="AO10">
        <f t="shared" si="2"/>
        <v>3.5501545651919768E-3</v>
      </c>
      <c r="AP10">
        <f t="shared" si="2"/>
        <v>6.0832420642668557E-3</v>
      </c>
      <c r="AQ10">
        <f t="shared" si="2"/>
        <v>5.7295279409062634E-3</v>
      </c>
      <c r="AR10">
        <f t="shared" si="2"/>
        <v>3.4143483522710788E-3</v>
      </c>
      <c r="AS10">
        <f t="shared" si="2"/>
        <v>1.6950681811111119E-3</v>
      </c>
      <c r="AT10">
        <f t="shared" si="2"/>
        <v>4.6692683847762885E-4</v>
      </c>
      <c r="AU10">
        <f t="shared" si="2"/>
        <v>4.1851920678643356E-6</v>
      </c>
      <c r="AV10">
        <f t="shared" si="2"/>
        <v>3.0684324188181823E-4</v>
      </c>
      <c r="AW10">
        <f t="shared" si="2"/>
        <v>1.4615638908560104E-3</v>
      </c>
      <c r="AX10">
        <f t="shared" si="2"/>
        <v>3.6113629991844911E-3</v>
      </c>
      <c r="AY10">
        <f t="shared" si="2"/>
        <v>6.9072017526276477E-3</v>
      </c>
      <c r="AZ10">
        <f t="shared" si="2"/>
        <v>7.0998023297819844E-3</v>
      </c>
      <c r="BA10">
        <f t="shared" si="2"/>
        <v>3.8932749211307931E-3</v>
      </c>
      <c r="BB10">
        <f t="shared" si="2"/>
        <v>1.550875235647977E-3</v>
      </c>
      <c r="BC10">
        <f t="shared" si="2"/>
        <v>3.4848263327576581E-4</v>
      </c>
      <c r="BD10">
        <f t="shared" si="2"/>
        <v>4.1851920678643356E-6</v>
      </c>
      <c r="BE10">
        <f t="shared" si="2"/>
        <v>4.6692683847762885E-4</v>
      </c>
      <c r="BF10">
        <f t="shared" si="2"/>
        <v>1.6950681811111119E-3</v>
      </c>
      <c r="BG10">
        <f t="shared" si="2"/>
        <v>3.2811905812056329E-3</v>
      </c>
      <c r="BH10">
        <f t="shared" si="2"/>
        <v>5.7295279409062634E-3</v>
      </c>
      <c r="BI10">
        <f t="shared" si="2"/>
        <v>6.9072017526276477E-3</v>
      </c>
      <c r="BJ10">
        <f t="shared" si="2"/>
        <v>3.6113629991844911E-3</v>
      </c>
      <c r="BK10">
        <f t="shared" si="2"/>
        <v>1.4615638908560104E-3</v>
      </c>
      <c r="BL10">
        <f t="shared" si="2"/>
        <v>2.6785229234331797E-4</v>
      </c>
      <c r="BM10">
        <f t="shared" si="2"/>
        <v>4.1851920678643356E-6</v>
      </c>
      <c r="BN10">
        <f t="shared" si="2"/>
        <v>4.6692683847762885E-4</v>
      </c>
      <c r="BO10">
        <f t="shared" si="2"/>
        <v>1.6950681811111119E-3</v>
      </c>
      <c r="BP10">
        <f t="shared" si="2"/>
        <v>3.4143483522710788E-3</v>
      </c>
      <c r="BQ10">
        <f t="shared" si="2"/>
        <v>5.7295279409062634E-3</v>
      </c>
    </row>
    <row r="11" spans="1:69" x14ac:dyDescent="0.45">
      <c r="C11">
        <v>245.2</v>
      </c>
      <c r="D11">
        <v>244.8</v>
      </c>
      <c r="E11">
        <v>245.3</v>
      </c>
      <c r="F11">
        <v>245.5</v>
      </c>
      <c r="G11">
        <v>244.9</v>
      </c>
      <c r="H11">
        <v>245.7</v>
      </c>
      <c r="I11">
        <v>245.8</v>
      </c>
      <c r="J11">
        <v>245.3</v>
      </c>
      <c r="K11">
        <v>245.9</v>
      </c>
      <c r="O11" t="s">
        <v>33</v>
      </c>
      <c r="P11">
        <f>($AF19-P9)*($AF19-P9)</f>
        <v>92628555.643129021</v>
      </c>
      <c r="Q11">
        <f t="shared" ref="Q11:BQ11" si="3">($AF19-Q9)*($AF19-Q9)</f>
        <v>52170067.723225027</v>
      </c>
      <c r="R11">
        <f t="shared" si="3"/>
        <v>23198595.18606402</v>
      </c>
      <c r="S11">
        <f t="shared" si="3"/>
        <v>5799123.8107690122</v>
      </c>
      <c r="T11">
        <f t="shared" si="3"/>
        <v>32.126224000016826</v>
      </c>
      <c r="U11">
        <f t="shared" si="3"/>
        <v>5782336.8132009972</v>
      </c>
      <c r="V11">
        <f t="shared" si="3"/>
        <v>23193345.506808985</v>
      </c>
      <c r="W11">
        <f t="shared" si="3"/>
        <v>52162195.075600028</v>
      </c>
      <c r="X11">
        <f t="shared" si="3"/>
        <v>92825883.275161013</v>
      </c>
      <c r="Y11">
        <f t="shared" si="3"/>
        <v>92825883.275161013</v>
      </c>
      <c r="Z11">
        <f t="shared" si="3"/>
        <v>52162195.075600028</v>
      </c>
      <c r="AA11">
        <f t="shared" si="3"/>
        <v>23193345.506808985</v>
      </c>
      <c r="AB11">
        <f t="shared" si="3"/>
        <v>5782336.8132009972</v>
      </c>
      <c r="AC11">
        <f t="shared" si="3"/>
        <v>32.126224000016826</v>
      </c>
      <c r="AD11">
        <f t="shared" si="3"/>
        <v>5799123.8107690122</v>
      </c>
      <c r="AE11">
        <f t="shared" si="3"/>
        <v>23198595.18606402</v>
      </c>
      <c r="AF11">
        <f t="shared" si="3"/>
        <v>52170067.723225027</v>
      </c>
      <c r="AG11">
        <f t="shared" si="3"/>
        <v>92628555.643129021</v>
      </c>
      <c r="AH11">
        <f t="shared" si="3"/>
        <v>92628555.643129021</v>
      </c>
      <c r="AI11">
        <f t="shared" si="3"/>
        <v>52170067.723225027</v>
      </c>
      <c r="AJ11">
        <f t="shared" si="3"/>
        <v>23198595.18606402</v>
      </c>
      <c r="AK11">
        <f t="shared" si="3"/>
        <v>5799123.8107690122</v>
      </c>
      <c r="AL11">
        <f t="shared" si="3"/>
        <v>32.126224000016826</v>
      </c>
      <c r="AM11">
        <f t="shared" si="3"/>
        <v>5782336.8132009972</v>
      </c>
      <c r="AN11">
        <f t="shared" si="3"/>
        <v>23193345.506808985</v>
      </c>
      <c r="AO11">
        <f t="shared" si="3"/>
        <v>52162195.075600028</v>
      </c>
      <c r="AP11">
        <f t="shared" si="3"/>
        <v>92825883.275161013</v>
      </c>
      <c r="AQ11">
        <f t="shared" si="3"/>
        <v>92825883.275161013</v>
      </c>
      <c r="AR11">
        <f t="shared" si="3"/>
        <v>52162195.075600028</v>
      </c>
      <c r="AS11">
        <f t="shared" si="3"/>
        <v>23193345.506808985</v>
      </c>
      <c r="AT11">
        <f t="shared" si="3"/>
        <v>5782336.8132009972</v>
      </c>
      <c r="AU11">
        <f t="shared" si="3"/>
        <v>32.126224000016826</v>
      </c>
      <c r="AV11">
        <f t="shared" si="3"/>
        <v>5799123.8107690122</v>
      </c>
      <c r="AW11">
        <f t="shared" si="3"/>
        <v>23198595.18606402</v>
      </c>
      <c r="AX11">
        <f t="shared" si="3"/>
        <v>52170067.723225027</v>
      </c>
      <c r="AY11">
        <f t="shared" si="3"/>
        <v>92628555.643129021</v>
      </c>
      <c r="AZ11">
        <f t="shared" si="3"/>
        <v>92628555.643129021</v>
      </c>
      <c r="BA11">
        <f t="shared" si="3"/>
        <v>52170067.723225027</v>
      </c>
      <c r="BB11">
        <f t="shared" si="3"/>
        <v>23198595.18606402</v>
      </c>
      <c r="BC11">
        <f t="shared" si="3"/>
        <v>5799123.8107690122</v>
      </c>
      <c r="BD11">
        <f t="shared" si="3"/>
        <v>32.126224000016826</v>
      </c>
      <c r="BE11">
        <f t="shared" si="3"/>
        <v>5782336.8132009972</v>
      </c>
      <c r="BF11">
        <f t="shared" si="3"/>
        <v>23193345.506808985</v>
      </c>
      <c r="BG11">
        <f t="shared" si="3"/>
        <v>52162195.075600028</v>
      </c>
      <c r="BH11">
        <f t="shared" si="3"/>
        <v>92825883.275161013</v>
      </c>
      <c r="BI11">
        <f t="shared" si="3"/>
        <v>92628555.643129021</v>
      </c>
      <c r="BJ11">
        <f t="shared" si="3"/>
        <v>52170067.723225027</v>
      </c>
      <c r="BK11">
        <f t="shared" si="3"/>
        <v>23198595.18606402</v>
      </c>
      <c r="BL11">
        <f t="shared" si="3"/>
        <v>5799123.8107690122</v>
      </c>
      <c r="BM11">
        <f t="shared" si="3"/>
        <v>32.126224000016826</v>
      </c>
      <c r="BN11">
        <f t="shared" si="3"/>
        <v>5782336.8132009972</v>
      </c>
      <c r="BO11">
        <f t="shared" si="3"/>
        <v>23193345.506808985</v>
      </c>
      <c r="BP11">
        <f t="shared" si="3"/>
        <v>52162195.075600028</v>
      </c>
      <c r="BQ11">
        <f t="shared" si="3"/>
        <v>92825883.275161013</v>
      </c>
    </row>
    <row r="12" spans="1:69" x14ac:dyDescent="0.45">
      <c r="C12">
        <v>245.2</v>
      </c>
      <c r="D12">
        <v>244.8</v>
      </c>
      <c r="E12">
        <v>245.3</v>
      </c>
      <c r="F12">
        <v>245.5</v>
      </c>
      <c r="G12">
        <v>244.9</v>
      </c>
      <c r="H12">
        <v>245.7</v>
      </c>
      <c r="I12">
        <v>245.8</v>
      </c>
      <c r="J12">
        <v>245.3</v>
      </c>
      <c r="K12">
        <v>245.9</v>
      </c>
    </row>
    <row r="17" spans="26:35" x14ac:dyDescent="0.45">
      <c r="Z17" t="s">
        <v>25</v>
      </c>
      <c r="AA17" t="s">
        <v>26</v>
      </c>
      <c r="AB17" t="s">
        <v>29</v>
      </c>
      <c r="AC17" t="s">
        <v>36</v>
      </c>
      <c r="AF17">
        <f>COUNT(P8:BQ8)</f>
        <v>54</v>
      </c>
      <c r="AH17" t="s">
        <v>34</v>
      </c>
      <c r="AI17">
        <f>SQRT(SUM(P10:BQ10)/54/53)</f>
        <v>7.0732200858728252E-3</v>
      </c>
    </row>
    <row r="18" spans="26:35" x14ac:dyDescent="0.45">
      <c r="Z18">
        <v>120595</v>
      </c>
      <c r="AA18">
        <f>Лист4!B4/Лист4!B5*Лист1!Z18*1000</f>
        <v>850108520437.69458</v>
      </c>
      <c r="AB18">
        <f>SQRT(ABS(AI17/AI18 - Z18*Z18)/53)</f>
        <v>16564.99720939215</v>
      </c>
      <c r="AE18" t="s">
        <v>30</v>
      </c>
      <c r="AF18">
        <f>SUM(P8:BQ8)/AF17</f>
        <v>0.1095767804628564</v>
      </c>
      <c r="AH18" t="s">
        <v>35</v>
      </c>
      <c r="AI18">
        <f>SQRT(SUM(P11:BQ11)/54/53)</f>
        <v>853.84828109463604</v>
      </c>
    </row>
    <row r="19" spans="26:35" x14ac:dyDescent="0.45">
      <c r="AE19" t="s">
        <v>31</v>
      </c>
      <c r="AF19">
        <f>SUM(P9:BQ9)/AF17</f>
        <v>12029.785000000002</v>
      </c>
    </row>
    <row r="37" spans="27:27" x14ac:dyDescent="0.45">
      <c r="AA37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758-40F5-4917-B066-1687651CAF09}">
  <dimension ref="A1:AF13"/>
  <sheetViews>
    <sheetView topLeftCell="O1" workbookViewId="0">
      <selection activeCell="AB12" sqref="AB12"/>
    </sheetView>
  </sheetViews>
  <sheetFormatPr defaultRowHeight="14.25" x14ac:dyDescent="0.45"/>
  <sheetData>
    <row r="1" spans="1:32" x14ac:dyDescent="0.4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32" x14ac:dyDescent="0.45">
      <c r="A2" s="4" t="s">
        <v>1</v>
      </c>
      <c r="B2" s="5">
        <v>455.3</v>
      </c>
      <c r="C2" s="5">
        <f>B2+C13</f>
        <v>700.5</v>
      </c>
      <c r="D2" s="5">
        <f>C2+D13</f>
        <v>945.3</v>
      </c>
      <c r="E2" s="5">
        <f>D2+E13</f>
        <v>1190.5999999999999</v>
      </c>
      <c r="F2" s="5">
        <f>E2+F13</f>
        <v>1436.1</v>
      </c>
      <c r="G2" s="5">
        <f>F2+G13</f>
        <v>1681</v>
      </c>
      <c r="H2" s="5">
        <f>G2+H13</f>
        <v>1926.7</v>
      </c>
      <c r="I2" s="5">
        <f>H2+I13</f>
        <v>2172.5</v>
      </c>
      <c r="J2" s="5">
        <f>I2+J13</f>
        <v>2417.8000000000002</v>
      </c>
      <c r="K2" s="5">
        <f>J2+K13</f>
        <v>2663.7000000000003</v>
      </c>
    </row>
    <row r="3" spans="1:32" ht="14.65" thickBot="1" x14ac:dyDescent="0.5">
      <c r="A3" s="7" t="s">
        <v>2</v>
      </c>
      <c r="B3" s="8">
        <v>15.1</v>
      </c>
      <c r="C3" s="8">
        <v>17.399999999999999</v>
      </c>
      <c r="D3" s="8">
        <v>19.3</v>
      </c>
      <c r="E3" s="8">
        <v>21.3</v>
      </c>
      <c r="F3" s="8">
        <v>23.1</v>
      </c>
      <c r="G3" s="8">
        <v>24.7</v>
      </c>
      <c r="H3" s="8">
        <v>26.4</v>
      </c>
      <c r="I3" s="8">
        <v>28.2</v>
      </c>
      <c r="J3" s="8">
        <v>29.8</v>
      </c>
      <c r="K3" s="9">
        <v>31.4</v>
      </c>
    </row>
    <row r="4" spans="1:32" x14ac:dyDescent="0.45">
      <c r="A4" s="1" t="s">
        <v>0</v>
      </c>
      <c r="B4" s="3">
        <v>10</v>
      </c>
      <c r="C4" s="2">
        <v>9</v>
      </c>
      <c r="D4" s="2">
        <v>8</v>
      </c>
      <c r="E4" s="2">
        <v>7</v>
      </c>
      <c r="F4" s="2">
        <v>6</v>
      </c>
      <c r="G4" s="2">
        <v>5</v>
      </c>
      <c r="H4" s="2">
        <v>4</v>
      </c>
      <c r="I4" s="2">
        <v>3</v>
      </c>
      <c r="J4" s="2">
        <v>2</v>
      </c>
      <c r="K4" s="2">
        <v>1</v>
      </c>
    </row>
    <row r="5" spans="1:32" x14ac:dyDescent="0.45">
      <c r="A5" s="4" t="s">
        <v>1</v>
      </c>
      <c r="B5" s="5">
        <f>C5+K11</f>
        <v>2663.7000000000003</v>
      </c>
      <c r="C5" s="5">
        <f>D5+J11</f>
        <v>2417.8000000000002</v>
      </c>
      <c r="D5" s="5">
        <f>E5+I11</f>
        <v>2172.5</v>
      </c>
      <c r="E5" s="5">
        <f>F5+H11</f>
        <v>1926.7</v>
      </c>
      <c r="F5" s="5">
        <f>G5+G11</f>
        <v>1681</v>
      </c>
      <c r="G5" s="5">
        <f>H5+F11</f>
        <v>1436.1</v>
      </c>
      <c r="H5" s="5">
        <f>I5+E11</f>
        <v>1190.5999999999999</v>
      </c>
      <c r="I5" s="5">
        <f>J5+D11</f>
        <v>945.3</v>
      </c>
      <c r="J5" s="5">
        <f>K5+C11</f>
        <v>700.5</v>
      </c>
      <c r="K5" s="5">
        <v>455.3</v>
      </c>
      <c r="N5" t="s">
        <v>24</v>
      </c>
      <c r="O5">
        <f>(C3-$B3)*Лист4!$B$2/Лист4!$B$3</f>
        <v>2.6467203682393543E-2</v>
      </c>
      <c r="P5">
        <f>(D3-$B3)*Лист4!$B$2/Лист4!$B$3</f>
        <v>4.8331415420023033E-2</v>
      </c>
      <c r="Q5">
        <f>(E3-$B3)*Лист4!$B$2/Лист4!$B$3</f>
        <v>7.134637514384351E-2</v>
      </c>
      <c r="R5">
        <f>(F3-$B3)*Лист4!$B$2/Лист4!$B$3</f>
        <v>9.2059838895281951E-2</v>
      </c>
      <c r="S5">
        <f>(G3-$B3)*Лист4!$B$2/Лист4!$B$3</f>
        <v>0.11047180667433831</v>
      </c>
      <c r="T5">
        <f>(H3-$B3)*Лист4!$B$2/Лист4!$B$3</f>
        <v>0.13003452243958571</v>
      </c>
      <c r="U5">
        <f>(I3-$B3)*Лист4!$B$2/Лист4!$B$3</f>
        <v>0.15074798619102417</v>
      </c>
      <c r="V5">
        <f>(J3-$B3)*Лист4!$B$2/Лист4!$B$3</f>
        <v>0.16915995397008055</v>
      </c>
      <c r="W5">
        <f>(K3-$B3)*Лист4!$B$2/Лист4!$B$3</f>
        <v>0.18757192174913689</v>
      </c>
      <c r="X5">
        <f>(B6-$K6)*Лист4!$B$2/Лист4!$B$3</f>
        <v>0.18527042577675487</v>
      </c>
      <c r="Y5">
        <f>(C6-$K6)*Лист4!$B$2/Лист4!$B$3</f>
        <v>0.16800920598388949</v>
      </c>
      <c r="Z5">
        <f>(D6-$K6)*Лист4!$B$2/Лист4!$B$3</f>
        <v>0.15074798619102414</v>
      </c>
      <c r="AA5">
        <f>(E6-$K6)*Лист4!$B$2/Лист4!$B$3</f>
        <v>0.13118527042577674</v>
      </c>
      <c r="AB5">
        <f>(F6-$K6)*Лист4!$B$2/Лист4!$B$3</f>
        <v>0.11162255466052934</v>
      </c>
      <c r="AC5">
        <f>(G6-$K6)*Лист4!$B$2/Лист4!$B$3</f>
        <v>9.2059838895281937E-2</v>
      </c>
      <c r="AD5">
        <f>(H6-$K6)*Лист4!$B$2/Лист4!$B$3</f>
        <v>7.1346375143843496E-2</v>
      </c>
      <c r="AE5">
        <f>(I6-$K6)*Лист4!$B$2/Лист4!$B$3</f>
        <v>4.9482163406214044E-2</v>
      </c>
      <c r="AF5">
        <f>(J6-$K6)*Лист4!$B$2/Лист4!$B$3</f>
        <v>2.6467203682393563E-2</v>
      </c>
    </row>
    <row r="6" spans="1:32" ht="14.65" thickBot="1" x14ac:dyDescent="0.5">
      <c r="A6" s="7" t="s">
        <v>2</v>
      </c>
      <c r="B6" s="9">
        <v>31.4</v>
      </c>
      <c r="C6" s="8">
        <v>29.9</v>
      </c>
      <c r="D6" s="8">
        <v>28.4</v>
      </c>
      <c r="E6" s="8">
        <v>26.7</v>
      </c>
      <c r="F6" s="8">
        <v>25</v>
      </c>
      <c r="G6" s="8">
        <v>23.3</v>
      </c>
      <c r="H6" s="8">
        <v>21.5</v>
      </c>
      <c r="I6" s="8">
        <v>19.600000000000001</v>
      </c>
      <c r="J6" s="8">
        <v>17.600000000000001</v>
      </c>
      <c r="K6" s="8">
        <v>15.3</v>
      </c>
      <c r="N6" t="s">
        <v>9</v>
      </c>
      <c r="O6">
        <f>(C2-$B2)*9.81</f>
        <v>2405.4119999999998</v>
      </c>
      <c r="P6">
        <f t="shared" ref="P6:W6" si="0">(D2-$B2)*9.81</f>
        <v>4806.8999999999996</v>
      </c>
      <c r="Q6">
        <f t="shared" si="0"/>
        <v>7213.2929999999997</v>
      </c>
      <c r="R6">
        <f t="shared" si="0"/>
        <v>9621.6479999999992</v>
      </c>
      <c r="S6">
        <f t="shared" si="0"/>
        <v>12024.117</v>
      </c>
      <c r="T6">
        <f t="shared" si="0"/>
        <v>14434.434000000001</v>
      </c>
      <c r="U6">
        <f t="shared" si="0"/>
        <v>16845.732</v>
      </c>
      <c r="V6">
        <f t="shared" si="0"/>
        <v>19252.125000000004</v>
      </c>
      <c r="W6">
        <f t="shared" si="0"/>
        <v>21664.404000000002</v>
      </c>
      <c r="X6">
        <f>(B5-$K5)*9.81</f>
        <v>21664.404000000002</v>
      </c>
      <c r="Y6">
        <f t="shared" ref="Y6:AF6" si="1">(C5-$K5)*9.81</f>
        <v>19252.125000000004</v>
      </c>
      <c r="Z6">
        <f t="shared" si="1"/>
        <v>16845.732</v>
      </c>
      <c r="AA6">
        <f t="shared" si="1"/>
        <v>14434.434000000001</v>
      </c>
      <c r="AB6">
        <f t="shared" si="1"/>
        <v>12024.117</v>
      </c>
      <c r="AC6">
        <f t="shared" si="1"/>
        <v>9621.6479999999992</v>
      </c>
      <c r="AD6">
        <f t="shared" si="1"/>
        <v>7213.2929999999997</v>
      </c>
      <c r="AE6">
        <f t="shared" si="1"/>
        <v>4806.8999999999996</v>
      </c>
      <c r="AF6">
        <f t="shared" si="1"/>
        <v>2405.4119999999998</v>
      </c>
    </row>
    <row r="11" spans="1:32" x14ac:dyDescent="0.45">
      <c r="C11">
        <v>245.2</v>
      </c>
      <c r="D11">
        <v>244.8</v>
      </c>
      <c r="E11">
        <v>245.3</v>
      </c>
      <c r="F11">
        <v>245.5</v>
      </c>
      <c r="G11">
        <v>244.9</v>
      </c>
      <c r="H11">
        <v>245.7</v>
      </c>
      <c r="I11">
        <v>245.8</v>
      </c>
      <c r="J11">
        <v>245.3</v>
      </c>
      <c r="K11">
        <v>245.9</v>
      </c>
    </row>
    <row r="13" spans="1:32" x14ac:dyDescent="0.45">
      <c r="C13">
        <v>245.2</v>
      </c>
      <c r="D13">
        <v>244.8</v>
      </c>
      <c r="E13">
        <v>245.3</v>
      </c>
      <c r="F13">
        <v>245.5</v>
      </c>
      <c r="G13">
        <v>244.9</v>
      </c>
      <c r="H13">
        <v>245.7</v>
      </c>
      <c r="I13">
        <v>245.8</v>
      </c>
      <c r="J13">
        <v>245.3</v>
      </c>
      <c r="K13">
        <v>245.9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993-F7DC-401A-BCD8-71060FF5C7DF}">
  <dimension ref="A1:AG11"/>
  <sheetViews>
    <sheetView topLeftCell="W1" workbookViewId="0">
      <selection activeCell="AE10" sqref="AE10"/>
    </sheetView>
  </sheetViews>
  <sheetFormatPr defaultRowHeight="14.25" x14ac:dyDescent="0.45"/>
  <sheetData>
    <row r="1" spans="1:33" x14ac:dyDescent="0.4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3">
        <v>10</v>
      </c>
    </row>
    <row r="2" spans="1:33" x14ac:dyDescent="0.45">
      <c r="A2" s="4" t="s">
        <v>1</v>
      </c>
      <c r="B2" s="5">
        <v>455.3</v>
      </c>
      <c r="C2" s="5">
        <f>B2+C5</f>
        <v>700.5</v>
      </c>
      <c r="D2" s="5">
        <f t="shared" ref="D2:K2" si="0">C2+D5</f>
        <v>945.3</v>
      </c>
      <c r="E2" s="5">
        <f t="shared" si="0"/>
        <v>1190.5999999999999</v>
      </c>
      <c r="F2" s="5">
        <f t="shared" si="0"/>
        <v>1436.1</v>
      </c>
      <c r="G2" s="5">
        <f t="shared" si="0"/>
        <v>1681</v>
      </c>
      <c r="H2" s="5">
        <f t="shared" si="0"/>
        <v>1926.7</v>
      </c>
      <c r="I2" s="5">
        <f t="shared" si="0"/>
        <v>2172.5</v>
      </c>
      <c r="J2" s="5">
        <f t="shared" si="0"/>
        <v>2417.8000000000002</v>
      </c>
      <c r="K2" s="5">
        <f t="shared" si="0"/>
        <v>2663.7000000000003</v>
      </c>
    </row>
    <row r="3" spans="1:33" ht="14.65" thickBot="1" x14ac:dyDescent="0.5">
      <c r="A3" s="7" t="s">
        <v>2</v>
      </c>
      <c r="B3" s="8">
        <v>15.3</v>
      </c>
      <c r="C3" s="8">
        <v>17.5</v>
      </c>
      <c r="D3" s="8">
        <v>19.399999999999999</v>
      </c>
      <c r="E3" s="8">
        <v>21.4</v>
      </c>
      <c r="F3" s="8">
        <v>23.2</v>
      </c>
      <c r="G3" s="8">
        <v>25</v>
      </c>
      <c r="H3" s="8">
        <v>26.7</v>
      </c>
      <c r="I3" s="8">
        <v>28.4</v>
      </c>
      <c r="J3" s="8">
        <v>29.8</v>
      </c>
      <c r="K3" s="9">
        <v>31.4</v>
      </c>
    </row>
    <row r="5" spans="1:33" x14ac:dyDescent="0.45">
      <c r="C5">
        <v>245.2</v>
      </c>
      <c r="D5">
        <v>244.8</v>
      </c>
      <c r="E5">
        <v>245.3</v>
      </c>
      <c r="F5">
        <v>245.5</v>
      </c>
      <c r="G5">
        <v>244.9</v>
      </c>
      <c r="H5">
        <v>245.7</v>
      </c>
      <c r="I5">
        <v>245.8</v>
      </c>
      <c r="J5">
        <v>245.3</v>
      </c>
      <c r="K5">
        <v>245.9</v>
      </c>
    </row>
    <row r="6" spans="1:33" ht="14.65" thickBot="1" x14ac:dyDescent="0.5">
      <c r="O6" t="s">
        <v>24</v>
      </c>
      <c r="P6">
        <f>(C3-$B3)*Лист4!$B$2/Лист4!$B$3</f>
        <v>2.5316455696202524E-2</v>
      </c>
      <c r="Q6">
        <f>(D3-$B3)*Лист4!$B$2/Лист4!$B$3</f>
        <v>4.7180667433831966E-2</v>
      </c>
      <c r="R6">
        <f>(E3-$B3)*Лист4!$B$2/Лист4!$B$3</f>
        <v>7.0195627157652443E-2</v>
      </c>
      <c r="S6">
        <f>(F3-$B3)*Лист4!$B$2/Лист4!$B$3</f>
        <v>9.0909090909090898E-2</v>
      </c>
      <c r="T6">
        <f>(G3-$B3)*Лист4!$B$2/Лист4!$B$3</f>
        <v>0.11162255466052934</v>
      </c>
      <c r="U6">
        <f>(H3-$B3)*Лист4!$B$2/Лист4!$B$3</f>
        <v>0.13118527042577674</v>
      </c>
      <c r="V6">
        <f>(I3-$B3)*Лист4!$B$2/Лист4!$B$3</f>
        <v>0.15074798619102414</v>
      </c>
      <c r="W6">
        <f>(J3-$B3)*Лист4!$B$2/Лист4!$B$3</f>
        <v>0.16685845799769849</v>
      </c>
      <c r="X6">
        <f>(K3-$B3)*Лист4!$B$2/Лист4!$B$3</f>
        <v>0.18527042577675487</v>
      </c>
      <c r="Y6">
        <f>(C9-$B9)*Лист4!$B$2/Лист4!$B$3</f>
        <v>2.6467203682393563E-2</v>
      </c>
      <c r="Z6">
        <f>(D9-$B9)*Лист4!$B$2/Лист4!$B$3</f>
        <v>4.9482163406214044E-2</v>
      </c>
      <c r="AA6">
        <f>(E9-$B9)*Лист4!$B$2/Лист4!$B$3</f>
        <v>7.1346375143843496E-2</v>
      </c>
      <c r="AB6">
        <f>(F9-$B9)*Лист4!$B$2/Лист4!$B$3</f>
        <v>9.321058688147292E-2</v>
      </c>
      <c r="AC6">
        <f>(G9-$B9)*Лист4!$B$2/Лист4!$B$3</f>
        <v>0.11162255466052934</v>
      </c>
      <c r="AD6">
        <f>(H9-$B9)*Лист4!$B$2/Лист4!$B$3</f>
        <v>0.13118527042577674</v>
      </c>
      <c r="AE6">
        <f>(I9-$B9)*Лист4!$B$2/Лист4!$B$3</f>
        <v>0.15074798619102414</v>
      </c>
      <c r="AF6">
        <f>(J9-$B9)*Лист4!$B$2/Лист4!$B$3</f>
        <v>0.16800920598388949</v>
      </c>
      <c r="AG6">
        <f>(K9-$B9)*Лист4!$B$2/Лист4!$B$3</f>
        <v>0.18527042577675487</v>
      </c>
    </row>
    <row r="7" spans="1:33" x14ac:dyDescent="0.45">
      <c r="A7" s="1" t="s">
        <v>0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3">
        <v>10</v>
      </c>
      <c r="O7" t="s">
        <v>9</v>
      </c>
      <c r="P7">
        <f>(C2-$B2)*9.81</f>
        <v>2405.4119999999998</v>
      </c>
      <c r="Q7">
        <f t="shared" ref="Q7:X7" si="1">(D2-$B2)*9.81</f>
        <v>4806.8999999999996</v>
      </c>
      <c r="R7">
        <f t="shared" si="1"/>
        <v>7213.2929999999997</v>
      </c>
      <c r="S7">
        <f t="shared" si="1"/>
        <v>9621.6479999999992</v>
      </c>
      <c r="T7">
        <f t="shared" si="1"/>
        <v>12024.117</v>
      </c>
      <c r="U7">
        <f t="shared" si="1"/>
        <v>14434.434000000001</v>
      </c>
      <c r="V7">
        <f t="shared" si="1"/>
        <v>16845.732</v>
      </c>
      <c r="W7">
        <f t="shared" si="1"/>
        <v>19252.125000000004</v>
      </c>
      <c r="X7">
        <f t="shared" si="1"/>
        <v>21664.404000000002</v>
      </c>
      <c r="Y7">
        <f>(C8-$B8)*9.81</f>
        <v>2405.4119999999998</v>
      </c>
      <c r="Z7">
        <f t="shared" ref="Z7:AG7" si="2">(D8-$B8)*9.81</f>
        <v>4806.8999999999996</v>
      </c>
      <c r="AA7">
        <f t="shared" si="2"/>
        <v>7213.2929999999997</v>
      </c>
      <c r="AB7">
        <f t="shared" si="2"/>
        <v>9621.6479999999992</v>
      </c>
      <c r="AC7">
        <f t="shared" si="2"/>
        <v>12024.117</v>
      </c>
      <c r="AD7">
        <f t="shared" si="2"/>
        <v>14434.434000000001</v>
      </c>
      <c r="AE7">
        <f t="shared" si="2"/>
        <v>16845.732</v>
      </c>
      <c r="AF7">
        <f t="shared" si="2"/>
        <v>19252.125000000004</v>
      </c>
      <c r="AG7">
        <f t="shared" si="2"/>
        <v>21664.404000000002</v>
      </c>
    </row>
    <row r="8" spans="1:33" x14ac:dyDescent="0.45">
      <c r="A8" s="4" t="s">
        <v>1</v>
      </c>
      <c r="B8" s="5">
        <v>455.3</v>
      </c>
      <c r="C8" s="5">
        <f>B8+C11</f>
        <v>700.5</v>
      </c>
      <c r="D8" s="5">
        <f t="shared" ref="D8:K8" si="3">C8+D11</f>
        <v>945.3</v>
      </c>
      <c r="E8" s="5">
        <f t="shared" si="3"/>
        <v>1190.5999999999999</v>
      </c>
      <c r="F8" s="5">
        <f t="shared" si="3"/>
        <v>1436.1</v>
      </c>
      <c r="G8" s="5">
        <f t="shared" si="3"/>
        <v>1681</v>
      </c>
      <c r="H8" s="5">
        <f t="shared" si="3"/>
        <v>1926.7</v>
      </c>
      <c r="I8" s="5">
        <f t="shared" si="3"/>
        <v>2172.5</v>
      </c>
      <c r="J8" s="5">
        <f t="shared" si="3"/>
        <v>2417.8000000000002</v>
      </c>
      <c r="K8" s="5">
        <f t="shared" si="3"/>
        <v>2663.7000000000003</v>
      </c>
    </row>
    <row r="9" spans="1:33" ht="14.65" thickBot="1" x14ac:dyDescent="0.5">
      <c r="A9" s="7" t="s">
        <v>2</v>
      </c>
      <c r="B9" s="8">
        <v>15.3</v>
      </c>
      <c r="C9" s="8">
        <v>17.600000000000001</v>
      </c>
      <c r="D9" s="8">
        <v>19.600000000000001</v>
      </c>
      <c r="E9" s="8">
        <v>21.5</v>
      </c>
      <c r="F9" s="8">
        <v>23.4</v>
      </c>
      <c r="G9" s="8">
        <v>25</v>
      </c>
      <c r="H9" s="8">
        <v>26.7</v>
      </c>
      <c r="I9" s="8">
        <v>28.4</v>
      </c>
      <c r="J9" s="8">
        <v>29.9</v>
      </c>
      <c r="K9" s="9">
        <v>31.4</v>
      </c>
    </row>
    <row r="11" spans="1:33" x14ac:dyDescent="0.45">
      <c r="C11">
        <v>245.2</v>
      </c>
      <c r="D11">
        <v>244.8</v>
      </c>
      <c r="E11">
        <v>245.3</v>
      </c>
      <c r="F11">
        <v>245.5</v>
      </c>
      <c r="G11">
        <v>244.9</v>
      </c>
      <c r="H11">
        <v>245.7</v>
      </c>
      <c r="I11">
        <v>245.8</v>
      </c>
      <c r="J11">
        <v>245.3</v>
      </c>
      <c r="K11">
        <v>245.9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C0F0-1AAE-45F2-B389-9EB00F90D1E3}">
  <dimension ref="A1:B5"/>
  <sheetViews>
    <sheetView workbookViewId="0">
      <selection activeCell="D4" sqref="D4"/>
    </sheetView>
  </sheetViews>
  <sheetFormatPr defaultRowHeight="14.25" x14ac:dyDescent="0.45"/>
  <sheetData>
    <row r="1" spans="1:2" x14ac:dyDescent="0.45">
      <c r="A1" t="s">
        <v>3</v>
      </c>
      <c r="B1">
        <v>0.51</v>
      </c>
    </row>
    <row r="2" spans="1:2" x14ac:dyDescent="0.45">
      <c r="A2" t="s">
        <v>4</v>
      </c>
      <c r="B2">
        <v>20</v>
      </c>
    </row>
    <row r="3" spans="1:2" x14ac:dyDescent="0.45">
      <c r="A3" t="s">
        <v>6</v>
      </c>
      <c r="B3">
        <v>1738</v>
      </c>
    </row>
    <row r="4" spans="1:2" x14ac:dyDescent="0.45">
      <c r="A4" t="s">
        <v>5</v>
      </c>
      <c r="B4">
        <v>1440</v>
      </c>
    </row>
    <row r="5" spans="1:2" x14ac:dyDescent="0.45">
      <c r="A5" t="s">
        <v>27</v>
      </c>
      <c r="B5">
        <f>3.1415*B1*B1/4</f>
        <v>0.20427603750000001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248E-A791-46D1-94EA-721C94D51015}">
  <dimension ref="A1:BQ55"/>
  <sheetViews>
    <sheetView tabSelected="1" topLeftCell="H23" zoomScale="88" zoomScaleNormal="82" workbookViewId="0">
      <selection activeCell="Q47" sqref="Q47"/>
    </sheetView>
  </sheetViews>
  <sheetFormatPr defaultRowHeight="14.25" x14ac:dyDescent="0.45"/>
  <cols>
    <col min="5" max="5" width="9.1328125" bestFit="1" customWidth="1"/>
    <col min="7" max="7" width="14.53125" bestFit="1" customWidth="1"/>
    <col min="8" max="9" width="10.59765625" bestFit="1" customWidth="1"/>
    <col min="10" max="10" width="11.796875" bestFit="1" customWidth="1"/>
    <col min="11" max="12" width="14.53125" bestFit="1" customWidth="1"/>
    <col min="13" max="14" width="9.19921875" bestFit="1" customWidth="1"/>
    <col min="15" max="16" width="13.3984375" bestFit="1" customWidth="1"/>
    <col min="17" max="17" width="10.59765625" bestFit="1" customWidth="1"/>
    <col min="18" max="24" width="9.19921875" bestFit="1" customWidth="1"/>
    <col min="26" max="27" width="9.1328125" bestFit="1" customWidth="1"/>
    <col min="28" max="28" width="14.53125" bestFit="1" customWidth="1"/>
    <col min="29" max="29" width="9.265625" bestFit="1" customWidth="1"/>
    <col min="30" max="30" width="10.59765625" bestFit="1" customWidth="1"/>
    <col min="31" max="31" width="9.33203125" bestFit="1" customWidth="1"/>
    <col min="32" max="33" width="14.53125" bestFit="1" customWidth="1"/>
    <col min="34" max="35" width="9.33203125" bestFit="1" customWidth="1"/>
    <col min="36" max="37" width="14.53125" bestFit="1" customWidth="1"/>
    <col min="38" max="39" width="10.59765625" bestFit="1" customWidth="1"/>
    <col min="40" max="41" width="9.3984375" bestFit="1" customWidth="1"/>
    <col min="42" max="43" width="9.33203125" bestFit="1" customWidth="1"/>
    <col min="44" max="45" width="9.265625" bestFit="1" customWidth="1"/>
    <col min="46" max="46" width="9.33203125" bestFit="1" customWidth="1"/>
    <col min="47" max="47" width="9.265625" bestFit="1" customWidth="1"/>
    <col min="50" max="50" width="11.73046875" bestFit="1" customWidth="1"/>
    <col min="51" max="53" width="9.1328125" bestFit="1" customWidth="1"/>
    <col min="54" max="55" width="11.73046875" bestFit="1" customWidth="1"/>
    <col min="56" max="57" width="9.1328125" bestFit="1" customWidth="1"/>
    <col min="58" max="59" width="11.73046875" bestFit="1" customWidth="1"/>
    <col min="60" max="69" width="9.1328125" bestFit="1" customWidth="1"/>
  </cols>
  <sheetData>
    <row r="1" spans="1:63" x14ac:dyDescent="0.45">
      <c r="A1" t="s">
        <v>7</v>
      </c>
      <c r="C1" s="1" t="s">
        <v>8</v>
      </c>
      <c r="D1" s="2" t="s">
        <v>12</v>
      </c>
      <c r="E1" s="3" t="s">
        <v>13</v>
      </c>
      <c r="G1" s="1" t="s">
        <v>8</v>
      </c>
      <c r="H1" s="2" t="s">
        <v>9</v>
      </c>
      <c r="I1" s="2" t="s">
        <v>10</v>
      </c>
      <c r="J1" s="2" t="s">
        <v>11</v>
      </c>
      <c r="K1" s="2"/>
      <c r="L1" s="3" t="s">
        <v>14</v>
      </c>
      <c r="N1" s="1" t="s">
        <v>8</v>
      </c>
      <c r="O1" s="2" t="s">
        <v>9</v>
      </c>
      <c r="P1" s="2" t="s">
        <v>10</v>
      </c>
      <c r="Q1" s="2" t="s">
        <v>11</v>
      </c>
      <c r="R1" s="2"/>
      <c r="S1" s="3" t="s">
        <v>14</v>
      </c>
      <c r="AC1" s="1" t="s">
        <v>8</v>
      </c>
      <c r="AD1" s="2" t="s">
        <v>9</v>
      </c>
      <c r="AE1" s="2" t="s">
        <v>10</v>
      </c>
      <c r="AF1" s="2" t="s">
        <v>11</v>
      </c>
      <c r="AG1" s="2"/>
      <c r="AH1" s="3" t="s">
        <v>14</v>
      </c>
      <c r="AK1" s="1" t="s">
        <v>8</v>
      </c>
      <c r="AL1" s="2" t="s">
        <v>9</v>
      </c>
      <c r="AM1" s="2" t="s">
        <v>10</v>
      </c>
      <c r="AN1" s="2" t="s">
        <v>11</v>
      </c>
      <c r="AO1" s="2"/>
      <c r="AP1" s="3" t="s">
        <v>14</v>
      </c>
      <c r="AY1" s="1" t="s">
        <v>8</v>
      </c>
      <c r="AZ1" s="2" t="s">
        <v>9</v>
      </c>
      <c r="BA1" s="2" t="s">
        <v>10</v>
      </c>
      <c r="BB1" s="2" t="s">
        <v>11</v>
      </c>
      <c r="BC1" s="2"/>
      <c r="BD1" s="3" t="s">
        <v>14</v>
      </c>
      <c r="BF1" s="1" t="s">
        <v>8</v>
      </c>
      <c r="BG1" s="2" t="s">
        <v>9</v>
      </c>
      <c r="BH1" s="2" t="s">
        <v>10</v>
      </c>
      <c r="BI1" s="2" t="s">
        <v>11</v>
      </c>
      <c r="BJ1" s="2"/>
      <c r="BK1" s="3" t="s">
        <v>14</v>
      </c>
    </row>
    <row r="2" spans="1:63" x14ac:dyDescent="0.45">
      <c r="A2" s="10">
        <v>505</v>
      </c>
      <c r="C2" s="4">
        <v>1</v>
      </c>
      <c r="D2" s="5">
        <v>21.5</v>
      </c>
      <c r="E2" s="13">
        <v>4</v>
      </c>
      <c r="G2" s="4">
        <v>1</v>
      </c>
      <c r="H2" s="15">
        <f>9.81*J2</f>
        <v>4977.5940000000001</v>
      </c>
      <c r="I2" s="5">
        <v>12.18</v>
      </c>
      <c r="J2" s="5">
        <v>507.4</v>
      </c>
      <c r="K2" s="5"/>
      <c r="L2" s="6">
        <v>12.24</v>
      </c>
      <c r="N2" s="4">
        <v>1</v>
      </c>
      <c r="O2" s="15">
        <f>9.81*Q2</f>
        <v>4977.5940000000001</v>
      </c>
      <c r="P2" s="15">
        <v>18.600000000000001</v>
      </c>
      <c r="Q2" s="5">
        <v>507.4</v>
      </c>
      <c r="R2" s="5"/>
      <c r="S2" s="17">
        <v>19.62</v>
      </c>
      <c r="AC2" s="4">
        <v>1</v>
      </c>
      <c r="AD2" s="15">
        <f>9.81*AF2</f>
        <v>4977.5940000000001</v>
      </c>
      <c r="AE2" s="15">
        <v>18.43</v>
      </c>
      <c r="AF2" s="5">
        <v>507.4</v>
      </c>
      <c r="AG2" s="5"/>
      <c r="AH2" s="17">
        <v>19.2</v>
      </c>
      <c r="AK2" s="4">
        <v>1</v>
      </c>
      <c r="AL2" s="15">
        <f>9.81*AN2</f>
        <v>4977.5940000000001</v>
      </c>
      <c r="AM2" s="15">
        <v>18.53</v>
      </c>
      <c r="AN2" s="5">
        <v>507.4</v>
      </c>
      <c r="AO2" s="5"/>
      <c r="AP2" s="17">
        <v>19.190000000000001</v>
      </c>
      <c r="AY2" s="4">
        <v>1</v>
      </c>
      <c r="AZ2" s="15">
        <f>9.81*BB2</f>
        <v>4977.5940000000001</v>
      </c>
      <c r="BA2" s="15">
        <v>14.9</v>
      </c>
      <c r="BB2" s="5">
        <v>507.4</v>
      </c>
      <c r="BC2" s="5"/>
      <c r="BD2" s="17">
        <v>15.56</v>
      </c>
      <c r="BF2" s="4">
        <v>1</v>
      </c>
      <c r="BG2" s="15">
        <f>9.81*BI2</f>
        <v>4977.5940000000001</v>
      </c>
      <c r="BH2" s="15">
        <v>16.420000000000002</v>
      </c>
      <c r="BI2" s="5">
        <v>507.4</v>
      </c>
      <c r="BJ2" s="5"/>
      <c r="BK2" s="17">
        <v>16.940000000000001</v>
      </c>
    </row>
    <row r="3" spans="1:63" x14ac:dyDescent="0.45">
      <c r="C3" s="4">
        <v>2</v>
      </c>
      <c r="D3" s="5">
        <v>21.3</v>
      </c>
      <c r="E3" s="13">
        <v>3.9</v>
      </c>
      <c r="F3" t="s">
        <v>49</v>
      </c>
      <c r="G3" s="4">
        <v>2</v>
      </c>
      <c r="H3" s="15">
        <f t="shared" ref="H3:H8" si="0">9.81*J3</f>
        <v>9564.75</v>
      </c>
      <c r="I3" s="5">
        <v>10.050000000000001</v>
      </c>
      <c r="J3" s="16">
        <f>467.6+J2</f>
        <v>975</v>
      </c>
      <c r="K3" s="5"/>
      <c r="L3" s="6"/>
      <c r="N3" s="4">
        <v>2</v>
      </c>
      <c r="O3" s="15">
        <f t="shared" ref="O3:O8" si="1">9.81*Q3</f>
        <v>9564.75</v>
      </c>
      <c r="P3" s="15">
        <v>17.420000000000002</v>
      </c>
      <c r="Q3" s="16">
        <f>467.6+Q2</f>
        <v>975</v>
      </c>
      <c r="R3" s="5"/>
      <c r="S3" s="6"/>
      <c r="AC3" s="4">
        <v>2</v>
      </c>
      <c r="AD3" s="15">
        <f t="shared" ref="AD3" si="2">9.81*AF3</f>
        <v>9564.75</v>
      </c>
      <c r="AE3" s="15">
        <v>17.78</v>
      </c>
      <c r="AF3" s="16">
        <f>467.6+AF2</f>
        <v>975</v>
      </c>
      <c r="AG3" s="5"/>
      <c r="AH3" s="6"/>
      <c r="AK3" s="4">
        <v>2</v>
      </c>
      <c r="AL3" s="15">
        <f t="shared" ref="AL3" si="3">9.81*AN3</f>
        <v>9564.75</v>
      </c>
      <c r="AM3" s="15">
        <v>17.88</v>
      </c>
      <c r="AN3" s="16">
        <f>467.6+AN2</f>
        <v>975</v>
      </c>
      <c r="AO3" s="5"/>
      <c r="AP3" s="6"/>
      <c r="AY3" s="4">
        <v>2</v>
      </c>
      <c r="AZ3" s="15">
        <f t="shared" ref="AZ3" si="4">9.81*BB3</f>
        <v>9564.75</v>
      </c>
      <c r="BA3" s="15">
        <v>14.21</v>
      </c>
      <c r="BB3" s="16">
        <f>467.6+BB2</f>
        <v>975</v>
      </c>
      <c r="BC3" s="5"/>
      <c r="BD3" s="6"/>
      <c r="BF3" s="4">
        <v>2</v>
      </c>
      <c r="BG3" s="15">
        <f t="shared" ref="BG3" si="5">9.81*BI3</f>
        <v>9564.75</v>
      </c>
      <c r="BH3" s="15">
        <v>15.76</v>
      </c>
      <c r="BI3" s="16">
        <f>467.6+BI2</f>
        <v>975</v>
      </c>
      <c r="BJ3" s="5"/>
      <c r="BK3" s="6"/>
    </row>
    <row r="4" spans="1:63" x14ac:dyDescent="0.45">
      <c r="C4" s="4">
        <v>3</v>
      </c>
      <c r="D4" s="5">
        <v>21.8</v>
      </c>
      <c r="E4" s="13">
        <v>3.8</v>
      </c>
      <c r="F4">
        <f>SUM(D2:D11)/10</f>
        <v>21.509999999999998</v>
      </c>
      <c r="G4" s="4">
        <v>3</v>
      </c>
      <c r="H4" s="15">
        <f t="shared" si="0"/>
        <v>14443.263000000001</v>
      </c>
      <c r="I4" s="5">
        <v>9.7799999999999994</v>
      </c>
      <c r="J4" s="16">
        <f>J3+497.3</f>
        <v>1472.3</v>
      </c>
      <c r="K4" s="5"/>
      <c r="L4" s="6"/>
      <c r="N4" s="4">
        <v>3</v>
      </c>
      <c r="O4" s="15">
        <f>9.81*Q4</f>
        <v>14443.263000000001</v>
      </c>
      <c r="P4" s="15">
        <v>16.12</v>
      </c>
      <c r="Q4" s="16">
        <f>Q3+497.3</f>
        <v>1472.3</v>
      </c>
      <c r="R4" s="5"/>
      <c r="S4" s="6"/>
      <c r="AC4" s="4">
        <v>3</v>
      </c>
      <c r="AD4" s="15">
        <f>9.81*AF4</f>
        <v>14443.263000000001</v>
      </c>
      <c r="AE4" s="15">
        <v>17.16</v>
      </c>
      <c r="AF4" s="16">
        <f>AF3+497.3</f>
        <v>1472.3</v>
      </c>
      <c r="AG4" s="5"/>
      <c r="AH4" s="6"/>
      <c r="AK4" s="4">
        <v>3</v>
      </c>
      <c r="AL4" s="15">
        <f>9.81*AN4</f>
        <v>14443.263000000001</v>
      </c>
      <c r="AM4" s="15">
        <v>17.23</v>
      </c>
      <c r="AN4" s="16">
        <f>AN3+497.3</f>
        <v>1472.3</v>
      </c>
      <c r="AO4" s="5"/>
      <c r="AP4" s="6"/>
      <c r="AY4" s="4">
        <v>3</v>
      </c>
      <c r="AZ4" s="15">
        <f>9.81*BB4</f>
        <v>14443.263000000001</v>
      </c>
      <c r="BA4" s="15">
        <v>13.65</v>
      </c>
      <c r="BB4" s="16">
        <f>BB3+497.3</f>
        <v>1472.3</v>
      </c>
      <c r="BC4" s="5"/>
      <c r="BD4" s="6"/>
      <c r="BF4" s="4">
        <v>3</v>
      </c>
      <c r="BG4" s="15">
        <f>9.81*BI4</f>
        <v>14443.263000000001</v>
      </c>
      <c r="BH4" s="15">
        <v>15.15</v>
      </c>
      <c r="BI4" s="16">
        <f>BI3+497.3</f>
        <v>1472.3</v>
      </c>
      <c r="BJ4" s="5"/>
      <c r="BK4" s="6"/>
    </row>
    <row r="5" spans="1:63" x14ac:dyDescent="0.45">
      <c r="C5" s="4">
        <v>4</v>
      </c>
      <c r="D5" s="11">
        <v>21.6</v>
      </c>
      <c r="E5" s="13">
        <v>3.8</v>
      </c>
      <c r="F5" t="s">
        <v>50</v>
      </c>
      <c r="G5" s="4">
        <v>4</v>
      </c>
      <c r="H5" s="15">
        <f t="shared" si="0"/>
        <v>19092.221999999998</v>
      </c>
      <c r="I5" s="5">
        <v>8.66</v>
      </c>
      <c r="J5" s="16">
        <f>J4+473.9</f>
        <v>1946.1999999999998</v>
      </c>
      <c r="K5" s="5"/>
      <c r="L5" s="6"/>
      <c r="N5" s="4">
        <v>4</v>
      </c>
      <c r="O5" s="15">
        <f t="shared" si="1"/>
        <v>19092.221999999998</v>
      </c>
      <c r="P5" s="15">
        <v>14.97</v>
      </c>
      <c r="Q5" s="16">
        <f>Q4+473.9</f>
        <v>1946.1999999999998</v>
      </c>
      <c r="R5" s="5"/>
      <c r="S5" s="6"/>
      <c r="AC5" s="4">
        <v>4</v>
      </c>
      <c r="AD5" s="15">
        <f t="shared" ref="AD5:AD8" si="6">9.81*AF5</f>
        <v>19092.221999999998</v>
      </c>
      <c r="AE5" s="15">
        <v>16.579999999999998</v>
      </c>
      <c r="AF5" s="16">
        <f>AF4+473.9</f>
        <v>1946.1999999999998</v>
      </c>
      <c r="AG5" s="5"/>
      <c r="AH5" s="6"/>
      <c r="AK5" s="4">
        <v>4</v>
      </c>
      <c r="AL5" s="15">
        <f t="shared" ref="AL5:AL8" si="7">9.81*AN5</f>
        <v>19092.221999999998</v>
      </c>
      <c r="AM5" s="15">
        <v>16.61</v>
      </c>
      <c r="AN5" s="16">
        <f>AN4+473.9</f>
        <v>1946.1999999999998</v>
      </c>
      <c r="AO5" s="5"/>
      <c r="AP5" s="6"/>
      <c r="AY5" s="4">
        <v>4</v>
      </c>
      <c r="AZ5" s="15">
        <f t="shared" ref="AZ5:AZ8" si="8">9.81*BB5</f>
        <v>19092.221999999998</v>
      </c>
      <c r="BA5" s="15">
        <v>12.9</v>
      </c>
      <c r="BB5" s="16">
        <f>BB4+473.9</f>
        <v>1946.1999999999998</v>
      </c>
      <c r="BC5" s="5"/>
      <c r="BD5" s="6"/>
      <c r="BF5" s="4">
        <v>4</v>
      </c>
      <c r="BG5" s="15">
        <f t="shared" ref="BG5:BG8" si="9">9.81*BI5</f>
        <v>19092.221999999998</v>
      </c>
      <c r="BH5" s="15">
        <v>14.42</v>
      </c>
      <c r="BI5" s="16">
        <f>BI4+473.9</f>
        <v>1946.1999999999998</v>
      </c>
      <c r="BJ5" s="5"/>
      <c r="BK5" s="6"/>
    </row>
    <row r="6" spans="1:63" x14ac:dyDescent="0.45">
      <c r="C6" s="4">
        <v>5</v>
      </c>
      <c r="D6" s="11">
        <v>21.7</v>
      </c>
      <c r="E6" s="13">
        <v>3.9</v>
      </c>
      <c r="F6" s="10">
        <f>SUM(E2:E11)/10</f>
        <v>4.0299999999999994</v>
      </c>
      <c r="G6" s="4">
        <v>5</v>
      </c>
      <c r="H6" s="15">
        <f t="shared" si="0"/>
        <v>23969.753999999997</v>
      </c>
      <c r="I6" s="5">
        <v>7.48</v>
      </c>
      <c r="J6" s="16">
        <f>497.2+J5</f>
        <v>2443.3999999999996</v>
      </c>
      <c r="K6" s="5"/>
      <c r="L6" s="6"/>
      <c r="N6" s="4">
        <v>5</v>
      </c>
      <c r="O6" s="15">
        <f t="shared" si="1"/>
        <v>23969.753999999997</v>
      </c>
      <c r="P6" s="15">
        <v>13.72</v>
      </c>
      <c r="Q6" s="16">
        <f>497.2+Q5</f>
        <v>2443.3999999999996</v>
      </c>
      <c r="R6" s="5"/>
      <c r="S6" s="6"/>
      <c r="AC6" s="4">
        <v>5</v>
      </c>
      <c r="AD6" s="15">
        <f t="shared" si="6"/>
        <v>23969.753999999997</v>
      </c>
      <c r="AE6" s="15">
        <v>15.95</v>
      </c>
      <c r="AF6" s="16">
        <f>497.2+AF5</f>
        <v>2443.3999999999996</v>
      </c>
      <c r="AG6" s="5"/>
      <c r="AH6" s="6"/>
      <c r="AK6" s="4">
        <v>5</v>
      </c>
      <c r="AL6" s="15">
        <f t="shared" si="7"/>
        <v>23969.753999999997</v>
      </c>
      <c r="AM6" s="15">
        <v>15.97</v>
      </c>
      <c r="AN6" s="16">
        <f>497.2+AN5</f>
        <v>2443.3999999999996</v>
      </c>
      <c r="AO6" s="5"/>
      <c r="AP6" s="6"/>
      <c r="AY6" s="4">
        <v>5</v>
      </c>
      <c r="AZ6" s="15">
        <f t="shared" si="8"/>
        <v>23969.753999999997</v>
      </c>
      <c r="BA6" s="15">
        <v>12.27</v>
      </c>
      <c r="BB6" s="16">
        <f>497.2+BB5</f>
        <v>2443.3999999999996</v>
      </c>
      <c r="BC6" s="5"/>
      <c r="BD6" s="6"/>
      <c r="BF6" s="4">
        <v>5</v>
      </c>
      <c r="BG6" s="15">
        <f t="shared" si="9"/>
        <v>23969.753999999997</v>
      </c>
      <c r="BH6" s="15">
        <v>13.8</v>
      </c>
      <c r="BI6" s="16">
        <f>497.2+BI5</f>
        <v>2443.3999999999996</v>
      </c>
      <c r="BJ6" s="5"/>
      <c r="BK6" s="6"/>
    </row>
    <row r="7" spans="1:63" x14ac:dyDescent="0.45">
      <c r="C7" s="4">
        <v>6</v>
      </c>
      <c r="D7" s="11">
        <v>21.5</v>
      </c>
      <c r="E7" s="13">
        <v>4.2</v>
      </c>
      <c r="G7" s="4">
        <v>6</v>
      </c>
      <c r="H7" s="15">
        <f t="shared" si="0"/>
        <v>28448.999999999996</v>
      </c>
      <c r="I7" s="5">
        <v>6.17</v>
      </c>
      <c r="J7" s="16">
        <f>456.6+J6</f>
        <v>2899.9999999999995</v>
      </c>
      <c r="K7" s="5"/>
      <c r="L7" s="6"/>
      <c r="N7" s="4">
        <v>6</v>
      </c>
      <c r="O7" s="15">
        <f t="shared" si="1"/>
        <v>28448.999999999996</v>
      </c>
      <c r="P7" s="15">
        <v>12.58</v>
      </c>
      <c r="Q7" s="16">
        <f>456.6+Q6</f>
        <v>2899.9999999999995</v>
      </c>
      <c r="R7" s="5"/>
      <c r="S7" s="6"/>
      <c r="AC7" s="4">
        <v>6</v>
      </c>
      <c r="AD7" s="15">
        <f t="shared" si="6"/>
        <v>28448.999999999996</v>
      </c>
      <c r="AE7" s="15">
        <v>15.36</v>
      </c>
      <c r="AF7" s="16">
        <f>456.6+AF6</f>
        <v>2899.9999999999995</v>
      </c>
      <c r="AG7" s="5"/>
      <c r="AH7" s="6"/>
      <c r="AK7" s="4">
        <v>6</v>
      </c>
      <c r="AL7" s="15">
        <f t="shared" si="7"/>
        <v>28448.999999999996</v>
      </c>
      <c r="AM7" s="15">
        <v>15.4</v>
      </c>
      <c r="AN7" s="16">
        <f>456.6+AN6</f>
        <v>2899.9999999999995</v>
      </c>
      <c r="AO7" s="5"/>
      <c r="AP7" s="6"/>
      <c r="AY7" s="4">
        <v>6</v>
      </c>
      <c r="AZ7" s="15">
        <f t="shared" si="8"/>
        <v>28448.999999999996</v>
      </c>
      <c r="BA7" s="15">
        <v>11.53</v>
      </c>
      <c r="BB7" s="16">
        <f>456.6+BB6</f>
        <v>2899.9999999999995</v>
      </c>
      <c r="BC7" s="5"/>
      <c r="BD7" s="6"/>
      <c r="BF7" s="4">
        <v>6</v>
      </c>
      <c r="BG7" s="15">
        <f t="shared" si="9"/>
        <v>28448.999999999996</v>
      </c>
      <c r="BH7" s="15">
        <v>13.11</v>
      </c>
      <c r="BI7" s="16">
        <f>456.6+BI6</f>
        <v>2899.9999999999995</v>
      </c>
      <c r="BJ7" s="5"/>
      <c r="BK7" s="6"/>
    </row>
    <row r="8" spans="1:63" x14ac:dyDescent="0.45">
      <c r="C8" s="4">
        <v>7</v>
      </c>
      <c r="D8" s="12">
        <v>21.8</v>
      </c>
      <c r="E8" s="13">
        <v>4.0999999999999996</v>
      </c>
      <c r="G8" s="4">
        <v>7</v>
      </c>
      <c r="H8" s="15">
        <f t="shared" si="0"/>
        <v>33746.399999999994</v>
      </c>
      <c r="I8" s="5">
        <v>4.99</v>
      </c>
      <c r="J8" s="16">
        <f>540+J7</f>
        <v>3439.9999999999995</v>
      </c>
      <c r="K8" s="5"/>
      <c r="L8" s="6"/>
      <c r="N8" s="4">
        <v>7</v>
      </c>
      <c r="O8" s="15">
        <f t="shared" si="1"/>
        <v>33746.399999999994</v>
      </c>
      <c r="P8" s="15">
        <v>11.34</v>
      </c>
      <c r="Q8" s="16">
        <f>540+Q7</f>
        <v>3439.9999999999995</v>
      </c>
      <c r="R8" s="5"/>
      <c r="S8" s="6"/>
      <c r="AC8" s="4">
        <v>7</v>
      </c>
      <c r="AD8" s="15">
        <f t="shared" si="6"/>
        <v>33746.399999999994</v>
      </c>
      <c r="AE8" s="15">
        <v>14.88</v>
      </c>
      <c r="AF8" s="16">
        <f>540+AF7</f>
        <v>3439.9999999999995</v>
      </c>
      <c r="AG8" s="5"/>
      <c r="AH8" s="6"/>
      <c r="AK8" s="4">
        <v>7</v>
      </c>
      <c r="AL8" s="15">
        <f t="shared" si="7"/>
        <v>33746.399999999994</v>
      </c>
      <c r="AM8" s="15">
        <v>14.76</v>
      </c>
      <c r="AN8" s="16">
        <f>540+AN7</f>
        <v>3439.9999999999995</v>
      </c>
      <c r="AO8" s="5"/>
      <c r="AP8" s="6"/>
      <c r="AY8" s="4">
        <v>7</v>
      </c>
      <c r="AZ8" s="15">
        <f t="shared" si="8"/>
        <v>33746.399999999994</v>
      </c>
      <c r="BA8" s="15">
        <v>10.82</v>
      </c>
      <c r="BB8" s="16">
        <f>540+BB7</f>
        <v>3439.9999999999995</v>
      </c>
      <c r="BC8" s="5"/>
      <c r="BD8" s="6"/>
      <c r="BF8" s="4">
        <v>7</v>
      </c>
      <c r="BG8" s="15">
        <f t="shared" si="9"/>
        <v>33746.399999999994</v>
      </c>
      <c r="BH8" s="15">
        <v>12.4</v>
      </c>
      <c r="BI8" s="16">
        <f>540+BI7</f>
        <v>3439.9999999999995</v>
      </c>
      <c r="BJ8" s="5"/>
      <c r="BK8" s="6"/>
    </row>
    <row r="9" spans="1:63" x14ac:dyDescent="0.45">
      <c r="C9" s="4">
        <v>8</v>
      </c>
      <c r="D9" s="11">
        <v>21.2</v>
      </c>
      <c r="E9" s="13">
        <v>4.3</v>
      </c>
      <c r="G9" s="4" t="s">
        <v>8</v>
      </c>
      <c r="H9" s="5" t="s">
        <v>9</v>
      </c>
      <c r="I9" s="5" t="s">
        <v>10</v>
      </c>
      <c r="J9" s="5" t="s">
        <v>11</v>
      </c>
      <c r="K9" s="5"/>
      <c r="L9" s="6"/>
      <c r="N9" s="4" t="s">
        <v>8</v>
      </c>
      <c r="O9" s="5" t="s">
        <v>9</v>
      </c>
      <c r="P9" s="5" t="s">
        <v>10</v>
      </c>
      <c r="Q9" s="5" t="s">
        <v>11</v>
      </c>
      <c r="R9" s="5"/>
      <c r="S9" s="6"/>
      <c r="AC9" s="4" t="s">
        <v>8</v>
      </c>
      <c r="AD9" s="5" t="s">
        <v>9</v>
      </c>
      <c r="AE9" s="5" t="s">
        <v>10</v>
      </c>
      <c r="AF9" s="5" t="s">
        <v>11</v>
      </c>
      <c r="AG9" s="5"/>
      <c r="AH9" s="6"/>
      <c r="AK9" s="4" t="s">
        <v>8</v>
      </c>
      <c r="AL9" s="5" t="s">
        <v>9</v>
      </c>
      <c r="AM9" s="5" t="s">
        <v>10</v>
      </c>
      <c r="AN9" s="5" t="s">
        <v>11</v>
      </c>
      <c r="AO9" s="5"/>
      <c r="AP9" s="6"/>
      <c r="AY9" s="4" t="s">
        <v>8</v>
      </c>
      <c r="AZ9" s="5" t="s">
        <v>9</v>
      </c>
      <c r="BA9" s="5" t="s">
        <v>10</v>
      </c>
      <c r="BB9" s="5" t="s">
        <v>11</v>
      </c>
      <c r="BC9" s="5"/>
      <c r="BD9" s="6"/>
      <c r="BF9" s="4" t="s">
        <v>8</v>
      </c>
      <c r="BG9" s="5" t="s">
        <v>9</v>
      </c>
      <c r="BH9" s="5" t="s">
        <v>10</v>
      </c>
      <c r="BI9" s="5" t="s">
        <v>11</v>
      </c>
      <c r="BJ9" s="5"/>
      <c r="BK9" s="6"/>
    </row>
    <row r="10" spans="1:63" x14ac:dyDescent="0.45">
      <c r="C10" s="4">
        <v>9</v>
      </c>
      <c r="D10" s="11">
        <v>21.3</v>
      </c>
      <c r="E10" s="13">
        <v>4.2</v>
      </c>
      <c r="G10" s="4">
        <v>1</v>
      </c>
      <c r="H10" s="15">
        <f>9.81*J10</f>
        <v>4977.5940000000001</v>
      </c>
      <c r="I10" s="15">
        <v>12.19</v>
      </c>
      <c r="J10" s="5">
        <v>507.4</v>
      </c>
      <c r="K10" s="5"/>
      <c r="L10" s="6"/>
      <c r="N10" s="4">
        <v>1</v>
      </c>
      <c r="O10" s="15">
        <f>9.81*Q10</f>
        <v>4977.5940000000001</v>
      </c>
      <c r="P10" s="15">
        <v>18.399999999999999</v>
      </c>
      <c r="Q10" s="5">
        <v>507.4</v>
      </c>
      <c r="R10" s="5"/>
      <c r="S10" s="6"/>
      <c r="AC10" s="4">
        <v>1</v>
      </c>
      <c r="AD10" s="15">
        <f>9.81*AF10</f>
        <v>4977.5940000000001</v>
      </c>
      <c r="AE10" s="15">
        <v>18.34</v>
      </c>
      <c r="AF10" s="5">
        <v>507.4</v>
      </c>
      <c r="AG10" s="5"/>
      <c r="AH10" s="6"/>
      <c r="AK10" s="4">
        <v>1</v>
      </c>
      <c r="AL10" s="15">
        <f>9.81*AN10</f>
        <v>4977.5940000000001</v>
      </c>
      <c r="AM10" s="15">
        <v>18.43</v>
      </c>
      <c r="AN10" s="5">
        <v>507.4</v>
      </c>
      <c r="AO10" s="5"/>
      <c r="AP10" s="6"/>
      <c r="AY10" s="4">
        <v>1</v>
      </c>
      <c r="AZ10" s="15">
        <f>9.81*BB10</f>
        <v>4977.5940000000001</v>
      </c>
      <c r="BA10" s="15">
        <v>14.9</v>
      </c>
      <c r="BB10" s="5">
        <v>507.4</v>
      </c>
      <c r="BC10" s="5"/>
      <c r="BD10" s="6"/>
      <c r="BF10" s="4">
        <v>1</v>
      </c>
      <c r="BG10" s="15">
        <f>9.81*BI10</f>
        <v>4977.5940000000001</v>
      </c>
      <c r="BH10" s="15">
        <v>16.29</v>
      </c>
      <c r="BI10" s="5">
        <v>507.4</v>
      </c>
      <c r="BJ10" s="5"/>
      <c r="BK10" s="6"/>
    </row>
    <row r="11" spans="1:63" ht="14.65" thickBot="1" x14ac:dyDescent="0.5">
      <c r="C11" s="7">
        <v>10</v>
      </c>
      <c r="D11" s="8">
        <v>21.4</v>
      </c>
      <c r="E11" s="14">
        <v>4.0999999999999996</v>
      </c>
      <c r="G11" s="4">
        <v>2</v>
      </c>
      <c r="H11" s="15">
        <f t="shared" ref="H11:H16" si="10">9.81*J11</f>
        <v>9564.75</v>
      </c>
      <c r="I11" s="15">
        <v>10.050000000000001</v>
      </c>
      <c r="J11" s="16">
        <f>467.6+J10</f>
        <v>975</v>
      </c>
      <c r="K11" s="5"/>
      <c r="L11" s="6"/>
      <c r="N11" s="4">
        <v>2</v>
      </c>
      <c r="O11" s="15">
        <f t="shared" ref="O11:O16" si="11">9.81*Q11</f>
        <v>9564.75</v>
      </c>
      <c r="P11" s="15">
        <v>17.28</v>
      </c>
      <c r="Q11" s="16">
        <f>467.6+Q10</f>
        <v>975</v>
      </c>
      <c r="R11" s="5"/>
      <c r="S11" s="6"/>
      <c r="AC11" s="4">
        <v>2</v>
      </c>
      <c r="AD11" s="15">
        <f t="shared" ref="AD11:AD16" si="12">9.81*AF11</f>
        <v>9564.75</v>
      </c>
      <c r="AE11" s="15">
        <v>17.8</v>
      </c>
      <c r="AF11" s="16">
        <f>467.6+AF10</f>
        <v>975</v>
      </c>
      <c r="AG11" s="5"/>
      <c r="AH11" s="6"/>
      <c r="AK11" s="4">
        <v>2</v>
      </c>
      <c r="AL11" s="15">
        <f t="shared" ref="AL11:AL16" si="13">9.81*AN11</f>
        <v>9564.75</v>
      </c>
      <c r="AM11" s="15">
        <v>17.8</v>
      </c>
      <c r="AN11" s="16">
        <f>467.6+AN10</f>
        <v>975</v>
      </c>
      <c r="AO11" s="5"/>
      <c r="AP11" s="6"/>
      <c r="AY11" s="4">
        <v>2</v>
      </c>
      <c r="AZ11" s="15">
        <f t="shared" ref="AZ11:AZ16" si="14">9.81*BB11</f>
        <v>9564.75</v>
      </c>
      <c r="BA11" s="15">
        <v>14.2</v>
      </c>
      <c r="BB11" s="16">
        <f>467.6+BB10</f>
        <v>975</v>
      </c>
      <c r="BC11" s="5"/>
      <c r="BD11" s="6"/>
      <c r="BF11" s="4">
        <v>2</v>
      </c>
      <c r="BG11" s="15">
        <f t="shared" ref="BG11:BG16" si="15">9.81*BI11</f>
        <v>9564.75</v>
      </c>
      <c r="BH11" s="15">
        <v>15.63</v>
      </c>
      <c r="BI11" s="16">
        <f>467.6+BI10</f>
        <v>975</v>
      </c>
      <c r="BJ11" s="5"/>
      <c r="BK11" s="6"/>
    </row>
    <row r="12" spans="1:63" x14ac:dyDescent="0.45">
      <c r="G12" s="4">
        <v>3</v>
      </c>
      <c r="H12" s="15">
        <f t="shared" si="10"/>
        <v>14443.263000000001</v>
      </c>
      <c r="I12" s="15">
        <v>9.85</v>
      </c>
      <c r="J12" s="16">
        <f>J11+497.3</f>
        <v>1472.3</v>
      </c>
      <c r="K12" s="5"/>
      <c r="L12" s="6"/>
      <c r="N12" s="4">
        <v>3</v>
      </c>
      <c r="O12" s="15">
        <f t="shared" si="11"/>
        <v>14443.263000000001</v>
      </c>
      <c r="P12" s="15">
        <v>16.12</v>
      </c>
      <c r="Q12" s="16">
        <f>Q11+497.3</f>
        <v>1472.3</v>
      </c>
      <c r="R12" s="5"/>
      <c r="S12" s="6"/>
      <c r="AC12" s="4">
        <v>3</v>
      </c>
      <c r="AD12" s="15">
        <f t="shared" si="12"/>
        <v>14443.263000000001</v>
      </c>
      <c r="AE12" s="15">
        <v>17.18</v>
      </c>
      <c r="AF12" s="16">
        <f>AF11+497.3</f>
        <v>1472.3</v>
      </c>
      <c r="AG12" s="5"/>
      <c r="AH12" s="6"/>
      <c r="AK12" s="4">
        <v>3</v>
      </c>
      <c r="AL12" s="15">
        <f t="shared" si="13"/>
        <v>14443.263000000001</v>
      </c>
      <c r="AM12" s="15">
        <v>17.14</v>
      </c>
      <c r="AN12" s="16">
        <f>AN11+497.3</f>
        <v>1472.3</v>
      </c>
      <c r="AO12" s="5"/>
      <c r="AP12" s="6"/>
      <c r="AY12" s="4">
        <v>3</v>
      </c>
      <c r="AZ12" s="15">
        <f t="shared" si="14"/>
        <v>14443.263000000001</v>
      </c>
      <c r="BA12" s="15">
        <v>13.54</v>
      </c>
      <c r="BB12" s="16">
        <f>BB11+497.3</f>
        <v>1472.3</v>
      </c>
      <c r="BC12" s="5"/>
      <c r="BD12" s="6"/>
      <c r="BF12" s="4">
        <v>3</v>
      </c>
      <c r="BG12" s="15">
        <f t="shared" si="15"/>
        <v>14443.263000000001</v>
      </c>
      <c r="BH12" s="15">
        <v>14.97</v>
      </c>
      <c r="BI12" s="16">
        <f>BI11+497.3</f>
        <v>1472.3</v>
      </c>
      <c r="BJ12" s="5"/>
      <c r="BK12" s="6"/>
    </row>
    <row r="13" spans="1:63" x14ac:dyDescent="0.45">
      <c r="D13" t="s">
        <v>19</v>
      </c>
      <c r="G13" s="4">
        <v>4</v>
      </c>
      <c r="H13" s="15">
        <f t="shared" si="10"/>
        <v>19092.221999999998</v>
      </c>
      <c r="I13" s="15">
        <v>8.61</v>
      </c>
      <c r="J13" s="16">
        <f>J12+473.9</f>
        <v>1946.1999999999998</v>
      </c>
      <c r="K13" s="5"/>
      <c r="L13" s="6"/>
      <c r="N13" s="4">
        <v>4</v>
      </c>
      <c r="O13" s="15">
        <f t="shared" si="11"/>
        <v>19092.221999999998</v>
      </c>
      <c r="P13" s="15">
        <v>14.98</v>
      </c>
      <c r="Q13" s="16">
        <f>Q12+473.9</f>
        <v>1946.1999999999998</v>
      </c>
      <c r="R13" s="5"/>
      <c r="S13" s="6"/>
      <c r="AC13" s="4">
        <v>4</v>
      </c>
      <c r="AD13" s="15">
        <f t="shared" si="12"/>
        <v>19092.221999999998</v>
      </c>
      <c r="AE13" s="15">
        <v>16.61</v>
      </c>
      <c r="AF13" s="16">
        <f>AF12+473.9</f>
        <v>1946.1999999999998</v>
      </c>
      <c r="AG13" s="5"/>
      <c r="AH13" s="6"/>
      <c r="AK13" s="4">
        <v>4</v>
      </c>
      <c r="AL13" s="15">
        <f t="shared" si="13"/>
        <v>19092.221999999998</v>
      </c>
      <c r="AM13" s="15">
        <v>16.53</v>
      </c>
      <c r="AN13" s="16">
        <f>AN12+473.9</f>
        <v>1946.1999999999998</v>
      </c>
      <c r="AO13" s="5"/>
      <c r="AP13" s="6"/>
      <c r="AY13" s="4">
        <v>4</v>
      </c>
      <c r="AZ13" s="15">
        <f t="shared" si="14"/>
        <v>19092.221999999998</v>
      </c>
      <c r="BA13" s="15">
        <v>12.85</v>
      </c>
      <c r="BB13" s="16">
        <f>BB12+473.9</f>
        <v>1946.1999999999998</v>
      </c>
      <c r="BC13" s="5"/>
      <c r="BD13" s="6"/>
      <c r="BF13" s="4">
        <v>4</v>
      </c>
      <c r="BG13" s="15">
        <f t="shared" si="15"/>
        <v>19092.221999999998</v>
      </c>
      <c r="BH13" s="15">
        <v>14.41</v>
      </c>
      <c r="BI13" s="16">
        <f>BI12+473.9</f>
        <v>1946.1999999999998</v>
      </c>
      <c r="BJ13" s="5"/>
      <c r="BK13" s="6"/>
    </row>
    <row r="14" spans="1:63" ht="14.65" thickBot="1" x14ac:dyDescent="0.5">
      <c r="G14" s="4">
        <v>5</v>
      </c>
      <c r="H14" s="15">
        <f t="shared" si="10"/>
        <v>23969.753999999997</v>
      </c>
      <c r="I14" s="15">
        <v>7.4</v>
      </c>
      <c r="J14" s="16">
        <f>497.2+J13</f>
        <v>2443.3999999999996</v>
      </c>
      <c r="K14" s="5"/>
      <c r="L14" s="6"/>
      <c r="N14" s="4">
        <v>5</v>
      </c>
      <c r="O14" s="15">
        <f t="shared" si="11"/>
        <v>23969.753999999997</v>
      </c>
      <c r="P14" s="15">
        <v>13.76</v>
      </c>
      <c r="Q14" s="16">
        <f>497.2+Q13</f>
        <v>2443.3999999999996</v>
      </c>
      <c r="R14" s="5"/>
      <c r="S14" s="6"/>
      <c r="AC14" s="4">
        <v>5</v>
      </c>
      <c r="AD14" s="15">
        <f t="shared" si="12"/>
        <v>23969.753999999997</v>
      </c>
      <c r="AE14" s="15">
        <v>16.02</v>
      </c>
      <c r="AF14" s="16">
        <f>497.2+AF13</f>
        <v>2443.3999999999996</v>
      </c>
      <c r="AG14" s="5"/>
      <c r="AH14" s="6"/>
      <c r="AK14" s="4">
        <v>5</v>
      </c>
      <c r="AL14" s="15">
        <f t="shared" si="13"/>
        <v>23969.753999999997</v>
      </c>
      <c r="AM14" s="15">
        <v>15.91</v>
      </c>
      <c r="AN14" s="16">
        <f>497.2+AN13</f>
        <v>2443.3999999999996</v>
      </c>
      <c r="AO14" s="5"/>
      <c r="AP14" s="6"/>
      <c r="AY14" s="4">
        <v>5</v>
      </c>
      <c r="AZ14" s="15">
        <f t="shared" si="14"/>
        <v>23969.753999999997</v>
      </c>
      <c r="BA14" s="15">
        <v>12.21</v>
      </c>
      <c r="BB14" s="16">
        <f>497.2+BB13</f>
        <v>2443.3999999999996</v>
      </c>
      <c r="BC14" s="5"/>
      <c r="BD14" s="6"/>
      <c r="BF14" s="4">
        <v>5</v>
      </c>
      <c r="BG14" s="15">
        <f t="shared" si="15"/>
        <v>23969.753999999997</v>
      </c>
      <c r="BH14" s="15">
        <v>13.79</v>
      </c>
      <c r="BI14" s="16">
        <f>497.2+BI13</f>
        <v>2443.3999999999996</v>
      </c>
      <c r="BJ14" s="5"/>
      <c r="BK14" s="6"/>
    </row>
    <row r="15" spans="1:63" x14ac:dyDescent="0.45">
      <c r="C15" s="1" t="s">
        <v>8</v>
      </c>
      <c r="D15" s="2" t="s">
        <v>12</v>
      </c>
      <c r="E15" s="3" t="s">
        <v>13</v>
      </c>
      <c r="G15" s="4">
        <v>6</v>
      </c>
      <c r="H15" s="15">
        <f t="shared" si="10"/>
        <v>28448.999999999996</v>
      </c>
      <c r="I15" s="15">
        <v>6.24</v>
      </c>
      <c r="J15" s="16">
        <f>456.6+J14</f>
        <v>2899.9999999999995</v>
      </c>
      <c r="K15" s="5"/>
      <c r="L15" s="6"/>
      <c r="N15" s="4">
        <v>6</v>
      </c>
      <c r="O15" s="15">
        <f t="shared" si="11"/>
        <v>28448.999999999996</v>
      </c>
      <c r="P15" s="15">
        <v>12.58</v>
      </c>
      <c r="Q15" s="16">
        <f>456.6+Q14</f>
        <v>2899.9999999999995</v>
      </c>
      <c r="R15" s="5"/>
      <c r="S15" s="6"/>
      <c r="AC15" s="4">
        <v>6</v>
      </c>
      <c r="AD15" s="15">
        <f t="shared" si="12"/>
        <v>28448.999999999996</v>
      </c>
      <c r="AE15" s="15">
        <v>15.49</v>
      </c>
      <c r="AF15" s="16">
        <f>456.6+AF14</f>
        <v>2899.9999999999995</v>
      </c>
      <c r="AG15" s="5"/>
      <c r="AH15" s="6"/>
      <c r="AK15" s="4">
        <v>6</v>
      </c>
      <c r="AL15" s="15">
        <f t="shared" si="13"/>
        <v>28448.999999999996</v>
      </c>
      <c r="AM15" s="15">
        <v>15.35</v>
      </c>
      <c r="AN15" s="16">
        <f>456.6+AN14</f>
        <v>2899.9999999999995</v>
      </c>
      <c r="AO15" s="5"/>
      <c r="AP15" s="6"/>
      <c r="AY15" s="4">
        <v>6</v>
      </c>
      <c r="AZ15" s="15">
        <f t="shared" si="14"/>
        <v>28448.999999999996</v>
      </c>
      <c r="BA15" s="15">
        <v>11.52</v>
      </c>
      <c r="BB15" s="16">
        <f>456.6+BB14</f>
        <v>2899.9999999999995</v>
      </c>
      <c r="BC15" s="5"/>
      <c r="BD15" s="6"/>
      <c r="BF15" s="4">
        <v>6</v>
      </c>
      <c r="BG15" s="15">
        <f t="shared" si="15"/>
        <v>28448.999999999996</v>
      </c>
      <c r="BH15" s="15">
        <v>13.1</v>
      </c>
      <c r="BI15" s="16">
        <f>456.6+BI14</f>
        <v>2899.9999999999995</v>
      </c>
      <c r="BJ15" s="5"/>
      <c r="BK15" s="6"/>
    </row>
    <row r="16" spans="1:63" x14ac:dyDescent="0.45">
      <c r="C16" s="4">
        <v>1</v>
      </c>
      <c r="D16" s="16">
        <v>20</v>
      </c>
      <c r="E16" s="13">
        <v>10</v>
      </c>
      <c r="G16" s="4">
        <v>7</v>
      </c>
      <c r="H16" s="15">
        <f t="shared" si="10"/>
        <v>33746.399999999994</v>
      </c>
      <c r="I16" s="15">
        <v>4.99</v>
      </c>
      <c r="J16" s="16">
        <f>540+J15</f>
        <v>3439.9999999999995</v>
      </c>
      <c r="K16" s="5"/>
      <c r="L16" s="6"/>
      <c r="N16" s="4">
        <v>7</v>
      </c>
      <c r="O16" s="15">
        <f t="shared" si="11"/>
        <v>33746.399999999994</v>
      </c>
      <c r="P16" s="15">
        <v>11.34</v>
      </c>
      <c r="Q16" s="16">
        <f>540+Q15</f>
        <v>3439.9999999999995</v>
      </c>
      <c r="R16" s="5"/>
      <c r="S16" s="6"/>
      <c r="AC16" s="4">
        <v>7</v>
      </c>
      <c r="AD16" s="15">
        <f t="shared" si="12"/>
        <v>33746.399999999994</v>
      </c>
      <c r="AE16" s="15">
        <v>14.88</v>
      </c>
      <c r="AF16" s="16">
        <f>540+AF15</f>
        <v>3439.9999999999995</v>
      </c>
      <c r="AG16" s="5"/>
      <c r="AH16" s="6"/>
      <c r="AK16" s="4">
        <v>7</v>
      </c>
      <c r="AL16" s="15">
        <f t="shared" si="13"/>
        <v>33746.399999999994</v>
      </c>
      <c r="AM16" s="15">
        <v>14.76</v>
      </c>
      <c r="AN16" s="16">
        <f>540+AN15</f>
        <v>3439.9999999999995</v>
      </c>
      <c r="AO16" s="5"/>
      <c r="AP16" s="6"/>
      <c r="AY16" s="4">
        <v>7</v>
      </c>
      <c r="AZ16" s="15">
        <f t="shared" si="14"/>
        <v>33746.399999999994</v>
      </c>
      <c r="BA16" s="15">
        <v>10.82</v>
      </c>
      <c r="BB16" s="16">
        <f>540+BB15</f>
        <v>3439.9999999999995</v>
      </c>
      <c r="BC16" s="5"/>
      <c r="BD16" s="6"/>
      <c r="BF16" s="4">
        <v>7</v>
      </c>
      <c r="BG16" s="15">
        <f t="shared" si="15"/>
        <v>33746.399999999994</v>
      </c>
      <c r="BH16" s="15">
        <v>12.4</v>
      </c>
      <c r="BI16" s="16">
        <f>540+BI15</f>
        <v>3439.9999999999995</v>
      </c>
      <c r="BJ16" s="5"/>
      <c r="BK16" s="6"/>
    </row>
    <row r="17" spans="3:67" x14ac:dyDescent="0.45">
      <c r="C17" s="4">
        <v>2</v>
      </c>
      <c r="D17" s="16">
        <v>19.8</v>
      </c>
      <c r="E17" s="13">
        <v>10.6</v>
      </c>
      <c r="F17" t="s">
        <v>49</v>
      </c>
      <c r="G17" s="4"/>
      <c r="H17" s="5"/>
      <c r="I17" s="5"/>
      <c r="J17" s="5"/>
      <c r="K17" s="5"/>
      <c r="L17" s="6"/>
      <c r="N17" s="4"/>
      <c r="O17" s="5"/>
      <c r="P17" s="5"/>
      <c r="Q17" s="5"/>
      <c r="R17" s="5"/>
      <c r="S17" s="6"/>
      <c r="AC17" s="4"/>
      <c r="AD17" s="5"/>
      <c r="AE17" s="5"/>
      <c r="AF17" s="5"/>
      <c r="AG17" s="5"/>
      <c r="AH17" s="6"/>
      <c r="AK17" s="4"/>
      <c r="AL17" s="5"/>
      <c r="AM17" s="5"/>
      <c r="AN17" s="5"/>
      <c r="AO17" s="5"/>
      <c r="AP17" s="6"/>
      <c r="AY17" s="4"/>
      <c r="AZ17" s="5"/>
      <c r="BA17" s="5"/>
      <c r="BB17" s="5"/>
      <c r="BC17" s="5"/>
      <c r="BD17" s="6"/>
      <c r="BF17" s="4"/>
      <c r="BG17" s="5"/>
      <c r="BH17" s="5"/>
      <c r="BI17" s="5"/>
      <c r="BJ17" s="5"/>
      <c r="BK17" s="6"/>
    </row>
    <row r="18" spans="3:67" x14ac:dyDescent="0.45">
      <c r="C18" s="4">
        <v>3</v>
      </c>
      <c r="D18" s="16">
        <v>19.7</v>
      </c>
      <c r="E18" s="13">
        <v>10.1</v>
      </c>
      <c r="F18" s="10">
        <f>SUM(D16:D25)/10</f>
        <v>19.77</v>
      </c>
      <c r="G18" s="4"/>
      <c r="H18" s="5"/>
      <c r="I18" s="5"/>
      <c r="J18" s="5"/>
      <c r="K18" s="5"/>
      <c r="L18" s="6"/>
      <c r="N18" s="4"/>
      <c r="O18" s="5"/>
      <c r="P18" s="5"/>
      <c r="Q18" s="5"/>
      <c r="R18" s="5"/>
      <c r="S18" s="6"/>
      <c r="AC18" s="4"/>
      <c r="AD18" s="5"/>
      <c r="AE18" s="5"/>
      <c r="AF18" s="5"/>
      <c r="AG18" s="5"/>
      <c r="AH18" s="6"/>
      <c r="AK18" s="4"/>
      <c r="AL18" s="5"/>
      <c r="AM18" s="5"/>
      <c r="AN18" s="5"/>
      <c r="AO18" s="5"/>
      <c r="AP18" s="6"/>
      <c r="AY18" s="4"/>
      <c r="AZ18" s="5"/>
      <c r="BA18" s="5"/>
      <c r="BB18" s="5"/>
      <c r="BC18" s="5"/>
      <c r="BD18" s="6"/>
      <c r="BF18" s="4"/>
      <c r="BG18" s="5"/>
      <c r="BH18" s="5"/>
      <c r="BI18" s="5"/>
      <c r="BJ18" s="5"/>
      <c r="BK18" s="6"/>
    </row>
    <row r="19" spans="3:67" x14ac:dyDescent="0.45">
      <c r="C19" s="4">
        <v>4</v>
      </c>
      <c r="D19" s="12">
        <v>19.600000000000001</v>
      </c>
      <c r="E19" s="13">
        <v>10.1</v>
      </c>
      <c r="F19" t="s">
        <v>50</v>
      </c>
      <c r="G19" s="4"/>
      <c r="H19" s="5"/>
      <c r="I19" s="5"/>
      <c r="J19" s="5"/>
      <c r="K19" s="5"/>
      <c r="L19" s="6"/>
      <c r="N19" s="4"/>
      <c r="O19" s="5"/>
      <c r="P19" s="5"/>
      <c r="Q19" s="5"/>
      <c r="R19" s="5"/>
      <c r="S19" s="6"/>
      <c r="AC19" s="4"/>
      <c r="AD19" s="5"/>
      <c r="AE19" s="5"/>
      <c r="AF19" s="5"/>
      <c r="AG19" s="5"/>
      <c r="AH19" s="6"/>
      <c r="AK19" s="4"/>
      <c r="AL19" s="5"/>
      <c r="AM19" s="5"/>
      <c r="AN19" s="5"/>
      <c r="AO19" s="5"/>
      <c r="AP19" s="6"/>
      <c r="AY19" s="4"/>
      <c r="AZ19" s="5"/>
      <c r="BA19" s="5"/>
      <c r="BB19" s="5"/>
      <c r="BC19" s="5"/>
      <c r="BD19" s="6"/>
      <c r="BF19" s="4"/>
      <c r="BG19" s="5"/>
      <c r="BH19" s="5"/>
      <c r="BI19" s="5"/>
      <c r="BJ19" s="5"/>
      <c r="BK19" s="6"/>
    </row>
    <row r="20" spans="3:67" ht="14.65" thickBot="1" x14ac:dyDescent="0.5">
      <c r="C20" s="4">
        <v>5</v>
      </c>
      <c r="D20" s="12">
        <v>19.8</v>
      </c>
      <c r="E20" s="13">
        <v>10.199999999999999</v>
      </c>
      <c r="F20">
        <f>SUM(E16:E25)/10</f>
        <v>10.220000000000001</v>
      </c>
      <c r="G20" s="7"/>
      <c r="H20" s="8" t="s">
        <v>17</v>
      </c>
      <c r="I20" s="8"/>
      <c r="J20" s="8"/>
      <c r="K20" s="8"/>
      <c r="L20" s="9"/>
      <c r="N20" s="7"/>
      <c r="O20" s="8" t="s">
        <v>16</v>
      </c>
      <c r="P20" s="8"/>
      <c r="Q20" s="8"/>
      <c r="R20" s="8"/>
      <c r="S20" s="9"/>
      <c r="AC20" s="7"/>
      <c r="AD20" s="8" t="s">
        <v>18</v>
      </c>
      <c r="AE20" s="8"/>
      <c r="AF20" s="8"/>
      <c r="AG20" s="8"/>
      <c r="AH20" s="9"/>
      <c r="AK20" s="7"/>
      <c r="AL20" s="8" t="s">
        <v>22</v>
      </c>
      <c r="AM20" s="8"/>
      <c r="AN20" s="8"/>
      <c r="AO20" s="8"/>
      <c r="AP20" s="9"/>
      <c r="AY20" s="7"/>
      <c r="AZ20" s="8" t="s">
        <v>23</v>
      </c>
      <c r="BA20" s="8"/>
      <c r="BB20" s="8"/>
      <c r="BC20" s="8"/>
      <c r="BD20" s="9"/>
      <c r="BF20" s="7"/>
      <c r="BG20" s="8" t="s">
        <v>15</v>
      </c>
      <c r="BH20" s="8"/>
      <c r="BI20" s="8"/>
      <c r="BJ20" s="8"/>
      <c r="BK20" s="9"/>
    </row>
    <row r="21" spans="3:67" x14ac:dyDescent="0.45">
      <c r="C21" s="4">
        <v>6</v>
      </c>
      <c r="D21" s="12">
        <v>19.899999999999999</v>
      </c>
      <c r="E21" s="13">
        <v>10</v>
      </c>
    </row>
    <row r="22" spans="3:67" x14ac:dyDescent="0.45">
      <c r="C22" s="4">
        <v>7</v>
      </c>
      <c r="D22" s="12">
        <v>19.8</v>
      </c>
      <c r="E22" s="13">
        <v>10.3</v>
      </c>
    </row>
    <row r="23" spans="3:67" x14ac:dyDescent="0.45">
      <c r="C23" s="4">
        <v>8</v>
      </c>
      <c r="D23" s="12">
        <v>19.7</v>
      </c>
      <c r="E23" s="13">
        <v>10.3</v>
      </c>
    </row>
    <row r="24" spans="3:67" x14ac:dyDescent="0.45">
      <c r="C24" s="4">
        <v>9</v>
      </c>
      <c r="D24" s="12">
        <v>19.600000000000001</v>
      </c>
      <c r="E24" s="13">
        <v>10.4</v>
      </c>
      <c r="G24" t="s">
        <v>46</v>
      </c>
      <c r="H24" t="s">
        <v>31</v>
      </c>
      <c r="I24" t="s">
        <v>9</v>
      </c>
      <c r="J24" t="s">
        <v>10</v>
      </c>
      <c r="K24" t="s">
        <v>45</v>
      </c>
      <c r="L24" t="s">
        <v>47</v>
      </c>
      <c r="M24" t="s">
        <v>35</v>
      </c>
      <c r="N24" t="s">
        <v>48</v>
      </c>
      <c r="O24" t="s">
        <v>46</v>
      </c>
      <c r="P24" t="s">
        <v>31</v>
      </c>
      <c r="Q24" t="s">
        <v>9</v>
      </c>
      <c r="R24" t="s">
        <v>10</v>
      </c>
      <c r="S24" t="s">
        <v>45</v>
      </c>
      <c r="T24" t="s">
        <v>47</v>
      </c>
      <c r="U24" t="s">
        <v>35</v>
      </c>
      <c r="V24" t="s">
        <v>48</v>
      </c>
      <c r="W24" t="s">
        <v>41</v>
      </c>
      <c r="X24" t="s">
        <v>42</v>
      </c>
      <c r="AB24" t="s">
        <v>46</v>
      </c>
      <c r="AC24" t="s">
        <v>31</v>
      </c>
      <c r="AD24" t="s">
        <v>9</v>
      </c>
      <c r="AE24" t="s">
        <v>10</v>
      </c>
      <c r="AF24" t="s">
        <v>45</v>
      </c>
      <c r="AG24" t="s">
        <v>47</v>
      </c>
      <c r="AH24" t="s">
        <v>35</v>
      </c>
      <c r="AI24" t="s">
        <v>48</v>
      </c>
      <c r="AJ24" t="s">
        <v>46</v>
      </c>
      <c r="AK24" t="s">
        <v>31</v>
      </c>
      <c r="AL24" t="s">
        <v>9</v>
      </c>
      <c r="AM24" t="s">
        <v>10</v>
      </c>
      <c r="AN24" t="s">
        <v>45</v>
      </c>
      <c r="AO24" t="s">
        <v>47</v>
      </c>
      <c r="AP24" t="s">
        <v>35</v>
      </c>
      <c r="AQ24" t="s">
        <v>48</v>
      </c>
      <c r="AR24" t="s">
        <v>41</v>
      </c>
      <c r="AS24" t="s">
        <v>42</v>
      </c>
      <c r="AX24" t="s">
        <v>46</v>
      </c>
      <c r="AY24" t="s">
        <v>31</v>
      </c>
      <c r="AZ24" t="s">
        <v>9</v>
      </c>
      <c r="BA24" t="s">
        <v>10</v>
      </c>
      <c r="BB24" t="s">
        <v>45</v>
      </c>
      <c r="BC24" t="s">
        <v>47</v>
      </c>
      <c r="BD24" t="s">
        <v>35</v>
      </c>
      <c r="BE24" t="s">
        <v>48</v>
      </c>
      <c r="BF24" t="s">
        <v>46</v>
      </c>
      <c r="BG24" t="s">
        <v>31</v>
      </c>
      <c r="BH24" t="s">
        <v>9</v>
      </c>
      <c r="BI24" t="s">
        <v>10</v>
      </c>
      <c r="BJ24" t="s">
        <v>45</v>
      </c>
      <c r="BK24" t="s">
        <v>47</v>
      </c>
      <c r="BL24" t="s">
        <v>35</v>
      </c>
      <c r="BM24" t="s">
        <v>48</v>
      </c>
      <c r="BN24" t="s">
        <v>41</v>
      </c>
      <c r="BO24" t="s">
        <v>42</v>
      </c>
    </row>
    <row r="25" spans="3:67" ht="14.65" thickBot="1" x14ac:dyDescent="0.5">
      <c r="C25" s="7">
        <v>10</v>
      </c>
      <c r="D25" s="18">
        <v>19.8</v>
      </c>
      <c r="E25" s="14">
        <v>10.199999999999999</v>
      </c>
      <c r="G25">
        <f>(H$25-I25)*(H$25-I25)</f>
        <v>201639290.00062495</v>
      </c>
      <c r="H25">
        <f>SUM(I25:I38)/14</f>
        <v>19177.569</v>
      </c>
      <c r="I25" s="19">
        <f>H2</f>
        <v>4977.5940000000001</v>
      </c>
      <c r="J25">
        <f>L$2-I2</f>
        <v>6.0000000000000497E-2</v>
      </c>
      <c r="K25">
        <f>SUM(J25:J38)/14</f>
        <v>3.7657142857142856</v>
      </c>
      <c r="L25">
        <f>(K$25-J25)*(K$25-J25)</f>
        <v>13.732318367346934</v>
      </c>
      <c r="M25">
        <f>SQRT(SUM(G25:G38)/14/13)</f>
        <v>2647.0838674259207</v>
      </c>
      <c r="N25">
        <f>SQRT(SUM(L25:L38)/14/13)</f>
        <v>0.63280269157757052</v>
      </c>
      <c r="O25">
        <f>(P$25-Q25)*(P$25-Q25)</f>
        <v>201639290.00062495</v>
      </c>
      <c r="P25">
        <f>SUM(Q25:Q38)/14</f>
        <v>19177.569</v>
      </c>
      <c r="Q25" s="19">
        <f>O2</f>
        <v>4977.5940000000001</v>
      </c>
      <c r="R25" s="19">
        <f>S$2-P2</f>
        <v>1.0199999999999996</v>
      </c>
      <c r="S25">
        <f>SUM(R25:R38)/14</f>
        <v>4.6764285714285716</v>
      </c>
      <c r="T25">
        <f>(S$25-R25)*(S$25-R25)</f>
        <v>13.369469897959188</v>
      </c>
      <c r="U25">
        <f>SQRT(SUM(O25:O38)/14/13)</f>
        <v>2647.0838674259207</v>
      </c>
      <c r="V25">
        <f>SQRT(SUM(T25:T38)/14/13)</f>
        <v>0.66183362268249102</v>
      </c>
      <c r="W25">
        <f>SQRT(ABS(M25/N25-I44*I44)/13)</f>
        <v>1148.8382151297099</v>
      </c>
      <c r="X25">
        <f>SQRT(ABS(V25/U25-J44*J44)/13)</f>
        <v>1109.0398373142409</v>
      </c>
      <c r="AB25">
        <f>(AC$25-AD25)*(AC$25-AD25)</f>
        <v>201639290.00062495</v>
      </c>
      <c r="AC25">
        <f>SUM(AD25:AD38)/14</f>
        <v>19177.569</v>
      </c>
      <c r="AD25">
        <v>4977.5940000000001</v>
      </c>
      <c r="AE25">
        <v>0.76999999999999957</v>
      </c>
      <c r="AF25">
        <f>SUM(AE25:AE38)/14</f>
        <v>2.5957142857142856</v>
      </c>
      <c r="AG25">
        <f>(AF$25-AE25)*(AF$25-AE25)</f>
        <v>3.3332326530612257</v>
      </c>
      <c r="AH25">
        <f>SQRT(SUM(AB25:AB38)/14/13)</f>
        <v>2647.0838674259207</v>
      </c>
      <c r="AI25">
        <f>SQRT(SUM(AG25:AG38)/14/13)</f>
        <v>0.32568223285510711</v>
      </c>
      <c r="AJ25">
        <f>(AK$25-AL25)*(AK$25-AL25)</f>
        <v>201639290.00062495</v>
      </c>
      <c r="AK25">
        <f>SUM(AL25:AL38)/14</f>
        <v>19177.569</v>
      </c>
      <c r="AL25">
        <v>4977.5940000000001</v>
      </c>
      <c r="AM25">
        <v>0.66000000000000014</v>
      </c>
      <c r="AN25">
        <f>SUM(AM25:AM38)/14</f>
        <v>2.5971428571428583</v>
      </c>
      <c r="AO25">
        <f>(AN$25-AM25)*(AN$25-AM25)</f>
        <v>3.7525224489795956</v>
      </c>
      <c r="AP25">
        <f>SQRT(SUM(AJ25:AJ38)/14/13)</f>
        <v>2647.0838674259207</v>
      </c>
      <c r="AQ25">
        <f>SQRT(SUM(AO25:AO38)/14/13)</f>
        <v>0.34363670532020896</v>
      </c>
      <c r="AR25">
        <f>SQRT(ABS(AH25/AI25-AD44*AD44)/13)</f>
        <v>2134.5895263544126</v>
      </c>
      <c r="AS25">
        <f>SQRT(ABS(AQ25/AP25-AE44*AE44)/13)</f>
        <v>2252.3046767507035</v>
      </c>
      <c r="AX25">
        <f>(AY$25-AZ25)*(AY$25-AZ25)</f>
        <v>201639290.00062495</v>
      </c>
      <c r="AY25">
        <f>SUM(AZ25:AZ38)/14</f>
        <v>19177.569</v>
      </c>
      <c r="AZ25">
        <v>4977.5940000000001</v>
      </c>
      <c r="BA25">
        <v>0.66000000000000014</v>
      </c>
      <c r="BB25">
        <f>SUM(BA25:BA38)/14</f>
        <v>2.6800000000000006</v>
      </c>
      <c r="BC25">
        <f>(BB$25-BA25)*(BB$25-BA25)</f>
        <v>4.0804000000000018</v>
      </c>
      <c r="BD25">
        <f>SQRT(SUM(AX25:AX38)/14/13)</f>
        <v>2647.0838674259207</v>
      </c>
      <c r="BE25">
        <f>SQRT(SUM(BC25:BC38)/14/13)</f>
        <v>0.37564742646661242</v>
      </c>
      <c r="BF25">
        <f>(BG$25-BH25)*(BG$25-BH25)</f>
        <v>201639290.00062495</v>
      </c>
      <c r="BG25">
        <f>SUM(BH25:BH38)/14</f>
        <v>19177.569</v>
      </c>
      <c r="BH25">
        <v>4977.5940000000001</v>
      </c>
      <c r="BI25">
        <v>0.51999999999999957</v>
      </c>
      <c r="BJ25">
        <f>SUM(BI25:BI38)/14</f>
        <v>2.5364285714285724</v>
      </c>
      <c r="BK25">
        <f>(BJ$25-BI25)*(BJ$25-BI25)</f>
        <v>4.0659841836734749</v>
      </c>
      <c r="BL25">
        <f>SQRT(SUM(BF25:BF38)/14/13)</f>
        <v>2647.0838674259207</v>
      </c>
      <c r="BM25">
        <f>SQRT(SUM(BK25:BK38)/14/13)</f>
        <v>0.36305269672121482</v>
      </c>
      <c r="BN25">
        <f>SQRT(ABS(BE25/BD25-AZ44*AZ44)/13)</f>
        <v>2020.4677297378844</v>
      </c>
      <c r="BO25">
        <f>SQRT(ABS(BM25/BL25-BA44*BA44)/13)</f>
        <v>1953.5431510633118</v>
      </c>
    </row>
    <row r="26" spans="3:67" x14ac:dyDescent="0.45">
      <c r="G26">
        <f>(H$25-I26)*(H$25-I26)</f>
        <v>92406289.126760989</v>
      </c>
      <c r="I26" s="19">
        <f>H3</f>
        <v>9564.75</v>
      </c>
      <c r="J26">
        <f>$L$2-I3</f>
        <v>2.1899999999999995</v>
      </c>
      <c r="L26">
        <f>(K$25-J26)*(K$25-J26)</f>
        <v>2.4828755102040829</v>
      </c>
      <c r="O26">
        <f>(P$25-Q26)*(P$25-Q26)</f>
        <v>92406289.126760989</v>
      </c>
      <c r="Q26" s="19">
        <f>O3</f>
        <v>9564.75</v>
      </c>
      <c r="R26" s="19">
        <f>S$2-P3</f>
        <v>2.1999999999999993</v>
      </c>
      <c r="T26">
        <f>(S$25-R26)*(S$25-R26)</f>
        <v>6.1326984693877593</v>
      </c>
      <c r="AB26">
        <f>(AC$25-AD26)*(AC$25-AD26)</f>
        <v>92406289.126760989</v>
      </c>
      <c r="AD26">
        <v>9564.75</v>
      </c>
      <c r="AE26">
        <v>1.4199999999999982</v>
      </c>
      <c r="AG26">
        <f>(AF$25-AE26)*(AF$25-AE26)</f>
        <v>1.3823040816326573</v>
      </c>
      <c r="AJ26">
        <f>(AK$25-AL26)*(AK$25-AL26)</f>
        <v>92406289.126760989</v>
      </c>
      <c r="AL26">
        <v>9564.75</v>
      </c>
      <c r="AM26">
        <v>1.3100000000000023</v>
      </c>
      <c r="AO26">
        <f>(AN$25-AM26)*(AN$25-AM26)</f>
        <v>1.6567367346938746</v>
      </c>
      <c r="AX26">
        <f>(AY$25-AZ26)*(AY$25-AZ26)</f>
        <v>92406289.126760989</v>
      </c>
      <c r="AZ26">
        <v>9564.75</v>
      </c>
      <c r="BA26">
        <v>1.3499999999999996</v>
      </c>
      <c r="BC26">
        <f>(BB$25-BA26)*(BB$25-BA26)</f>
        <v>1.7689000000000026</v>
      </c>
      <c r="BF26">
        <f>(BG$25-BH26)*(BG$25-BH26)</f>
        <v>92406289.126760989</v>
      </c>
      <c r="BH26">
        <v>9564.75</v>
      </c>
      <c r="BI26">
        <v>1.1800000000000015</v>
      </c>
      <c r="BK26">
        <f>(BJ$25-BI26)*(BJ$25-BI26)</f>
        <v>1.8398984693877536</v>
      </c>
    </row>
    <row r="27" spans="3:67" x14ac:dyDescent="0.45">
      <c r="D27" t="s">
        <v>20</v>
      </c>
      <c r="G27">
        <f>(H$25-I27)*(H$25-I27)</f>
        <v>22413653.301635988</v>
      </c>
      <c r="I27" s="19">
        <f>H4</f>
        <v>14443.263000000001</v>
      </c>
      <c r="J27">
        <f>$L$2-I4</f>
        <v>2.4600000000000009</v>
      </c>
      <c r="L27">
        <f>(K$25-J27)*(K$25-J27)</f>
        <v>1.7048897959183646</v>
      </c>
      <c r="O27">
        <f>(P$25-Q27)*(P$25-Q27)</f>
        <v>22413653.301635988</v>
      </c>
      <c r="Q27" s="19">
        <f>O4</f>
        <v>14443.263000000001</v>
      </c>
      <c r="R27" s="19">
        <f>S$2-P4</f>
        <v>3.5</v>
      </c>
      <c r="T27">
        <f>(S$25-R27)*(S$25-R27)</f>
        <v>1.3839841836734699</v>
      </c>
      <c r="AB27">
        <f>(AC$25-AD27)*(AC$25-AD27)</f>
        <v>22413653.301635988</v>
      </c>
      <c r="AD27">
        <v>14443.263000000001</v>
      </c>
      <c r="AE27">
        <v>2.0399999999999991</v>
      </c>
      <c r="AG27">
        <f>(AF$25-AE27)*(AF$25-AE27)</f>
        <v>0.30881836734693963</v>
      </c>
      <c r="AJ27">
        <f>(AK$25-AL27)*(AK$25-AL27)</f>
        <v>22413653.301635988</v>
      </c>
      <c r="AL27">
        <v>14443.263000000001</v>
      </c>
      <c r="AM27">
        <v>1.9600000000000009</v>
      </c>
      <c r="AO27">
        <f>(AN$25-AM27)*(AN$25-AM27)</f>
        <v>0.40595102040816367</v>
      </c>
      <c r="AX27">
        <f>(AY$25-AZ27)*(AY$25-AZ27)</f>
        <v>22413653.301635988</v>
      </c>
      <c r="AZ27">
        <v>14443.263000000001</v>
      </c>
      <c r="BA27">
        <v>1.9100000000000001</v>
      </c>
      <c r="BC27">
        <f>(BB$25-BA27)*(BB$25-BA27)</f>
        <v>0.59290000000000076</v>
      </c>
      <c r="BF27">
        <f>(BG$25-BH27)*(BG$25-BH27)</f>
        <v>22413653.301635988</v>
      </c>
      <c r="BH27">
        <v>14443.263000000001</v>
      </c>
      <c r="BI27">
        <v>1.7900000000000009</v>
      </c>
      <c r="BK27">
        <f>(BJ$25-BI27)*(BJ$25-BI27)</f>
        <v>0.55715561224489796</v>
      </c>
    </row>
    <row r="28" spans="3:67" ht="14.65" thickBot="1" x14ac:dyDescent="0.5">
      <c r="G28">
        <f>(H$25-I28)*(H$25-I28)</f>
        <v>7284.1104090002682</v>
      </c>
      <c r="I28" s="19">
        <f>H5</f>
        <v>19092.221999999998</v>
      </c>
      <c r="J28">
        <f>$L$2-I5</f>
        <v>3.58</v>
      </c>
      <c r="L28">
        <f>(K$25-J28)*(K$25-J28)</f>
        <v>3.4489795918367268E-2</v>
      </c>
      <c r="O28">
        <f>(P$25-Q28)*(P$25-Q28)</f>
        <v>7284.1104090002682</v>
      </c>
      <c r="Q28" s="19">
        <f>O5</f>
        <v>19092.221999999998</v>
      </c>
      <c r="R28" s="19">
        <f>S$2-P5</f>
        <v>4.6500000000000004</v>
      </c>
      <c r="T28">
        <f>(S$25-R28)*(S$25-R28)</f>
        <v>6.9846938775509242E-4</v>
      </c>
      <c r="AB28">
        <f>(AC$25-AD28)*(AC$25-AD28)</f>
        <v>7284.1104090002682</v>
      </c>
      <c r="AD28">
        <v>19092.221999999998</v>
      </c>
      <c r="AE28">
        <v>2.620000000000001</v>
      </c>
      <c r="AG28">
        <f>(AF$25-AE28)*(AF$25-AE28)</f>
        <v>5.8979591836739878E-4</v>
      </c>
      <c r="AJ28">
        <f>(AK$25-AL28)*(AK$25-AL28)</f>
        <v>7284.1104090002682</v>
      </c>
      <c r="AL28">
        <v>19092.221999999998</v>
      </c>
      <c r="AM28">
        <v>2.5800000000000018</v>
      </c>
      <c r="AO28">
        <f>(AN$25-AM28)*(AN$25-AM28)</f>
        <v>2.9387755102038476E-4</v>
      </c>
      <c r="AX28">
        <f>(AY$25-AZ28)*(AY$25-AZ28)</f>
        <v>7284.1104090002682</v>
      </c>
      <c r="AZ28">
        <v>19092.221999999998</v>
      </c>
      <c r="BA28">
        <v>2.66</v>
      </c>
      <c r="BC28">
        <f>(BB$25-BA28)*(BB$25-BA28)</f>
        <v>4.0000000000001845E-4</v>
      </c>
      <c r="BF28">
        <f>(BG$25-BH28)*(BG$25-BH28)</f>
        <v>7284.1104090002682</v>
      </c>
      <c r="BH28">
        <v>19092.221999999998</v>
      </c>
      <c r="BI28">
        <v>2.5200000000000014</v>
      </c>
      <c r="BK28">
        <f>(BJ$25-BI28)*(BJ$25-BI28)</f>
        <v>2.6989795918365986E-4</v>
      </c>
    </row>
    <row r="29" spans="3:67" x14ac:dyDescent="0.45">
      <c r="C29" s="1" t="s">
        <v>8</v>
      </c>
      <c r="D29" s="2" t="s">
        <v>12</v>
      </c>
      <c r="E29" s="3" t="s">
        <v>13</v>
      </c>
      <c r="G29">
        <f>(H$25-I29)*(H$25-I29)</f>
        <v>22965037.074224979</v>
      </c>
      <c r="I29" s="19">
        <f>H6</f>
        <v>23969.753999999997</v>
      </c>
      <c r="J29">
        <f>$L$2-I6</f>
        <v>4.76</v>
      </c>
      <c r="L29">
        <f>(K$25-J29)*(K$25-J29)</f>
        <v>0.9886040816326529</v>
      </c>
      <c r="O29">
        <f>(P$25-Q29)*(P$25-Q29)</f>
        <v>22965037.074224979</v>
      </c>
      <c r="Q29" s="19">
        <f>O6</f>
        <v>23969.753999999997</v>
      </c>
      <c r="R29" s="19">
        <f>S$2-P6</f>
        <v>5.9</v>
      </c>
      <c r="T29">
        <f>(S$25-R29)*(S$25-R29)</f>
        <v>1.4971270408163271</v>
      </c>
      <c r="AB29">
        <f>(AC$25-AD29)*(AC$25-AD29)</f>
        <v>22965037.074224979</v>
      </c>
      <c r="AD29">
        <v>23969.753999999997</v>
      </c>
      <c r="AE29">
        <v>3.25</v>
      </c>
      <c r="AG29">
        <f>(AF$25-AE29)*(AF$25-AE29)</f>
        <v>0.42808979591836743</v>
      </c>
      <c r="AJ29">
        <f>(AK$25-AL29)*(AK$25-AL29)</f>
        <v>22965037.074224979</v>
      </c>
      <c r="AL29">
        <v>23969.753999999997</v>
      </c>
      <c r="AM29">
        <v>3.2200000000000006</v>
      </c>
      <c r="AO29">
        <f>(AN$25-AM29)*(AN$25-AM29)</f>
        <v>0.38795102040816259</v>
      </c>
      <c r="AX29">
        <f>(AY$25-AZ29)*(AY$25-AZ29)</f>
        <v>22965037.074224979</v>
      </c>
      <c r="AZ29">
        <v>23969.753999999997</v>
      </c>
      <c r="BA29">
        <v>3.2900000000000009</v>
      </c>
      <c r="BC29">
        <f>(BB$25-BA29)*(BB$25-BA29)</f>
        <v>0.37210000000000037</v>
      </c>
      <c r="BF29">
        <f>(BG$25-BH29)*(BG$25-BH29)</f>
        <v>22965037.074224979</v>
      </c>
      <c r="BH29">
        <v>23969.753999999997</v>
      </c>
      <c r="BI29">
        <v>3.1400000000000006</v>
      </c>
      <c r="BK29">
        <f>(BJ$25-BI29)*(BJ$25-BI29)</f>
        <v>0.36429846938775468</v>
      </c>
    </row>
    <row r="30" spans="3:67" x14ac:dyDescent="0.45">
      <c r="C30" s="4">
        <v>1</v>
      </c>
      <c r="D30" s="5">
        <v>21.5</v>
      </c>
      <c r="E30" s="13">
        <v>3.8</v>
      </c>
      <c r="G30">
        <f>(H$25-I30)*(H$25-I30)</f>
        <v>85959432.787760943</v>
      </c>
      <c r="I30" s="19">
        <f>H7</f>
        <v>28448.999999999996</v>
      </c>
      <c r="J30">
        <f>$L$2-I7</f>
        <v>6.07</v>
      </c>
      <c r="L30">
        <f>(K$25-J30)*(K$25-J30)</f>
        <v>5.3097326530612268</v>
      </c>
      <c r="O30">
        <f>(P$25-Q30)*(P$25-Q30)</f>
        <v>85959432.787760943</v>
      </c>
      <c r="Q30" s="19">
        <f>O7</f>
        <v>28448.999999999996</v>
      </c>
      <c r="R30" s="19">
        <f>S$2-P7</f>
        <v>7.0400000000000009</v>
      </c>
      <c r="T30">
        <f>(S$25-R30)*(S$25-R30)</f>
        <v>5.5864698979591871</v>
      </c>
      <c r="AB30">
        <f>(AC$25-AD30)*(AC$25-AD30)</f>
        <v>85959432.787760943</v>
      </c>
      <c r="AD30">
        <v>28448.999999999996</v>
      </c>
      <c r="AE30">
        <v>3.84</v>
      </c>
      <c r="AG30">
        <f>(AF$25-AE30)*(AF$25-AE30)</f>
        <v>1.54824693877551</v>
      </c>
      <c r="AJ30">
        <f>(AK$25-AL30)*(AK$25-AL30)</f>
        <v>85959432.787760943</v>
      </c>
      <c r="AL30">
        <v>28448.999999999996</v>
      </c>
      <c r="AM30">
        <v>3.7900000000000009</v>
      </c>
      <c r="AO30">
        <f>(AN$25-AM30)*(AN$25-AM30)</f>
        <v>1.4229081632653056</v>
      </c>
      <c r="AX30">
        <f>(AY$25-AZ30)*(AY$25-AZ30)</f>
        <v>85959432.787760943</v>
      </c>
      <c r="AZ30">
        <v>28448.999999999996</v>
      </c>
      <c r="BA30">
        <v>4.0300000000000011</v>
      </c>
      <c r="BC30">
        <f>(BB$25-BA30)*(BB$25-BA30)</f>
        <v>1.8225000000000013</v>
      </c>
      <c r="BF30">
        <f>(BG$25-BH30)*(BG$25-BH30)</f>
        <v>85959432.787760943</v>
      </c>
      <c r="BH30">
        <v>28448.999999999996</v>
      </c>
      <c r="BI30">
        <v>3.8300000000000018</v>
      </c>
      <c r="BK30">
        <f>(BJ$25-BI30)*(BJ$25-BI30)</f>
        <v>1.673327040816329</v>
      </c>
    </row>
    <row r="31" spans="3:67" x14ac:dyDescent="0.45">
      <c r="C31" s="4">
        <v>2</v>
      </c>
      <c r="D31" s="5">
        <v>21.2</v>
      </c>
      <c r="E31" s="13">
        <v>3.8</v>
      </c>
      <c r="F31" t="s">
        <v>49</v>
      </c>
      <c r="G31">
        <f>(H$25-I31)*(H$25-I31)</f>
        <v>212250836.70656085</v>
      </c>
      <c r="I31" s="19">
        <f>H8</f>
        <v>33746.399999999994</v>
      </c>
      <c r="J31">
        <f>$L$2-I8</f>
        <v>7.25</v>
      </c>
      <c r="L31">
        <f>(K$25-J31)*(K$25-J31)</f>
        <v>12.140246938775512</v>
      </c>
      <c r="O31">
        <f>(P$25-Q31)*(P$25-Q31)</f>
        <v>212250836.70656085</v>
      </c>
      <c r="Q31" s="19">
        <f>O8</f>
        <v>33746.399999999994</v>
      </c>
      <c r="R31" s="19">
        <f>S$2-P8</f>
        <v>8.2800000000000011</v>
      </c>
      <c r="T31">
        <f>(S$25-R31)*(S$25-R31)</f>
        <v>12.985727040816334</v>
      </c>
      <c r="AB31">
        <f>(AC$25-AD31)*(AC$25-AD31)</f>
        <v>212250836.70656085</v>
      </c>
      <c r="AD31">
        <v>33746.399999999994</v>
      </c>
      <c r="AE31">
        <v>4.3199999999999985</v>
      </c>
      <c r="AG31">
        <f>(AF$25-AE31)*(AF$25-AE31)</f>
        <v>2.9731612244897909</v>
      </c>
      <c r="AJ31">
        <f>(AK$25-AL31)*(AK$25-AL31)</f>
        <v>212250836.70656085</v>
      </c>
      <c r="AL31">
        <v>33746.399999999994</v>
      </c>
      <c r="AM31">
        <v>4.4300000000000015</v>
      </c>
      <c r="AO31">
        <f>(AN$25-AM31)*(AN$25-AM31)</f>
        <v>3.35936530612245</v>
      </c>
      <c r="AX31">
        <f>(AY$25-AZ31)*(AY$25-AZ31)</f>
        <v>212250836.70656085</v>
      </c>
      <c r="AZ31">
        <v>33746.399999999994</v>
      </c>
      <c r="BA31">
        <v>4.74</v>
      </c>
      <c r="BC31">
        <f>(BB$25-BA31)*(BB$25-BA31)</f>
        <v>4.243599999999998</v>
      </c>
      <c r="BF31">
        <f>(BG$25-BH31)*(BG$25-BH31)</f>
        <v>212250836.70656085</v>
      </c>
      <c r="BH31">
        <v>33746.399999999994</v>
      </c>
      <c r="BI31">
        <v>4.5400000000000009</v>
      </c>
      <c r="BK31">
        <f>(BJ$25-BI31)*(BJ$25-BI31)</f>
        <v>4.0142984693877555</v>
      </c>
    </row>
    <row r="32" spans="3:67" x14ac:dyDescent="0.45">
      <c r="C32" s="4">
        <v>3</v>
      </c>
      <c r="D32" s="5">
        <v>21.5</v>
      </c>
      <c r="E32" s="13">
        <v>3.9</v>
      </c>
      <c r="F32">
        <f>SUM(D30:D39)/10</f>
        <v>21.26</v>
      </c>
      <c r="G32">
        <f>(H$25-I32)*(H$25-I32)</f>
        <v>201639290.00062495</v>
      </c>
      <c r="I32" s="19">
        <f>H10</f>
        <v>4977.5940000000001</v>
      </c>
      <c r="J32" s="19">
        <f>$L$2-I10</f>
        <v>5.0000000000000711E-2</v>
      </c>
      <c r="L32">
        <f>(K$25-J32)*(K$25-J32)</f>
        <v>13.806532653061218</v>
      </c>
      <c r="O32">
        <f>(P$25-Q32)*(P$25-Q32)</f>
        <v>201639290.00062495</v>
      </c>
      <c r="Q32" s="19">
        <f>O10</f>
        <v>4977.5940000000001</v>
      </c>
      <c r="R32" s="19">
        <f>S$2-P10</f>
        <v>1.2200000000000024</v>
      </c>
      <c r="T32">
        <f>(S$25-R32)*(S$25-R32)</f>
        <v>11.94689846938774</v>
      </c>
      <c r="AB32">
        <f>(AC$25-AD32)*(AC$25-AD32)</f>
        <v>201639290.00062495</v>
      </c>
      <c r="AD32">
        <v>4977.5940000000001</v>
      </c>
      <c r="AE32">
        <v>0.85999999999999943</v>
      </c>
      <c r="AG32">
        <f>(AF$25-AE32)*(AF$25-AE32)</f>
        <v>3.0127040816326547</v>
      </c>
      <c r="AJ32">
        <f>(AK$25-AL32)*(AK$25-AL32)</f>
        <v>201639290.00062495</v>
      </c>
      <c r="AL32">
        <v>4977.5940000000001</v>
      </c>
      <c r="AM32">
        <v>0.76000000000000156</v>
      </c>
      <c r="AO32">
        <f>(AN$25-AM32)*(AN$25-AM32)</f>
        <v>3.3750938775510191</v>
      </c>
      <c r="AX32">
        <f>(AY$25-AZ32)*(AY$25-AZ32)</f>
        <v>201639290.00062495</v>
      </c>
      <c r="AZ32">
        <v>4977.5940000000001</v>
      </c>
      <c r="BA32">
        <v>0.66000000000000014</v>
      </c>
      <c r="BC32">
        <f>(BB$25-BA32)*(BB$25-BA32)</f>
        <v>4.0804000000000018</v>
      </c>
      <c r="BF32">
        <f>(BG$25-BH32)*(BG$25-BH32)</f>
        <v>201639290.00062495</v>
      </c>
      <c r="BH32">
        <v>4977.5940000000001</v>
      </c>
      <c r="BI32">
        <v>0.65000000000000213</v>
      </c>
      <c r="BK32">
        <f>(BJ$25-BI32)*(BJ$25-BI32)</f>
        <v>3.5586127551020361</v>
      </c>
    </row>
    <row r="33" spans="2:69" x14ac:dyDescent="0.45">
      <c r="B33" t="s">
        <v>27</v>
      </c>
      <c r="C33" s="4">
        <v>4</v>
      </c>
      <c r="D33" s="11">
        <v>21.3</v>
      </c>
      <c r="E33" s="13">
        <v>4</v>
      </c>
      <c r="F33" t="s">
        <v>50</v>
      </c>
      <c r="G33">
        <f>(H$25-I33)*(H$25-I33)</f>
        <v>92406289.126760989</v>
      </c>
      <c r="I33" s="19">
        <f>H11</f>
        <v>9564.75</v>
      </c>
      <c r="J33" s="19">
        <f>$L$2-I11</f>
        <v>2.1899999999999995</v>
      </c>
      <c r="L33">
        <f>(K$25-J33)*(K$25-J33)</f>
        <v>2.4828755102040829</v>
      </c>
      <c r="O33">
        <f>(P$25-Q33)*(P$25-Q33)</f>
        <v>92406289.126760989</v>
      </c>
      <c r="Q33" s="19">
        <f>O11</f>
        <v>9564.75</v>
      </c>
      <c r="R33" s="19">
        <f>S$2-P11</f>
        <v>2.34</v>
      </c>
      <c r="T33">
        <f>(S$25-R33)*(S$25-R33)</f>
        <v>5.4588984693877567</v>
      </c>
      <c r="AB33">
        <f>(AC$25-AD33)*(AC$25-AD33)</f>
        <v>92406289.126760989</v>
      </c>
      <c r="AD33">
        <v>9564.75</v>
      </c>
      <c r="AE33">
        <v>1.3999999999999986</v>
      </c>
      <c r="AG33">
        <f>(AF$25-AE33)*(AF$25-AE33)</f>
        <v>1.4297326530612278</v>
      </c>
      <c r="AJ33">
        <f>(AK$25-AL33)*(AK$25-AL33)</f>
        <v>92406289.126760989</v>
      </c>
      <c r="AL33">
        <v>9564.75</v>
      </c>
      <c r="AM33">
        <v>1.3900000000000006</v>
      </c>
      <c r="AO33">
        <f>(AN$25-AM33)*(AN$25-AM33)</f>
        <v>1.4571938775510218</v>
      </c>
      <c r="AX33">
        <f>(AY$25-AZ33)*(AY$25-AZ33)</f>
        <v>92406289.126760989</v>
      </c>
      <c r="AZ33">
        <v>9564.75</v>
      </c>
      <c r="BA33">
        <v>1.3600000000000012</v>
      </c>
      <c r="BC33">
        <f>(BB$25-BA33)*(BB$25-BA33)</f>
        <v>1.7423999999999984</v>
      </c>
      <c r="BF33">
        <f>(BG$25-BH33)*(BG$25-BH33)</f>
        <v>92406289.126760989</v>
      </c>
      <c r="BH33">
        <v>9564.75</v>
      </c>
      <c r="BI33">
        <v>1.3100000000000005</v>
      </c>
      <c r="BK33">
        <f>(BJ$25-BI33)*(BJ$25-BI33)</f>
        <v>1.5041270408163276</v>
      </c>
    </row>
    <row r="34" spans="2:69" x14ac:dyDescent="0.45">
      <c r="C34" s="4">
        <v>5</v>
      </c>
      <c r="D34" s="11">
        <v>21.1</v>
      </c>
      <c r="E34" s="13">
        <v>4.0999999999999996</v>
      </c>
      <c r="F34">
        <f>SUM(E30:E39)/10</f>
        <v>3.9200000000000004</v>
      </c>
      <c r="G34">
        <f>(H$25-I34)*(H$25-I34)</f>
        <v>22413653.301635988</v>
      </c>
      <c r="I34" s="19">
        <f>H12</f>
        <v>14443.263000000001</v>
      </c>
      <c r="J34" s="19">
        <f>$L$2-I12</f>
        <v>2.3900000000000006</v>
      </c>
      <c r="L34">
        <f>(K$25-J34)*(K$25-J34)</f>
        <v>1.8925897959183653</v>
      </c>
      <c r="O34">
        <f>(P$25-Q34)*(P$25-Q34)</f>
        <v>22413653.301635988</v>
      </c>
      <c r="Q34" s="19">
        <f>O12</f>
        <v>14443.263000000001</v>
      </c>
      <c r="R34" s="19">
        <f>S$2-P12</f>
        <v>3.5</v>
      </c>
      <c r="T34">
        <f>(S$25-R34)*(S$25-R34)</f>
        <v>1.3839841836734699</v>
      </c>
      <c r="AB34">
        <f>(AC$25-AD34)*(AC$25-AD34)</f>
        <v>22413653.301635988</v>
      </c>
      <c r="AD34">
        <v>14443.263000000001</v>
      </c>
      <c r="AE34">
        <v>2.0199999999999996</v>
      </c>
      <c r="AG34">
        <f>(AF$25-AE34)*(AF$25-AE34)</f>
        <v>0.33144693877551062</v>
      </c>
      <c r="AJ34">
        <f>(AK$25-AL34)*(AK$25-AL34)</f>
        <v>22413653.301635988</v>
      </c>
      <c r="AL34">
        <v>14443.263000000001</v>
      </c>
      <c r="AM34">
        <v>2.0500000000000007</v>
      </c>
      <c r="AO34">
        <f>(AN$25-AM34)*(AN$25-AM34)</f>
        <v>0.29936530612244949</v>
      </c>
      <c r="AX34">
        <f>(AY$25-AZ34)*(AY$25-AZ34)</f>
        <v>22413653.301635988</v>
      </c>
      <c r="AZ34">
        <v>14443.263000000001</v>
      </c>
      <c r="BA34">
        <v>2.0200000000000014</v>
      </c>
      <c r="BC34">
        <f>(BB$25-BA34)*(BB$25-BA34)</f>
        <v>0.43559999999999899</v>
      </c>
      <c r="BF34">
        <f>(BG$25-BH34)*(BG$25-BH34)</f>
        <v>22413653.301635988</v>
      </c>
      <c r="BH34">
        <v>14443.263000000001</v>
      </c>
      <c r="BI34">
        <v>1.9700000000000006</v>
      </c>
      <c r="BK34">
        <f>(BJ$25-BI34)*(BJ$25-BI34)</f>
        <v>0.32084132653061259</v>
      </c>
    </row>
    <row r="35" spans="2:69" x14ac:dyDescent="0.45">
      <c r="C35" s="4">
        <v>6</v>
      </c>
      <c r="D35" s="11">
        <v>20.9</v>
      </c>
      <c r="E35" s="13">
        <v>3.8</v>
      </c>
      <c r="G35">
        <f>(H$25-I35)*(H$25-I35)</f>
        <v>7284.1104090002682</v>
      </c>
      <c r="I35" s="19">
        <f>H13</f>
        <v>19092.221999999998</v>
      </c>
      <c r="J35" s="19">
        <f>$L$2-I13</f>
        <v>3.6300000000000008</v>
      </c>
      <c r="L35">
        <f>(K$25-J35)*(K$25-J35)</f>
        <v>1.8418367346938525E-2</v>
      </c>
      <c r="O35">
        <f>(P$25-Q35)*(P$25-Q35)</f>
        <v>7284.1104090002682</v>
      </c>
      <c r="Q35" s="19">
        <f>O13</f>
        <v>19092.221999999998</v>
      </c>
      <c r="R35" s="19">
        <f>S$2-P13</f>
        <v>4.6400000000000006</v>
      </c>
      <c r="T35">
        <f>(S$25-R35)*(S$25-R35)</f>
        <v>1.3270408163265019E-3</v>
      </c>
      <c r="AB35">
        <f>(AC$25-AD35)*(AC$25-AD35)</f>
        <v>7284.1104090002682</v>
      </c>
      <c r="AD35">
        <v>19092.221999999998</v>
      </c>
      <c r="AE35">
        <v>2.59</v>
      </c>
      <c r="AG35">
        <f>(AF$25-AE35)*(AF$25-AE35)</f>
        <v>3.2653061224490579E-5</v>
      </c>
      <c r="AJ35">
        <f>(AK$25-AL35)*(AK$25-AL35)</f>
        <v>7284.1104090002682</v>
      </c>
      <c r="AL35">
        <v>19092.221999999998</v>
      </c>
      <c r="AM35">
        <v>2.66</v>
      </c>
      <c r="AO35">
        <f>(AN$25-AM35)*(AN$25-AM35)</f>
        <v>3.9510204081631365E-3</v>
      </c>
      <c r="AX35">
        <f>(AY$25-AZ35)*(AY$25-AZ35)</f>
        <v>7284.1104090002682</v>
      </c>
      <c r="AZ35">
        <v>19092.221999999998</v>
      </c>
      <c r="BA35">
        <v>2.7100000000000009</v>
      </c>
      <c r="BC35">
        <f>(BB$25-BA35)*(BB$25-BA35)</f>
        <v>9.0000000000001494E-4</v>
      </c>
      <c r="BF35">
        <f>(BG$25-BH35)*(BG$25-BH35)</f>
        <v>7284.1104090002682</v>
      </c>
      <c r="BH35">
        <v>19092.221999999998</v>
      </c>
      <c r="BI35">
        <v>2.5300000000000011</v>
      </c>
      <c r="BK35">
        <f>(BJ$25-BI35)*(BJ$25-BI35)</f>
        <v>4.1326530612242319E-5</v>
      </c>
    </row>
    <row r="36" spans="2:69" x14ac:dyDescent="0.45">
      <c r="C36" s="4">
        <v>7</v>
      </c>
      <c r="D36" s="12">
        <v>20.9</v>
      </c>
      <c r="E36" s="13">
        <v>3.9</v>
      </c>
      <c r="G36">
        <f>(H$25-I36)*(H$25-I36)</f>
        <v>22965037.074224979</v>
      </c>
      <c r="I36" s="19">
        <f>H14</f>
        <v>23969.753999999997</v>
      </c>
      <c r="J36" s="19">
        <f>$L$2-I14</f>
        <v>4.84</v>
      </c>
      <c r="L36">
        <f>(K$25-J36)*(K$25-J36)</f>
        <v>1.1540897959183674</v>
      </c>
      <c r="O36">
        <f>(P$25-Q36)*(P$25-Q36)</f>
        <v>22965037.074224979</v>
      </c>
      <c r="Q36" s="19">
        <f>O14</f>
        <v>23969.753999999997</v>
      </c>
      <c r="R36" s="19">
        <f>S$2-P14</f>
        <v>5.8600000000000012</v>
      </c>
      <c r="T36">
        <f>(S$25-R36)*(S$25-R36)</f>
        <v>1.4008413265306148</v>
      </c>
      <c r="AB36">
        <f>(AC$25-AD36)*(AC$25-AD36)</f>
        <v>22965037.074224979</v>
      </c>
      <c r="AD36">
        <v>23969.753999999997</v>
      </c>
      <c r="AE36">
        <v>3.1799999999999997</v>
      </c>
      <c r="AG36">
        <f>(AF$25-AE36)*(AF$25-AE36)</f>
        <v>0.3413897959183671</v>
      </c>
      <c r="AJ36">
        <f>(AK$25-AL36)*(AK$25-AL36)</f>
        <v>22965037.074224979</v>
      </c>
      <c r="AL36">
        <v>23969.753999999997</v>
      </c>
      <c r="AM36">
        <v>3.2800000000000011</v>
      </c>
      <c r="AO36">
        <f>(AN$25-AM36)*(AN$25-AM36)</f>
        <v>0.46629387755102036</v>
      </c>
      <c r="AX36">
        <f>(AY$25-AZ36)*(AY$25-AZ36)</f>
        <v>22965037.074224979</v>
      </c>
      <c r="AZ36">
        <v>23969.753999999997</v>
      </c>
      <c r="BA36">
        <v>3.3499999999999996</v>
      </c>
      <c r="BC36">
        <f>(BB$25-BA36)*(BB$25-BA36)</f>
        <v>0.44889999999999869</v>
      </c>
      <c r="BF36">
        <f>(BG$25-BH36)*(BG$25-BH36)</f>
        <v>22965037.074224979</v>
      </c>
      <c r="BH36">
        <v>23969.753999999997</v>
      </c>
      <c r="BI36">
        <v>3.1500000000000021</v>
      </c>
      <c r="BK36">
        <f>(BJ$25-BI36)*(BJ$25-BI36)</f>
        <v>0.37646989795918512</v>
      </c>
    </row>
    <row r="37" spans="2:69" x14ac:dyDescent="0.45">
      <c r="C37" s="4">
        <v>8</v>
      </c>
      <c r="D37" s="11">
        <v>21.4</v>
      </c>
      <c r="E37" s="13">
        <v>4.3</v>
      </c>
      <c r="G37">
        <f>(H$25-I37)*(H$25-I37)</f>
        <v>85959432.787760943</v>
      </c>
      <c r="I37" s="19">
        <f>H15</f>
        <v>28448.999999999996</v>
      </c>
      <c r="J37" s="19">
        <f>$L$2-I15</f>
        <v>6</v>
      </c>
      <c r="L37">
        <f>(K$25-J37)*(K$25-J37)</f>
        <v>4.9920326530612256</v>
      </c>
      <c r="O37">
        <f>(P$25-Q37)*(P$25-Q37)</f>
        <v>85959432.787760943</v>
      </c>
      <c r="Q37" s="19">
        <f>O15</f>
        <v>28448.999999999996</v>
      </c>
      <c r="R37" s="19">
        <f>S$2-P15</f>
        <v>7.0400000000000009</v>
      </c>
      <c r="T37">
        <f>(S$25-R37)*(S$25-R37)</f>
        <v>5.5864698979591871</v>
      </c>
      <c r="AB37">
        <f>(AC$25-AD37)*(AC$25-AD37)</f>
        <v>85959432.787760943</v>
      </c>
      <c r="AD37">
        <v>28448.999999999996</v>
      </c>
      <c r="AE37">
        <v>3.7099999999999991</v>
      </c>
      <c r="AG37">
        <f>(AF$25-AE37)*(AF$25-AE37)</f>
        <v>1.2416326530612225</v>
      </c>
      <c r="AJ37">
        <f>(AK$25-AL37)*(AK$25-AL37)</f>
        <v>85959432.787760943</v>
      </c>
      <c r="AL37">
        <v>28448.999999999996</v>
      </c>
      <c r="AM37">
        <v>3.8400000000000016</v>
      </c>
      <c r="AO37">
        <f>(AN$25-AM37)*(AN$25-AM37)</f>
        <v>1.5446938775510215</v>
      </c>
      <c r="AX37">
        <f>(AY$25-AZ37)*(AY$25-AZ37)</f>
        <v>85959432.787760943</v>
      </c>
      <c r="AZ37">
        <v>28448.999999999996</v>
      </c>
      <c r="BA37">
        <v>4.0400000000000009</v>
      </c>
      <c r="BC37">
        <f>(BB$25-BA37)*(BB$25-BA37)</f>
        <v>1.8496000000000008</v>
      </c>
      <c r="BF37">
        <f>(BG$25-BH37)*(BG$25-BH37)</f>
        <v>85959432.787760943</v>
      </c>
      <c r="BH37">
        <v>28448.999999999996</v>
      </c>
      <c r="BI37">
        <v>3.8400000000000016</v>
      </c>
      <c r="BK37">
        <f>(BJ$25-BI37)*(BJ$25-BI37)</f>
        <v>1.6992984693877569</v>
      </c>
    </row>
    <row r="38" spans="2:69" x14ac:dyDescent="0.45">
      <c r="C38" s="4">
        <v>9</v>
      </c>
      <c r="D38" s="11">
        <v>21.5</v>
      </c>
      <c r="E38" s="13">
        <v>3.9</v>
      </c>
      <c r="G38">
        <f>(H$25-I38)*(H$25-I38)</f>
        <v>212250836.70656085</v>
      </c>
      <c r="I38" s="19">
        <f>H16</f>
        <v>33746.399999999994</v>
      </c>
      <c r="J38" s="19">
        <f>$L$2-I16</f>
        <v>7.25</v>
      </c>
      <c r="L38">
        <f>(K$25-J38)*(K$25-J38)</f>
        <v>12.140246938775512</v>
      </c>
      <c r="O38">
        <f>(P$25-Q38)*(P$25-Q38)</f>
        <v>212250836.70656085</v>
      </c>
      <c r="Q38" s="19">
        <f>O16</f>
        <v>33746.399999999994</v>
      </c>
      <c r="R38" s="19">
        <f>S$2-P16</f>
        <v>8.2800000000000011</v>
      </c>
      <c r="T38">
        <f>(S$25-R38)*(S$25-R38)</f>
        <v>12.985727040816334</v>
      </c>
      <c r="AB38">
        <f>(AC$25-AD38)*(AC$25-AD38)</f>
        <v>212250836.70656085</v>
      </c>
      <c r="AD38">
        <v>33746.399999999994</v>
      </c>
      <c r="AE38">
        <v>4.3199999999999985</v>
      </c>
      <c r="AG38">
        <f>(AF$25-AE38)*(AF$25-AE38)</f>
        <v>2.9731612244897909</v>
      </c>
      <c r="AJ38">
        <f>(AK$25-AL38)*(AK$25-AL38)</f>
        <v>212250836.70656085</v>
      </c>
      <c r="AL38">
        <v>33746.399999999994</v>
      </c>
      <c r="AM38">
        <v>4.4300000000000015</v>
      </c>
      <c r="AO38">
        <f>(AN$25-AM38)*(AN$25-AM38)</f>
        <v>3.35936530612245</v>
      </c>
      <c r="AX38">
        <f>(AY$25-AZ38)*(AY$25-AZ38)</f>
        <v>212250836.70656085</v>
      </c>
      <c r="AZ38">
        <v>33746.399999999994</v>
      </c>
      <c r="BA38">
        <v>4.74</v>
      </c>
      <c r="BC38">
        <f>(BB$25-BA38)*(BB$25-BA38)</f>
        <v>4.243599999999998</v>
      </c>
      <c r="BF38">
        <f>(BG$25-BH38)*(BG$25-BH38)</f>
        <v>212250836.70656085</v>
      </c>
      <c r="BH38">
        <v>33746.399999999994</v>
      </c>
      <c r="BI38">
        <v>4.5400000000000009</v>
      </c>
      <c r="BK38">
        <f>(BJ$25-BI38)*(BJ$25-BI38)</f>
        <v>4.0142984693877555</v>
      </c>
    </row>
    <row r="39" spans="2:69" ht="14.65" thickBot="1" x14ac:dyDescent="0.5">
      <c r="C39" s="7">
        <v>10</v>
      </c>
      <c r="D39" s="8">
        <v>21.3</v>
      </c>
      <c r="E39" s="14">
        <v>3.7</v>
      </c>
    </row>
    <row r="40" spans="2:69" x14ac:dyDescent="0.45">
      <c r="R40" s="19"/>
      <c r="S40" s="19"/>
      <c r="Y40" s="19"/>
      <c r="Z40" s="19"/>
      <c r="AM40" t="s">
        <v>9</v>
      </c>
      <c r="AN40" t="s">
        <v>10</v>
      </c>
      <c r="AT40" t="s">
        <v>9</v>
      </c>
      <c r="AU40" t="s">
        <v>10</v>
      </c>
    </row>
    <row r="41" spans="2:69" x14ac:dyDescent="0.45">
      <c r="D41" t="s">
        <v>21</v>
      </c>
      <c r="Y41" s="19"/>
      <c r="Z41" s="19"/>
      <c r="AM41" s="19">
        <f>AD2</f>
        <v>4977.5940000000001</v>
      </c>
      <c r="AN41" s="19">
        <f>AH$2-AE2</f>
        <v>0.76999999999999957</v>
      </c>
      <c r="AT41" s="19">
        <f>AL2</f>
        <v>4977.5940000000001</v>
      </c>
      <c r="AU41" s="19">
        <f>AP$2-AM2</f>
        <v>0.66000000000000014</v>
      </c>
      <c r="BI41" s="19"/>
      <c r="BJ41" s="19"/>
      <c r="BL41" t="s">
        <v>9</v>
      </c>
      <c r="BM41" t="s">
        <v>10</v>
      </c>
      <c r="BP41" t="s">
        <v>9</v>
      </c>
      <c r="BQ41" t="s">
        <v>10</v>
      </c>
    </row>
    <row r="42" spans="2:69" x14ac:dyDescent="0.45">
      <c r="AM42" s="19">
        <f>AD3</f>
        <v>9564.75</v>
      </c>
      <c r="AN42" s="19">
        <f>AH$2-AE3</f>
        <v>1.4199999999999982</v>
      </c>
      <c r="AT42" s="19">
        <f>AL3</f>
        <v>9564.75</v>
      </c>
      <c r="AU42" s="19">
        <f>AP$2-AM3</f>
        <v>1.3100000000000023</v>
      </c>
      <c r="BI42" s="19"/>
      <c r="BJ42" s="19"/>
      <c r="BL42" s="19">
        <f>AZ2</f>
        <v>4977.5940000000001</v>
      </c>
      <c r="BM42" s="19">
        <f>BD$2-BA2</f>
        <v>0.66000000000000014</v>
      </c>
      <c r="BP42" s="19">
        <f>BG2</f>
        <v>4977.5940000000001</v>
      </c>
      <c r="BQ42" s="19">
        <f>BK$2-BH2</f>
        <v>0.51999999999999957</v>
      </c>
    </row>
    <row r="43" spans="2:69" x14ac:dyDescent="0.45">
      <c r="I43" t="s">
        <v>37</v>
      </c>
      <c r="J43" t="s">
        <v>38</v>
      </c>
      <c r="K43" t="s">
        <v>39</v>
      </c>
      <c r="L43" t="s">
        <v>40</v>
      </c>
      <c r="M43" t="s">
        <v>41</v>
      </c>
      <c r="N43" t="s">
        <v>42</v>
      </c>
      <c r="O43" t="s">
        <v>43</v>
      </c>
      <c r="P43" t="s">
        <v>44</v>
      </c>
      <c r="AD43" t="s">
        <v>37</v>
      </c>
      <c r="AE43" t="s">
        <v>38</v>
      </c>
      <c r="AF43" t="s">
        <v>39</v>
      </c>
      <c r="AG43" t="s">
        <v>40</v>
      </c>
      <c r="AH43" t="s">
        <v>41</v>
      </c>
      <c r="AI43" t="s">
        <v>42</v>
      </c>
      <c r="AJ43" t="s">
        <v>43</v>
      </c>
      <c r="AK43" t="s">
        <v>44</v>
      </c>
      <c r="AM43" s="19">
        <f>AD4</f>
        <v>14443.263000000001</v>
      </c>
      <c r="AN43" s="19">
        <f>AH$2-AE4</f>
        <v>2.0399999999999991</v>
      </c>
      <c r="AT43" s="19">
        <f>AL4</f>
        <v>14443.263000000001</v>
      </c>
      <c r="AU43" s="19">
        <f>AP$2-AM4</f>
        <v>1.9600000000000009</v>
      </c>
      <c r="AZ43" t="s">
        <v>37</v>
      </c>
      <c r="BA43" t="s">
        <v>38</v>
      </c>
      <c r="BB43" t="s">
        <v>39</v>
      </c>
      <c r="BC43" t="s">
        <v>40</v>
      </c>
      <c r="BD43" t="s">
        <v>41</v>
      </c>
      <c r="BE43" t="s">
        <v>42</v>
      </c>
      <c r="BF43" t="s">
        <v>43</v>
      </c>
      <c r="BG43" t="s">
        <v>44</v>
      </c>
      <c r="BI43" s="19"/>
      <c r="BJ43" s="19"/>
      <c r="BL43" s="19">
        <f>AZ3</f>
        <v>9564.75</v>
      </c>
      <c r="BM43" s="19">
        <f>BD$2-BA3</f>
        <v>1.3499999999999996</v>
      </c>
      <c r="BP43" s="19">
        <f>BG3</f>
        <v>9564.75</v>
      </c>
      <c r="BQ43" s="19">
        <f>BK$2-BH3</f>
        <v>1.1800000000000015</v>
      </c>
    </row>
    <row r="44" spans="2:69" x14ac:dyDescent="0.45">
      <c r="I44">
        <v>4142.7</v>
      </c>
      <c r="J44">
        <v>3998.7</v>
      </c>
      <c r="K44">
        <f>I44*1000*$A$2*$A$2*$A$2/$F4/$F6/$F6/$F6</f>
        <v>378967589981.74469</v>
      </c>
      <c r="L44">
        <f>J44*1000*$A$2*$A$2*$A$2/$F4/$F6/$F6/$F6</f>
        <v>365794699606.53741</v>
      </c>
      <c r="M44">
        <f>W25</f>
        <v>1148.8382151297099</v>
      </c>
      <c r="N44">
        <f>X25</f>
        <v>1109.0398373142409</v>
      </c>
      <c r="O44">
        <f>K44*M44/I44</f>
        <v>105093887963.55887</v>
      </c>
      <c r="P44">
        <f>L44*N44/J44</f>
        <v>101453195824.15433</v>
      </c>
      <c r="AD44">
        <v>7696.9</v>
      </c>
      <c r="AE44">
        <v>8120.8</v>
      </c>
      <c r="AF44">
        <f>AD44*1000*$A$2*$A$2*$A$2/$F18/$F20/$F20/$F20</f>
        <v>46971088198.947769</v>
      </c>
      <c r="AG44">
        <f>AE44*1000*$A$2*$A$2*$A$2/$F18/$F20/$F20/$F20</f>
        <v>49557979582.171387</v>
      </c>
      <c r="AH44">
        <f>AR25</f>
        <v>2134.5895263544126</v>
      </c>
      <c r="AI44">
        <f>AS25</f>
        <v>2252.3046767507035</v>
      </c>
      <c r="AJ44">
        <f>AF44*AH44/AD44</f>
        <v>13026542232.709696</v>
      </c>
      <c r="AK44">
        <f>AG44*AI44/AE44</f>
        <v>13744910499.364655</v>
      </c>
      <c r="AM44" s="19">
        <f>AD5</f>
        <v>19092.221999999998</v>
      </c>
      <c r="AN44" s="19">
        <f>AH$2-AE5</f>
        <v>2.620000000000001</v>
      </c>
      <c r="AT44" s="19">
        <f>AL5</f>
        <v>19092.221999999998</v>
      </c>
      <c r="AU44" s="19">
        <f>AP$2-AM5</f>
        <v>2.5800000000000018</v>
      </c>
      <c r="AZ44">
        <v>7284.9</v>
      </c>
      <c r="BA44">
        <v>7043.6</v>
      </c>
      <c r="BB44">
        <f>AZ44*1000*$A$2*$A$2*$A$2/$F32/$F34/$F34/$F34</f>
        <v>732615778099.40381</v>
      </c>
      <c r="BC44">
        <f>BA44*1000*$A$2*$A$2*$A$2/$F32/$F34/$F34/$F34</f>
        <v>708349118673.00305</v>
      </c>
      <c r="BD44">
        <f>BN25</f>
        <v>2020.4677297378844</v>
      </c>
      <c r="BE44">
        <f>BO25</f>
        <v>1953.5431510633118</v>
      </c>
      <c r="BF44">
        <f>BB44*BD44/AZ44</f>
        <v>203191057934.44742</v>
      </c>
      <c r="BG44">
        <f>BC44*BE44/BA44</f>
        <v>196460697561.66992</v>
      </c>
      <c r="BI44" s="19"/>
      <c r="BJ44" s="19"/>
      <c r="BL44" s="19">
        <f>AZ4</f>
        <v>14443.263000000001</v>
      </c>
      <c r="BM44" s="19">
        <f>BD$2-BA4</f>
        <v>1.9100000000000001</v>
      </c>
      <c r="BP44" s="19">
        <f>BG4</f>
        <v>14443.263000000001</v>
      </c>
      <c r="BQ44" s="19">
        <f>BK$2-BH4</f>
        <v>1.7900000000000009</v>
      </c>
    </row>
    <row r="45" spans="2:69" x14ac:dyDescent="0.45">
      <c r="AM45" s="19">
        <f>AD6</f>
        <v>23969.753999999997</v>
      </c>
      <c r="AN45" s="19">
        <f>AH$2-AE6</f>
        <v>3.25</v>
      </c>
      <c r="AT45" s="19">
        <f>AL6</f>
        <v>23969.753999999997</v>
      </c>
      <c r="AU45" s="19">
        <f>AP$2-AM6</f>
        <v>3.2200000000000006</v>
      </c>
      <c r="BI45" s="19"/>
      <c r="BJ45" s="19"/>
      <c r="BL45" s="19">
        <f>AZ5</f>
        <v>19092.221999999998</v>
      </c>
      <c r="BM45" s="19">
        <f>BD$2-BA5</f>
        <v>2.66</v>
      </c>
      <c r="BP45" s="19">
        <f>BG5</f>
        <v>19092.221999999998</v>
      </c>
      <c r="BQ45" s="19">
        <f>BK$2-BH5</f>
        <v>2.5200000000000014</v>
      </c>
    </row>
    <row r="46" spans="2:69" x14ac:dyDescent="0.45">
      <c r="I46" t="s">
        <v>37</v>
      </c>
      <c r="J46" t="s">
        <v>38</v>
      </c>
      <c r="K46" t="s">
        <v>39</v>
      </c>
      <c r="L46" t="s">
        <v>40</v>
      </c>
      <c r="M46" t="s">
        <v>41</v>
      </c>
      <c r="N46" t="s">
        <v>42</v>
      </c>
      <c r="O46" t="s">
        <v>43</v>
      </c>
      <c r="P46" t="s">
        <v>44</v>
      </c>
      <c r="AM46" s="19">
        <f>AD7</f>
        <v>28448.999999999996</v>
      </c>
      <c r="AN46" s="19">
        <f>AH$2-AE7</f>
        <v>3.84</v>
      </c>
      <c r="AT46" s="19">
        <f>AL7</f>
        <v>28448.999999999996</v>
      </c>
      <c r="AU46" s="19">
        <f>AP$2-AM7</f>
        <v>3.7900000000000009</v>
      </c>
      <c r="BI46" s="19"/>
      <c r="BJ46" s="19"/>
      <c r="BL46" s="19">
        <f>AZ6</f>
        <v>23969.753999999997</v>
      </c>
      <c r="BM46" s="19">
        <f>BD$2-BA6</f>
        <v>3.2900000000000009</v>
      </c>
      <c r="BP46" s="19">
        <f>BG6</f>
        <v>23969.753999999997</v>
      </c>
      <c r="BQ46" s="19">
        <f>BK$2-BH6</f>
        <v>3.1400000000000006</v>
      </c>
    </row>
    <row r="47" spans="2:69" x14ac:dyDescent="0.45">
      <c r="I47">
        <v>7696.9</v>
      </c>
      <c r="J47">
        <v>8120.8</v>
      </c>
      <c r="K47">
        <f>AF44</f>
        <v>46971088198.947769</v>
      </c>
      <c r="L47">
        <f>AG44</f>
        <v>49557979582.171387</v>
      </c>
      <c r="M47">
        <v>2134.7359701607661</v>
      </c>
      <c r="N47">
        <v>2252.3046767507035</v>
      </c>
      <c r="O47">
        <v>15048362180.177414</v>
      </c>
      <c r="P47">
        <v>15877137495.977779</v>
      </c>
      <c r="AM47" s="19">
        <f>AD8</f>
        <v>33746.399999999994</v>
      </c>
      <c r="AN47" s="19">
        <f>AH$2-AE8</f>
        <v>4.3199999999999985</v>
      </c>
      <c r="AT47" s="19">
        <f>AL8</f>
        <v>33746.399999999994</v>
      </c>
      <c r="AU47" s="19">
        <f>AP$2-AM8</f>
        <v>4.4300000000000015</v>
      </c>
      <c r="BI47" s="19"/>
      <c r="BJ47" s="19"/>
      <c r="BL47" s="19">
        <f>AZ7</f>
        <v>28448.999999999996</v>
      </c>
      <c r="BM47" s="19">
        <f>BD$2-BA7</f>
        <v>4.0300000000000011</v>
      </c>
      <c r="BP47" s="19">
        <f>BG7</f>
        <v>28448.999999999996</v>
      </c>
      <c r="BQ47" s="19">
        <f>BK$2-BH7</f>
        <v>3.8300000000000018</v>
      </c>
    </row>
    <row r="48" spans="2:69" x14ac:dyDescent="0.45">
      <c r="AM48" s="19">
        <f>AD10</f>
        <v>4977.5940000000001</v>
      </c>
      <c r="AN48" s="19">
        <f>AH$2-AE10</f>
        <v>0.85999999999999943</v>
      </c>
      <c r="AT48" s="19">
        <f>AL10</f>
        <v>4977.5940000000001</v>
      </c>
      <c r="AU48" s="19">
        <f>AP$2-AM10</f>
        <v>0.76000000000000156</v>
      </c>
      <c r="BI48" s="19"/>
      <c r="BJ48" s="19"/>
      <c r="BL48" s="19">
        <f>AZ8</f>
        <v>33746.399999999994</v>
      </c>
      <c r="BM48" s="19">
        <f>BD$2-BA8</f>
        <v>4.74</v>
      </c>
      <c r="BP48" s="19">
        <f>BG8</f>
        <v>33746.399999999994</v>
      </c>
      <c r="BQ48" s="19">
        <f>BK$2-BH8</f>
        <v>4.5400000000000009</v>
      </c>
    </row>
    <row r="49" spans="9:69" x14ac:dyDescent="0.45">
      <c r="I49" t="s">
        <v>37</v>
      </c>
      <c r="J49" t="s">
        <v>38</v>
      </c>
      <c r="K49" t="s">
        <v>39</v>
      </c>
      <c r="L49" t="s">
        <v>40</v>
      </c>
      <c r="M49" t="s">
        <v>41</v>
      </c>
      <c r="N49" t="s">
        <v>42</v>
      </c>
      <c r="O49" t="s">
        <v>43</v>
      </c>
      <c r="P49" t="s">
        <v>44</v>
      </c>
      <c r="AM49" s="19">
        <f>AD11</f>
        <v>9564.75</v>
      </c>
      <c r="AN49" s="19">
        <f>AH$2-AE11</f>
        <v>1.3999999999999986</v>
      </c>
      <c r="AT49" s="19">
        <f>AL11</f>
        <v>9564.75</v>
      </c>
      <c r="AU49" s="19">
        <f>AP$2-AM11</f>
        <v>1.3900000000000006</v>
      </c>
      <c r="BI49" s="19"/>
      <c r="BJ49" s="19"/>
      <c r="BL49" s="19">
        <f>AZ10</f>
        <v>4977.5940000000001</v>
      </c>
      <c r="BM49" s="19">
        <f>BD$2-BA10</f>
        <v>0.66000000000000014</v>
      </c>
      <c r="BP49" s="19">
        <f>BG10</f>
        <v>4977.5940000000001</v>
      </c>
      <c r="BQ49" s="19">
        <f>BK$2-BH10</f>
        <v>0.65000000000000213</v>
      </c>
    </row>
    <row r="50" spans="9:69" x14ac:dyDescent="0.45">
      <c r="I50">
        <v>7284.9</v>
      </c>
      <c r="J50">
        <v>7043.6</v>
      </c>
      <c r="K50">
        <f>BB44</f>
        <v>732615778099.40381</v>
      </c>
      <c r="L50">
        <f>BC44</f>
        <v>708349118673.00305</v>
      </c>
      <c r="M50">
        <v>2020.4677297378844</v>
      </c>
      <c r="N50">
        <v>1953.5431510633118</v>
      </c>
      <c r="O50">
        <v>14242852790.908251</v>
      </c>
      <c r="P50">
        <v>13771082364.622276</v>
      </c>
      <c r="AM50" s="19">
        <f>AD12</f>
        <v>14443.263000000001</v>
      </c>
      <c r="AN50" s="19">
        <f>AH$2-AE12</f>
        <v>2.0199999999999996</v>
      </c>
      <c r="AT50" s="19">
        <f>AL12</f>
        <v>14443.263000000001</v>
      </c>
      <c r="AU50" s="19">
        <f>AP$2-AM12</f>
        <v>2.0500000000000007</v>
      </c>
      <c r="BI50" s="19"/>
      <c r="BJ50" s="19"/>
      <c r="BL50" s="19">
        <f>AZ11</f>
        <v>9564.75</v>
      </c>
      <c r="BM50" s="19">
        <f>BD$2-BA11</f>
        <v>1.3600000000000012</v>
      </c>
      <c r="BP50" s="19">
        <f>BG11</f>
        <v>9564.75</v>
      </c>
      <c r="BQ50" s="19">
        <f>BK$2-BH11</f>
        <v>1.3100000000000005</v>
      </c>
    </row>
    <row r="51" spans="9:69" x14ac:dyDescent="0.45">
      <c r="AM51" s="19">
        <f>AD13</f>
        <v>19092.221999999998</v>
      </c>
      <c r="AN51" s="19">
        <f>AH$2-AE13</f>
        <v>2.59</v>
      </c>
      <c r="AT51" s="19">
        <f>AL13</f>
        <v>19092.221999999998</v>
      </c>
      <c r="AU51" s="19">
        <f>AP$2-AM13</f>
        <v>2.66</v>
      </c>
      <c r="BI51" s="19"/>
      <c r="BJ51" s="19"/>
      <c r="BL51" s="19">
        <f>AZ12</f>
        <v>14443.263000000001</v>
      </c>
      <c r="BM51" s="19">
        <f>BD$2-BA12</f>
        <v>2.0200000000000014</v>
      </c>
      <c r="BP51" s="19">
        <f>BG12</f>
        <v>14443.263000000001</v>
      </c>
      <c r="BQ51" s="19">
        <f>BK$2-BH12</f>
        <v>1.9700000000000006</v>
      </c>
    </row>
    <row r="52" spans="9:69" x14ac:dyDescent="0.45">
      <c r="AM52" s="19">
        <f>AD14</f>
        <v>23969.753999999997</v>
      </c>
      <c r="AN52" s="19">
        <f>AH$2-AE14</f>
        <v>3.1799999999999997</v>
      </c>
      <c r="AT52" s="19">
        <f>AL14</f>
        <v>23969.753999999997</v>
      </c>
      <c r="AU52" s="19">
        <f>AP$2-AM14</f>
        <v>3.2800000000000011</v>
      </c>
      <c r="BI52" s="19"/>
      <c r="BJ52" s="19"/>
      <c r="BL52" s="19">
        <f>AZ13</f>
        <v>19092.221999999998</v>
      </c>
      <c r="BM52" s="19">
        <f>BD$2-BA13</f>
        <v>2.7100000000000009</v>
      </c>
      <c r="BP52" s="19">
        <f>BG13</f>
        <v>19092.221999999998</v>
      </c>
      <c r="BQ52" s="19">
        <f>BK$2-BH13</f>
        <v>2.5300000000000011</v>
      </c>
    </row>
    <row r="53" spans="9:69" x14ac:dyDescent="0.45">
      <c r="AM53" s="19">
        <f>AD15</f>
        <v>28448.999999999996</v>
      </c>
      <c r="AN53" s="19">
        <f>AH$2-AE15</f>
        <v>3.7099999999999991</v>
      </c>
      <c r="AT53" s="19">
        <f>AL15</f>
        <v>28448.999999999996</v>
      </c>
      <c r="AU53" s="19">
        <f>AP$2-AM15</f>
        <v>3.8400000000000016</v>
      </c>
      <c r="BI53" s="19"/>
      <c r="BJ53" s="19"/>
      <c r="BL53" s="19">
        <f>AZ14</f>
        <v>23969.753999999997</v>
      </c>
      <c r="BM53" s="19">
        <f>BD$2-BA14</f>
        <v>3.3499999999999996</v>
      </c>
      <c r="BP53" s="19">
        <f>BG14</f>
        <v>23969.753999999997</v>
      </c>
      <c r="BQ53" s="19">
        <f>BK$2-BH14</f>
        <v>3.1500000000000021</v>
      </c>
    </row>
    <row r="54" spans="9:69" x14ac:dyDescent="0.45">
      <c r="AM54" s="19">
        <f>AD16</f>
        <v>33746.399999999994</v>
      </c>
      <c r="AN54" s="19">
        <f>AH$2-AE16</f>
        <v>4.3199999999999985</v>
      </c>
      <c r="AT54" s="19">
        <f>AL16</f>
        <v>33746.399999999994</v>
      </c>
      <c r="AU54" s="19">
        <f>AP$2-AM16</f>
        <v>4.4300000000000015</v>
      </c>
      <c r="BI54" s="19"/>
      <c r="BJ54" s="19"/>
      <c r="BL54" s="19">
        <f>AZ15</f>
        <v>28448.999999999996</v>
      </c>
      <c r="BM54" s="19">
        <f>BD$2-BA15</f>
        <v>4.0400000000000009</v>
      </c>
      <c r="BP54" s="19">
        <f>BG15</f>
        <v>28448.999999999996</v>
      </c>
      <c r="BQ54" s="19">
        <f>BK$2-BH15</f>
        <v>3.8400000000000016</v>
      </c>
    </row>
    <row r="55" spans="9:69" x14ac:dyDescent="0.45">
      <c r="BL55" s="19">
        <f>AZ16</f>
        <v>33746.399999999994</v>
      </c>
      <c r="BM55" s="19">
        <f>BD$2-BA16</f>
        <v>4.74</v>
      </c>
      <c r="BP55" s="19">
        <f>BG16</f>
        <v>33746.399999999994</v>
      </c>
      <c r="BQ55" s="19">
        <f>BK$2-BH16</f>
        <v>4.5400000000000009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2023-10-27T06:11:15Z</dcterms:created>
  <dcterms:modified xsi:type="dcterms:W3CDTF">2023-10-30T18:04:09Z</dcterms:modified>
</cp:coreProperties>
</file>