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MIPT\Labs\1.4.5\"/>
    </mc:Choice>
  </mc:AlternateContent>
  <xr:revisionPtr revIDLastSave="0" documentId="13_ncr:1_{1918A1FC-218D-4C26-A075-71AE89E6ABD6}" xr6:coauthVersionLast="45" xr6:coauthVersionMax="45" xr10:uidLastSave="{00000000-0000-0000-0000-000000000000}"/>
  <bookViews>
    <workbookView xWindow="-98" yWindow="-98" windowWidth="19095" windowHeight="1207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5" i="1" l="1"/>
  <c r="L73" i="1"/>
  <c r="L74" i="1" s="1"/>
  <c r="F73" i="1"/>
  <c r="F74" i="1" s="1"/>
  <c r="N72" i="1"/>
  <c r="N30" i="1"/>
  <c r="N31" i="1"/>
  <c r="N32" i="1"/>
  <c r="N33" i="1"/>
  <c r="N29" i="1"/>
  <c r="Z114" i="1"/>
  <c r="AA114" i="1"/>
  <c r="AB114" i="1"/>
  <c r="AC114" i="1"/>
  <c r="Y114" i="1"/>
  <c r="L122" i="1" l="1"/>
  <c r="L114" i="1"/>
  <c r="Q146" i="1"/>
  <c r="R152" i="1" s="1"/>
  <c r="Q138" i="1"/>
  <c r="R144" i="1" s="1"/>
  <c r="Q130" i="1"/>
  <c r="R136" i="1" s="1"/>
  <c r="Q122" i="1"/>
  <c r="R128" i="1" s="1"/>
  <c r="Q114" i="1"/>
  <c r="R120" i="1" s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K130" i="1" l="1"/>
  <c r="R119" i="1"/>
  <c r="R127" i="1"/>
  <c r="R135" i="1"/>
  <c r="R143" i="1"/>
  <c r="R151" i="1"/>
  <c r="R118" i="1"/>
  <c r="R126" i="1"/>
  <c r="R134" i="1"/>
  <c r="R142" i="1"/>
  <c r="R150" i="1"/>
  <c r="R124" i="1"/>
  <c r="R115" i="1"/>
  <c r="R123" i="1"/>
  <c r="R131" i="1"/>
  <c r="R139" i="1"/>
  <c r="R147" i="1"/>
  <c r="R125" i="1"/>
  <c r="R133" i="1"/>
  <c r="R149" i="1"/>
  <c r="R132" i="1"/>
  <c r="R114" i="1"/>
  <c r="R122" i="1"/>
  <c r="R130" i="1"/>
  <c r="R138" i="1"/>
  <c r="R146" i="1"/>
  <c r="R140" i="1"/>
  <c r="R121" i="1"/>
  <c r="R129" i="1"/>
  <c r="R137" i="1"/>
  <c r="R145" i="1"/>
  <c r="R153" i="1"/>
  <c r="R117" i="1"/>
  <c r="R141" i="1"/>
  <c r="R116" i="1"/>
  <c r="R148" i="1"/>
  <c r="K122" i="1"/>
  <c r="K138" i="1"/>
  <c r="K146" i="1"/>
  <c r="L115" i="1" l="1"/>
  <c r="L116" i="1"/>
  <c r="L117" i="1"/>
  <c r="L118" i="1"/>
  <c r="L119" i="1"/>
  <c r="L120" i="1"/>
  <c r="L121" i="1"/>
  <c r="S138" i="1" l="1"/>
  <c r="U138" i="1" s="1"/>
  <c r="K114" i="1"/>
  <c r="H72" i="1"/>
  <c r="M3" i="1"/>
  <c r="N3" i="1" s="1"/>
  <c r="C3" i="1"/>
  <c r="E2" i="1"/>
  <c r="E3" i="1" s="1"/>
  <c r="S122" i="1" l="1"/>
  <c r="U122" i="1" s="1"/>
  <c r="S146" i="1"/>
  <c r="U146" i="1" s="1"/>
  <c r="S130" i="1"/>
  <c r="U130" i="1" s="1"/>
  <c r="S114" i="1"/>
  <c r="U114" i="1" s="1"/>
  <c r="O3" i="1"/>
  <c r="N4" i="1"/>
  <c r="O4" i="1" s="1"/>
  <c r="E4" i="1"/>
  <c r="E5" i="1" s="1"/>
  <c r="E6" i="1" s="1"/>
  <c r="E7" i="1" s="1"/>
  <c r="E8" i="1" s="1"/>
  <c r="N5" i="1" l="1"/>
  <c r="N6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9" i="1"/>
  <c r="E10" i="1" s="1"/>
  <c r="O5" i="1" l="1"/>
  <c r="K3" i="1" s="1"/>
  <c r="I3" i="1" s="1"/>
  <c r="Q3" i="1" s="1"/>
  <c r="N7" i="1"/>
  <c r="O6" i="1"/>
  <c r="K7" i="1" l="1"/>
  <c r="K4" i="1"/>
  <c r="I4" i="1" s="1"/>
  <c r="Q4" i="1" s="1"/>
  <c r="K10" i="1"/>
  <c r="K9" i="1"/>
  <c r="K6" i="1"/>
  <c r="I6" i="1" s="1"/>
  <c r="Q6" i="1" s="1"/>
  <c r="K5" i="1"/>
  <c r="I5" i="1" s="1"/>
  <c r="Q5" i="1" s="1"/>
  <c r="K8" i="1"/>
  <c r="K15" i="1"/>
  <c r="K18" i="1"/>
  <c r="K11" i="1"/>
  <c r="K12" i="1"/>
  <c r="L49" i="1"/>
  <c r="K16" i="1"/>
  <c r="K17" i="1"/>
  <c r="K13" i="1"/>
  <c r="K14" i="1"/>
  <c r="O7" i="1"/>
  <c r="N8" i="1"/>
  <c r="O8" i="1" l="1"/>
  <c r="N9" i="1"/>
  <c r="O9" i="1" s="1"/>
  <c r="K26" i="1"/>
  <c r="K23" i="1"/>
  <c r="K25" i="1"/>
  <c r="K19" i="1"/>
  <c r="K20" i="1"/>
  <c r="K22" i="1"/>
  <c r="K21" i="1"/>
  <c r="K24" i="1"/>
  <c r="I7" i="1"/>
  <c r="Q7" i="1" s="1"/>
  <c r="K37" i="1" l="1"/>
  <c r="F49" i="1"/>
  <c r="K41" i="1"/>
  <c r="K39" i="1"/>
  <c r="K38" i="1"/>
  <c r="K35" i="1"/>
  <c r="K42" i="1"/>
  <c r="K40" i="1"/>
  <c r="K36" i="1"/>
  <c r="K29" i="1"/>
  <c r="K34" i="1"/>
  <c r="K31" i="1"/>
  <c r="K28" i="1"/>
  <c r="K32" i="1"/>
  <c r="K33" i="1"/>
  <c r="K30" i="1"/>
  <c r="K27" i="1"/>
  <c r="I8" i="1"/>
  <c r="Q8" i="1" s="1"/>
  <c r="I9" i="1"/>
  <c r="Q9" i="1" s="1"/>
  <c r="I10" i="1" l="1"/>
  <c r="Q10" i="1" s="1"/>
  <c r="I11" i="1" l="1"/>
  <c r="Q11" i="1" s="1"/>
  <c r="I12" i="1" l="1"/>
  <c r="Q12" i="1" s="1"/>
  <c r="I13" i="1" l="1"/>
  <c r="Q13" i="1" s="1"/>
  <c r="I14" i="1" l="1"/>
  <c r="Q14" i="1" s="1"/>
  <c r="I15" i="1" l="1"/>
  <c r="Q15" i="1" s="1"/>
  <c r="I16" i="1" l="1"/>
  <c r="Q16" i="1" s="1"/>
  <c r="I17" i="1" l="1"/>
  <c r="Q17" i="1" s="1"/>
  <c r="I18" i="1" l="1"/>
  <c r="Q18" i="1" s="1"/>
  <c r="I19" i="1" l="1"/>
  <c r="Q19" i="1" s="1"/>
  <c r="I20" i="1" l="1"/>
  <c r="Q20" i="1" s="1"/>
  <c r="I21" i="1" l="1"/>
  <c r="Q21" i="1" s="1"/>
  <c r="I22" i="1" l="1"/>
  <c r="Q22" i="1" s="1"/>
  <c r="I23" i="1" l="1"/>
  <c r="Q23" i="1" s="1"/>
  <c r="I24" i="1" l="1"/>
  <c r="Q24" i="1" s="1"/>
  <c r="I25" i="1" l="1"/>
  <c r="Q25" i="1" s="1"/>
  <c r="I26" i="1" l="1"/>
  <c r="Q26" i="1" s="1"/>
  <c r="I27" i="1" l="1"/>
  <c r="Q27" i="1" s="1"/>
  <c r="I28" i="1" l="1"/>
  <c r="Q28" i="1" s="1"/>
  <c r="I29" i="1" l="1"/>
  <c r="Q29" i="1" s="1"/>
  <c r="I30" i="1" l="1"/>
  <c r="Q30" i="1" s="1"/>
  <c r="I31" i="1" l="1"/>
  <c r="Q31" i="1" s="1"/>
  <c r="I32" i="1" l="1"/>
  <c r="Q32" i="1" s="1"/>
  <c r="I33" i="1" l="1"/>
  <c r="Q33" i="1" s="1"/>
  <c r="I34" i="1" l="1"/>
  <c r="Q34" i="1" s="1"/>
  <c r="I35" i="1" l="1"/>
  <c r="Q35" i="1" s="1"/>
  <c r="I36" i="1" l="1"/>
  <c r="Q36" i="1" s="1"/>
  <c r="I37" i="1" l="1"/>
  <c r="Q37" i="1" s="1"/>
  <c r="I38" i="1" l="1"/>
  <c r="Q38" i="1" s="1"/>
  <c r="I39" i="1" l="1"/>
  <c r="Q39" i="1" s="1"/>
  <c r="I40" i="1" l="1"/>
  <c r="Q40" i="1" s="1"/>
  <c r="I41" i="1" l="1"/>
  <c r="Q41" i="1" s="1"/>
  <c r="I42" i="1"/>
  <c r="Q42" i="1" s="1"/>
</calcChain>
</file>

<file path=xl/sharedStrings.xml><?xml version="1.0" encoding="utf-8"?>
<sst xmlns="http://schemas.openxmlformats.org/spreadsheetml/2006/main" count="60" uniqueCount="28">
  <si>
    <t>d, мм</t>
  </si>
  <si>
    <t>L, м</t>
  </si>
  <si>
    <t>ρ, кг/м</t>
  </si>
  <si>
    <t>g, м/с^2</t>
  </si>
  <si>
    <t>N</t>
  </si>
  <si>
    <t>F, Н</t>
  </si>
  <si>
    <t>n</t>
  </si>
  <si>
    <t>υ_теор, Гц</t>
  </si>
  <si>
    <t>υ, Гц</t>
  </si>
  <si>
    <t>№</t>
  </si>
  <si>
    <t>m, гр</t>
  </si>
  <si>
    <t>m_сумм</t>
  </si>
  <si>
    <t>u</t>
  </si>
  <si>
    <t>Добротность:</t>
  </si>
  <si>
    <t>F</t>
  </si>
  <si>
    <t>vrez</t>
  </si>
  <si>
    <t>dv</t>
  </si>
  <si>
    <t>Q</t>
  </si>
  <si>
    <t>v</t>
  </si>
  <si>
    <t>a</t>
  </si>
  <si>
    <t xml:space="preserve">υ, Гц </t>
  </si>
  <si>
    <t>T</t>
  </si>
  <si>
    <t>dv, Hz</t>
  </si>
  <si>
    <t>k</t>
  </si>
  <si>
    <t>du</t>
  </si>
  <si>
    <t>u2</t>
  </si>
  <si>
    <t>к</t>
  </si>
  <si>
    <t>вк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</si>
</sst>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5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248778396863283E-2"/>
          <c:y val="0.14517945491938528"/>
          <c:w val="0.92170651532977566"/>
          <c:h val="0.655924336746046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Лист1!$F$50:$F$70</c:f>
              <c:numCache>
                <c:formatCode>General</c:formatCode>
                <c:ptCount val="21"/>
                <c:pt idx="0">
                  <c:v>218</c:v>
                </c:pt>
                <c:pt idx="1">
                  <c:v>219</c:v>
                </c:pt>
                <c:pt idx="2">
                  <c:v>220</c:v>
                </c:pt>
                <c:pt idx="3">
                  <c:v>220.1</c:v>
                </c:pt>
                <c:pt idx="4">
                  <c:v>220.2</c:v>
                </c:pt>
                <c:pt idx="5">
                  <c:v>220.3</c:v>
                </c:pt>
                <c:pt idx="6">
                  <c:v>220.4</c:v>
                </c:pt>
                <c:pt idx="7">
                  <c:v>220.5</c:v>
                </c:pt>
                <c:pt idx="8">
                  <c:v>220.6</c:v>
                </c:pt>
                <c:pt idx="9">
                  <c:v>220.7</c:v>
                </c:pt>
                <c:pt idx="10">
                  <c:v>220.8</c:v>
                </c:pt>
                <c:pt idx="11">
                  <c:v>220.9</c:v>
                </c:pt>
                <c:pt idx="12">
                  <c:v>221</c:v>
                </c:pt>
                <c:pt idx="13">
                  <c:v>221.1</c:v>
                </c:pt>
                <c:pt idx="14">
                  <c:v>221.2</c:v>
                </c:pt>
                <c:pt idx="15">
                  <c:v>221.3</c:v>
                </c:pt>
                <c:pt idx="16">
                  <c:v>221.4</c:v>
                </c:pt>
                <c:pt idx="17">
                  <c:v>221.5</c:v>
                </c:pt>
                <c:pt idx="18">
                  <c:v>222</c:v>
                </c:pt>
                <c:pt idx="19">
                  <c:v>223</c:v>
                </c:pt>
                <c:pt idx="20">
                  <c:v>224</c:v>
                </c:pt>
              </c:numCache>
            </c:numRef>
          </c:xVal>
          <c:yVal>
            <c:numRef>
              <c:f>Лист1!$H$50:$H$70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13</c:v>
                </c:pt>
                <c:pt idx="11">
                  <c:v>38</c:v>
                </c:pt>
                <c:pt idx="12">
                  <c:v>46</c:v>
                </c:pt>
                <c:pt idx="13">
                  <c:v>46</c:v>
                </c:pt>
                <c:pt idx="14">
                  <c:v>24</c:v>
                </c:pt>
                <c:pt idx="15">
                  <c:v>12</c:v>
                </c:pt>
                <c:pt idx="16">
                  <c:v>8</c:v>
                </c:pt>
                <c:pt idx="17">
                  <c:v>7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ADE-4596-A497-C408572A39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Лист1!$D$91:$D$92</c:f>
              <c:numCache>
                <c:formatCode>General</c:formatCode>
                <c:ptCount val="2"/>
                <c:pt idx="0">
                  <c:v>220.88</c:v>
                </c:pt>
                <c:pt idx="1">
                  <c:v>221.17099999999999</c:v>
                </c:pt>
              </c:numCache>
            </c:numRef>
          </c:xVal>
          <c:yVal>
            <c:numRef>
              <c:f>Лист1!$E$91:$E$92</c:f>
              <c:numCache>
                <c:formatCode>General</c:formatCode>
                <c:ptCount val="2"/>
                <c:pt idx="0">
                  <c:v>32.200000000000003</c:v>
                </c:pt>
                <c:pt idx="1">
                  <c:v>32.200000000000003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D8-45FF-B030-8C2BCB192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71855"/>
        <c:axId val="1989897183"/>
      </c:scatterChart>
      <c:valAx>
        <c:axId val="68037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897183"/>
        <c:crosses val="autoZero"/>
        <c:crossBetween val="midCat"/>
      </c:valAx>
      <c:valAx>
        <c:axId val="19898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37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248778396863283E-2"/>
          <c:y val="0.14517945491938528"/>
          <c:w val="0.92170651532977566"/>
          <c:h val="0.655924336746046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Лист1!$L$50:$L$65</c:f>
              <c:numCache>
                <c:formatCode>General</c:formatCode>
                <c:ptCount val="16"/>
                <c:pt idx="0">
                  <c:v>153</c:v>
                </c:pt>
                <c:pt idx="1">
                  <c:v>154</c:v>
                </c:pt>
                <c:pt idx="2">
                  <c:v>155</c:v>
                </c:pt>
                <c:pt idx="3">
                  <c:v>155.1</c:v>
                </c:pt>
                <c:pt idx="4">
                  <c:v>155.19999999999999</c:v>
                </c:pt>
                <c:pt idx="5">
                  <c:v>155.30000000000001</c:v>
                </c:pt>
                <c:pt idx="6">
                  <c:v>155.4</c:v>
                </c:pt>
                <c:pt idx="7">
                  <c:v>155.5</c:v>
                </c:pt>
                <c:pt idx="8">
                  <c:v>155.6</c:v>
                </c:pt>
                <c:pt idx="9">
                  <c:v>155.69999999999999</c:v>
                </c:pt>
                <c:pt idx="10">
                  <c:v>155.80000000000001</c:v>
                </c:pt>
                <c:pt idx="11">
                  <c:v>155.9</c:v>
                </c:pt>
                <c:pt idx="12">
                  <c:v>156</c:v>
                </c:pt>
                <c:pt idx="13">
                  <c:v>157</c:v>
                </c:pt>
                <c:pt idx="14">
                  <c:v>158</c:v>
                </c:pt>
                <c:pt idx="15">
                  <c:v>159</c:v>
                </c:pt>
              </c:numCache>
            </c:numRef>
          </c:xVal>
          <c:yVal>
            <c:numRef>
              <c:f>Лист1!$N$50:$N$65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30</c:v>
                </c:pt>
                <c:pt idx="6">
                  <c:v>37</c:v>
                </c:pt>
                <c:pt idx="7">
                  <c:v>37</c:v>
                </c:pt>
                <c:pt idx="8">
                  <c:v>24</c:v>
                </c:pt>
                <c:pt idx="9">
                  <c:v>11</c:v>
                </c:pt>
                <c:pt idx="10">
                  <c:v>9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83-45A7-AF2F-E27F73B6F0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Лист1!$M$91:$M$92</c:f>
              <c:numCache>
                <c:formatCode>General</c:formatCode>
                <c:ptCount val="2"/>
                <c:pt idx="0">
                  <c:v>155.27000000000001</c:v>
                </c:pt>
                <c:pt idx="1">
                  <c:v>155.59</c:v>
                </c:pt>
              </c:numCache>
            </c:numRef>
          </c:xVal>
          <c:yVal>
            <c:numRef>
              <c:f>Лист1!$N$91:$N$92</c:f>
              <c:numCache>
                <c:formatCode>General</c:formatCode>
                <c:ptCount val="2"/>
                <c:pt idx="0">
                  <c:v>25.9</c:v>
                </c:pt>
                <c:pt idx="1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A-4865-A3F2-876A609E0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71855"/>
        <c:axId val="1989897183"/>
      </c:scatterChart>
      <c:valAx>
        <c:axId val="68037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897183"/>
        <c:crosses val="autoZero"/>
        <c:crossBetween val="midCat"/>
      </c:valAx>
      <c:valAx>
        <c:axId val="19898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37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1883059821132725E-2"/>
                  <c:y val="0.51846297485906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Лист1!$H$3:$H$10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Лист1!$J$3:$J$10</c:f>
              <c:numCache>
                <c:formatCode>General</c:formatCode>
                <c:ptCount val="8"/>
                <c:pt idx="0">
                  <c:v>135.5</c:v>
                </c:pt>
                <c:pt idx="1">
                  <c:v>273.10000000000002</c:v>
                </c:pt>
                <c:pt idx="2">
                  <c:v>409.7</c:v>
                </c:pt>
                <c:pt idx="3">
                  <c:v>548.5</c:v>
                </c:pt>
                <c:pt idx="4">
                  <c:v>685.1</c:v>
                </c:pt>
                <c:pt idx="5">
                  <c:v>826.1</c:v>
                </c:pt>
                <c:pt idx="6">
                  <c:v>966.3</c:v>
                </c:pt>
                <c:pt idx="7">
                  <c:v>1106.9000000000001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7-438A-87BA-6C3503CE4A5E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Лист1!$H$11:$H$18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Лист1!$J$11:$J$18</c:f>
              <c:numCache>
                <c:formatCode>General</c:formatCode>
                <c:ptCount val="8"/>
                <c:pt idx="0">
                  <c:v>155.80000000000001</c:v>
                </c:pt>
                <c:pt idx="1">
                  <c:v>312.10000000000002</c:v>
                </c:pt>
                <c:pt idx="2">
                  <c:v>468.4</c:v>
                </c:pt>
                <c:pt idx="3">
                  <c:v>626.4</c:v>
                </c:pt>
                <c:pt idx="4">
                  <c:v>783.2</c:v>
                </c:pt>
                <c:pt idx="5">
                  <c:v>941.1</c:v>
                </c:pt>
                <c:pt idx="6">
                  <c:v>1099.4000000000001</c:v>
                </c:pt>
                <c:pt idx="7">
                  <c:v>1259.0999999999999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97-438A-87BA-6C3503CE4A5E}"/>
            </c:ext>
          </c:extLst>
        </c:ser>
        <c:ser>
          <c:idx val="2"/>
          <c:order val="2"/>
          <c:tx>
            <c:v>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Лист1!$H$19:$H$26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Лист1!$J$19:$J$26</c:f>
              <c:numCache>
                <c:formatCode>General</c:formatCode>
                <c:ptCount val="8"/>
                <c:pt idx="0">
                  <c:v>182.8</c:v>
                </c:pt>
                <c:pt idx="1">
                  <c:v>366.4</c:v>
                </c:pt>
                <c:pt idx="2">
                  <c:v>550.1</c:v>
                </c:pt>
                <c:pt idx="3">
                  <c:v>733.5</c:v>
                </c:pt>
                <c:pt idx="4">
                  <c:v>917.8</c:v>
                </c:pt>
                <c:pt idx="5">
                  <c:v>1103</c:v>
                </c:pt>
                <c:pt idx="6">
                  <c:v>1288.0999999999999</c:v>
                </c:pt>
                <c:pt idx="7">
                  <c:v>1474.5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97-438A-87BA-6C3503CE4A5E}"/>
            </c:ext>
          </c:extLst>
        </c:ser>
        <c:ser>
          <c:idx val="3"/>
          <c:order val="3"/>
          <c:tx>
            <c:v>T4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Лист1!$H$27:$H$34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Лист1!$J$27:$J$34</c:f>
              <c:numCache>
                <c:formatCode>General</c:formatCode>
                <c:ptCount val="8"/>
                <c:pt idx="0">
                  <c:v>202.6</c:v>
                </c:pt>
                <c:pt idx="1">
                  <c:v>405.8</c:v>
                </c:pt>
                <c:pt idx="2">
                  <c:v>609.1</c:v>
                </c:pt>
                <c:pt idx="3">
                  <c:v>812.4</c:v>
                </c:pt>
                <c:pt idx="4">
                  <c:v>1016.6</c:v>
                </c:pt>
                <c:pt idx="5">
                  <c:v>1220.8</c:v>
                </c:pt>
                <c:pt idx="6">
                  <c:v>1425.5</c:v>
                </c:pt>
                <c:pt idx="7">
                  <c:v>1630.5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97-438A-87BA-6C3503CE4A5E}"/>
            </c:ext>
          </c:extLst>
        </c:ser>
        <c:ser>
          <c:idx val="4"/>
          <c:order val="4"/>
          <c:tx>
            <c:v>T5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Лист1!$H$35:$H$42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Лист1!$J$35:$J$42</c:f>
              <c:numCache>
                <c:formatCode>General</c:formatCode>
                <c:ptCount val="8"/>
                <c:pt idx="0">
                  <c:v>220.8</c:v>
                </c:pt>
                <c:pt idx="1">
                  <c:v>442.4</c:v>
                </c:pt>
                <c:pt idx="2">
                  <c:v>663.8</c:v>
                </c:pt>
                <c:pt idx="3">
                  <c:v>885.3</c:v>
                </c:pt>
                <c:pt idx="4">
                  <c:v>1107.9000000000001</c:v>
                </c:pt>
                <c:pt idx="5">
                  <c:v>1329.2</c:v>
                </c:pt>
                <c:pt idx="6">
                  <c:v>1552.7</c:v>
                </c:pt>
                <c:pt idx="7">
                  <c:v>1776.5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97-438A-87BA-6C3503CE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80111"/>
        <c:axId val="1354069727"/>
      </c:scatterChart>
      <c:valAx>
        <c:axId val="168398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4069727"/>
        <c:crosses val="autoZero"/>
        <c:crossBetween val="midCat"/>
      </c:valAx>
      <c:valAx>
        <c:axId val="13540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Hz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398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T(u2)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74351951638626"/>
                  <c:y val="1.708174920776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Лист1!$N$29:$N$33</c:f>
              <c:numCache>
                <c:formatCode>General</c:formatCode>
                <c:ptCount val="5"/>
                <c:pt idx="0">
                  <c:v>19240.464100000001</c:v>
                </c:pt>
                <c:pt idx="1">
                  <c:v>24822.002500000002</c:v>
                </c:pt>
                <c:pt idx="2">
                  <c:v>34021.802499999998</c:v>
                </c:pt>
                <c:pt idx="3">
                  <c:v>41603.760900000001</c:v>
                </c:pt>
                <c:pt idx="4">
                  <c:v>49350.622500000005</c:v>
                </c:pt>
              </c:numCache>
            </c:numRef>
          </c:xVal>
          <c:yVal>
            <c:numRef>
              <c:f>Лист1!$O$29:$O$33</c:f>
              <c:numCache>
                <c:formatCode>General</c:formatCode>
                <c:ptCount val="5"/>
                <c:pt idx="0">
                  <c:v>10.682863680000001</c:v>
                </c:pt>
                <c:pt idx="1">
                  <c:v>14.01217952</c:v>
                </c:pt>
                <c:pt idx="2">
                  <c:v>18.859906800000001</c:v>
                </c:pt>
                <c:pt idx="3">
                  <c:v>23.700763439999999</c:v>
                </c:pt>
                <c:pt idx="4">
                  <c:v>28.535730960000002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49-499F-81F6-3AC98866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685487"/>
        <c:axId val="1829583551"/>
      </c:scatterChart>
      <c:valAx>
        <c:axId val="16776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583551"/>
        <c:crosses val="autoZero"/>
        <c:crossBetween val="midCat"/>
      </c:valAx>
      <c:valAx>
        <c:axId val="18295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6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sv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233680</xdr:colOff>
      <xdr:row>4</xdr:row>
      <xdr:rowOff>101600</xdr:rowOff>
    </xdr:from>
    <xdr:to>
      <xdr:col>1</xdr:col>
      <xdr:colOff>552450</xdr:colOff>
      <xdr:row>8</xdr:row>
      <xdr:rowOff>20955</xdr:rowOff>
    </xdr:to>
    <xdr:pic>
      <xdr:nvPicPr>
        <xdr:cNvPr id="4" name="2384804F-3998-4D57-9195-F3826E402611-1" descr="e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3680" y="863600"/>
          <a:ext cx="928370" cy="681355"/>
        </a:xfrm>
        <a:prstGeom prst="rect">
          <a:avLst/>
        </a:prstGeom>
      </xdr:spPr>
    </xdr:pic>
    <xdr:clientData/>
  </xdr:twoCellAnchor>
  <xdr:twoCellAnchor editAs="oneCell">
    <xdr:from>
      <xdr:col>0</xdr:col>
      <xdr:colOff>313055</xdr:colOff>
      <xdr:row>10</xdr:row>
      <xdr:rowOff>9525</xdr:rowOff>
    </xdr:from>
    <xdr:to>
      <xdr:col>1</xdr:col>
      <xdr:colOff>360045</xdr:colOff>
      <xdr:row>12</xdr:row>
      <xdr:rowOff>33655</xdr:rowOff>
    </xdr:to>
    <xdr:pic>
      <xdr:nvPicPr>
        <xdr:cNvPr id="5" name="2384804F-3998-4D57-9195-F3826E402611-2" descr="e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13055" y="1914525"/>
          <a:ext cx="656590" cy="405130"/>
        </a:xfrm>
        <a:prstGeom prst="rect">
          <a:avLst/>
        </a:prstGeom>
      </xdr:spPr>
    </xdr:pic>
    <xdr:clientData/>
  </xdr:twoCellAnchor>
  <xdr:twoCellAnchor editAs="oneCell">
    <xdr:from>
      <xdr:col>0</xdr:col>
      <xdr:colOff>60325</xdr:colOff>
      <xdr:row>13</xdr:row>
      <xdr:rowOff>35560</xdr:rowOff>
    </xdr:from>
    <xdr:to>
      <xdr:col>3</xdr:col>
      <xdr:colOff>69850</xdr:colOff>
      <xdr:row>16</xdr:row>
      <xdr:rowOff>150495</xdr:rowOff>
    </xdr:to>
    <xdr:pic>
      <xdr:nvPicPr>
        <xdr:cNvPr id="6" name="2384804F-3998-4D57-9195-F3826E402611-3" descr="e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0325" y="2512060"/>
          <a:ext cx="1933575" cy="686435"/>
        </a:xfrm>
        <a:prstGeom prst="rect">
          <a:avLst/>
        </a:prstGeom>
      </xdr:spPr>
    </xdr:pic>
    <xdr:clientData/>
  </xdr:twoCellAnchor>
  <xdr:twoCellAnchor>
    <xdr:from>
      <xdr:col>4</xdr:col>
      <xdr:colOff>324402</xdr:colOff>
      <xdr:row>155</xdr:row>
      <xdr:rowOff>137659</xdr:rowOff>
    </xdr:from>
    <xdr:to>
      <xdr:col>19</xdr:col>
      <xdr:colOff>354312</xdr:colOff>
      <xdr:row>191</xdr:row>
      <xdr:rowOff>172937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B2ED658-F142-4E0F-BCB9-2526ADFFD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477785</xdr:colOff>
      <xdr:row>124</xdr:row>
      <xdr:rowOff>44100</xdr:rowOff>
    </xdr:from>
    <xdr:to>
      <xdr:col>40</xdr:col>
      <xdr:colOff>166033</xdr:colOff>
      <xdr:row>160</xdr:row>
      <xdr:rowOff>70556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B0F0DDC-52C0-4329-82FE-1F0EB758F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590959</xdr:colOff>
      <xdr:row>29</xdr:row>
      <xdr:rowOff>120834</xdr:rowOff>
    </xdr:from>
    <xdr:to>
      <xdr:col>46</xdr:col>
      <xdr:colOff>229853</xdr:colOff>
      <xdr:row>61</xdr:row>
      <xdr:rowOff>64806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B1F5BB-ABB1-47B8-AAF7-73F3DA2D8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432391</xdr:colOff>
      <xdr:row>64</xdr:row>
      <xdr:rowOff>66214</xdr:rowOff>
    </xdr:from>
    <xdr:to>
      <xdr:col>49</xdr:col>
      <xdr:colOff>91495</xdr:colOff>
      <xdr:row>111</xdr:row>
      <xdr:rowOff>66215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F5B6172-816C-4109-A4F6-DCF183A47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153"/>
  <sheetViews>
    <sheetView tabSelected="1" topLeftCell="C57" zoomScale="58" zoomScaleNormal="100" workbookViewId="0">
      <selection activeCell="L41" sqref="L41"/>
    </sheetView>
  </sheetViews>
  <sheetFormatPr defaultColWidth="9.1328125" defaultRowHeight="14.25"/>
  <cols>
    <col min="3" max="3" width="10.59765625"/>
    <col min="8" max="8" width="12.86328125"/>
    <col min="9" max="9" width="10.73046875" customWidth="1"/>
    <col min="13" max="14" width="12.86328125"/>
  </cols>
  <sheetData>
    <row r="2" spans="1:29">
      <c r="A2" s="1" t="s">
        <v>0</v>
      </c>
      <c r="B2" s="1" t="s">
        <v>1</v>
      </c>
      <c r="C2" s="2" t="s">
        <v>2</v>
      </c>
      <c r="D2" s="2" t="s">
        <v>3</v>
      </c>
      <c r="E2">
        <f>B3</f>
        <v>0.5</v>
      </c>
      <c r="F2" s="3" t="s">
        <v>4</v>
      </c>
      <c r="G2" s="1" t="s">
        <v>5</v>
      </c>
      <c r="H2" s="4" t="s">
        <v>6</v>
      </c>
      <c r="I2" s="2" t="s">
        <v>7</v>
      </c>
      <c r="J2" s="2" t="s">
        <v>8</v>
      </c>
      <c r="K2" t="s">
        <v>12</v>
      </c>
      <c r="L2" s="1" t="s">
        <v>9</v>
      </c>
      <c r="M2" s="1" t="s">
        <v>10</v>
      </c>
      <c r="N2" s="1" t="s">
        <v>11</v>
      </c>
      <c r="O2" s="1" t="s">
        <v>5</v>
      </c>
      <c r="Q2" s="13" t="s">
        <v>16</v>
      </c>
    </row>
    <row r="3" spans="1:29">
      <c r="A3" s="1">
        <v>0.3</v>
      </c>
      <c r="B3" s="1">
        <v>0.5</v>
      </c>
      <c r="C3" s="1">
        <f>C4/1000000</f>
        <v>5.6839999999999994E-4</v>
      </c>
      <c r="D3" s="1">
        <v>9.8152000000000008</v>
      </c>
      <c r="E3">
        <f>E2</f>
        <v>0.5</v>
      </c>
      <c r="F3" s="5">
        <v>1</v>
      </c>
      <c r="G3" s="7"/>
      <c r="H3" s="4">
        <v>1</v>
      </c>
      <c r="I3" s="1">
        <f>H3*K3/(2*E3)</f>
        <v>137.09348249129289</v>
      </c>
      <c r="J3" s="1">
        <v>135.5</v>
      </c>
      <c r="K3">
        <f>SQRT(O$5/C$3)</f>
        <v>137.09348249129289</v>
      </c>
      <c r="L3" s="1">
        <v>1</v>
      </c>
      <c r="M3" s="1">
        <f>494.4</f>
        <v>494.4</v>
      </c>
      <c r="N3" s="1">
        <f>M3</f>
        <v>494.4</v>
      </c>
      <c r="O3" s="1">
        <f>N3*D3/1000</f>
        <v>4.8526348800000001</v>
      </c>
      <c r="Q3" s="13">
        <f>I3*SQRT(POWER(0.01/E2,2)+POWER(0.1/C$4,2)+POWER(0.1/N$5,2))</f>
        <v>2.742004662292945</v>
      </c>
      <c r="R3">
        <v>2.742004662292945</v>
      </c>
    </row>
    <row r="4" spans="1:29">
      <c r="C4">
        <v>568.4</v>
      </c>
      <c r="E4">
        <f t="shared" ref="E4:E10" si="0">E3</f>
        <v>0.5</v>
      </c>
      <c r="F4" s="6"/>
      <c r="G4" s="8"/>
      <c r="H4" s="4">
        <v>2</v>
      </c>
      <c r="I4" s="1">
        <f>H4*K4/(2*E4)</f>
        <v>274.18696498258578</v>
      </c>
      <c r="J4" s="1">
        <v>273.10000000000002</v>
      </c>
      <c r="K4">
        <f t="shared" ref="K4:K10" si="1">SQRT(O$5/C$3)</f>
        <v>137.09348249129289</v>
      </c>
      <c r="L4" s="1">
        <v>2</v>
      </c>
      <c r="M4" s="1">
        <v>482.4</v>
      </c>
      <c r="N4" s="1">
        <f>N3+M4</f>
        <v>976.8</v>
      </c>
      <c r="O4" s="1">
        <f>N4*D3/1000</f>
        <v>9.5874873600000008</v>
      </c>
      <c r="Q4" s="13">
        <f t="shared" ref="Q4:Q41" si="2">I4*SQRT(POWER(0.01/E3,2)+POWER(0.1/C$4,2)+POWER(0.1/N$5,2))</f>
        <v>5.4840093245858901</v>
      </c>
      <c r="R4">
        <v>5.4840093245858901</v>
      </c>
    </row>
    <row r="5" spans="1:29">
      <c r="E5">
        <f t="shared" si="0"/>
        <v>0.5</v>
      </c>
      <c r="F5" s="6"/>
      <c r="G5" s="8"/>
      <c r="H5" s="4">
        <v>3</v>
      </c>
      <c r="I5" s="1">
        <f>H5*K5/(2*E5)</f>
        <v>411.28044747387867</v>
      </c>
      <c r="J5" s="1">
        <v>409.7</v>
      </c>
      <c r="K5">
        <f t="shared" si="1"/>
        <v>137.09348249129289</v>
      </c>
      <c r="L5" s="1">
        <v>3</v>
      </c>
      <c r="M5" s="1">
        <v>111.6</v>
      </c>
      <c r="N5" s="1">
        <f>N4+M5</f>
        <v>1088.3999999999999</v>
      </c>
      <c r="O5" s="1">
        <f>N5*D$3/1000</f>
        <v>10.682863680000001</v>
      </c>
      <c r="Q5" s="13">
        <f t="shared" si="2"/>
        <v>8.2260139868788347</v>
      </c>
      <c r="R5">
        <v>8.2260139868788347</v>
      </c>
    </row>
    <row r="6" spans="1:29">
      <c r="E6">
        <f t="shared" si="0"/>
        <v>0.5</v>
      </c>
      <c r="F6" s="6"/>
      <c r="G6" s="8"/>
      <c r="H6" s="4">
        <v>4</v>
      </c>
      <c r="I6" s="1">
        <f>H6*K6/(2*E6)</f>
        <v>548.37392996517156</v>
      </c>
      <c r="J6" s="1">
        <v>548.5</v>
      </c>
      <c r="K6">
        <f t="shared" si="1"/>
        <v>137.09348249129289</v>
      </c>
      <c r="L6" s="1">
        <v>4</v>
      </c>
      <c r="M6" s="1">
        <v>339.2</v>
      </c>
      <c r="N6" s="1">
        <f>M6+N5</f>
        <v>1427.6</v>
      </c>
      <c r="O6" s="1">
        <f>N6*D$3/1000</f>
        <v>14.01217952</v>
      </c>
      <c r="Q6" s="13">
        <f t="shared" si="2"/>
        <v>10.96801864917178</v>
      </c>
      <c r="R6">
        <v>10.96801864917178</v>
      </c>
    </row>
    <row r="7" spans="1:29">
      <c r="E7">
        <f t="shared" si="0"/>
        <v>0.5</v>
      </c>
      <c r="F7" s="6"/>
      <c r="G7" s="8"/>
      <c r="H7" s="4">
        <v>5</v>
      </c>
      <c r="I7" s="1">
        <f>H7*K7/(2*E7)</f>
        <v>685.46741245646444</v>
      </c>
      <c r="J7" s="1">
        <v>685.1</v>
      </c>
      <c r="K7">
        <f t="shared" si="1"/>
        <v>137.09348249129289</v>
      </c>
      <c r="L7" s="1">
        <v>5</v>
      </c>
      <c r="M7" s="1">
        <v>493.9</v>
      </c>
      <c r="N7" s="1">
        <f>M7+N6</f>
        <v>1921.5</v>
      </c>
      <c r="O7" s="1">
        <f t="shared" ref="O7:O8" si="3">N7*D$3/1000</f>
        <v>18.859906800000001</v>
      </c>
      <c r="Q7" s="13">
        <f t="shared" si="2"/>
        <v>13.710023311464726</v>
      </c>
      <c r="R7">
        <v>13.710023311464726</v>
      </c>
    </row>
    <row r="8" spans="1:29">
      <c r="E8">
        <f t="shared" si="0"/>
        <v>0.5</v>
      </c>
      <c r="F8" s="6"/>
      <c r="G8" s="8"/>
      <c r="H8" s="4">
        <v>6</v>
      </c>
      <c r="I8" s="1">
        <f>H8*K8/(2*E8)</f>
        <v>822.56089494775733</v>
      </c>
      <c r="J8" s="1">
        <v>826.1</v>
      </c>
      <c r="K8">
        <f t="shared" si="1"/>
        <v>137.09348249129289</v>
      </c>
      <c r="L8" s="1">
        <v>5</v>
      </c>
      <c r="M8" s="1">
        <v>493.2</v>
      </c>
      <c r="N8" s="1">
        <f>M8+N7</f>
        <v>2414.6999999999998</v>
      </c>
      <c r="O8" s="1">
        <f t="shared" si="3"/>
        <v>23.700763439999999</v>
      </c>
      <c r="Q8" s="13">
        <f t="shared" si="2"/>
        <v>16.452027973757669</v>
      </c>
      <c r="R8">
        <v>16.452027973757669</v>
      </c>
    </row>
    <row r="9" spans="1:29">
      <c r="E9">
        <f t="shared" si="0"/>
        <v>0.5</v>
      </c>
      <c r="F9" s="8"/>
      <c r="G9" s="8"/>
      <c r="H9" s="4">
        <v>7</v>
      </c>
      <c r="I9" s="1">
        <f>H9*K9/(2*E9)</f>
        <v>959.65437743905022</v>
      </c>
      <c r="J9" s="1">
        <v>966.3</v>
      </c>
      <c r="K9">
        <f t="shared" si="1"/>
        <v>137.09348249129289</v>
      </c>
      <c r="L9" s="1">
        <v>6</v>
      </c>
      <c r="M9" s="1">
        <v>492.6</v>
      </c>
      <c r="N9" s="1">
        <f>M9+N8</f>
        <v>2907.2999999999997</v>
      </c>
      <c r="O9" s="1">
        <f t="shared" ref="O9" si="4">N9*D$3/1000</f>
        <v>28.535730960000002</v>
      </c>
      <c r="Q9" s="13">
        <f t="shared" si="2"/>
        <v>19.194032636050615</v>
      </c>
      <c r="R9">
        <v>19.194032636050615</v>
      </c>
      <c r="T9" t="s">
        <v>22</v>
      </c>
      <c r="U9">
        <v>4.4814530045431962</v>
      </c>
      <c r="V9">
        <v>8.9629060090863923</v>
      </c>
      <c r="W9">
        <v>13.444359013629589</v>
      </c>
      <c r="X9">
        <v>17.925812018172785</v>
      </c>
      <c r="Y9">
        <v>22.407265022715979</v>
      </c>
      <c r="Z9">
        <v>26.888718027259177</v>
      </c>
      <c r="AA9">
        <v>31.370171031802375</v>
      </c>
      <c r="AB9">
        <v>35.851298782094759</v>
      </c>
      <c r="AC9" s="13"/>
    </row>
    <row r="10" spans="1:29">
      <c r="E10">
        <f t="shared" si="0"/>
        <v>0.5</v>
      </c>
      <c r="F10" s="8"/>
      <c r="G10" s="8"/>
      <c r="H10" s="14">
        <v>8</v>
      </c>
      <c r="I10" s="7">
        <f>H10*K10/(2*E10)</f>
        <v>1096.7478599303431</v>
      </c>
      <c r="J10" s="7">
        <v>1106.9000000000001</v>
      </c>
      <c r="K10">
        <f t="shared" si="1"/>
        <v>137.09348249129289</v>
      </c>
      <c r="Q10" s="13">
        <f t="shared" si="2"/>
        <v>21.93603729834356</v>
      </c>
      <c r="R10">
        <v>21.93603729834356</v>
      </c>
    </row>
    <row r="11" spans="1:29">
      <c r="E11">
        <f>E8</f>
        <v>0.5</v>
      </c>
      <c r="F11" s="5">
        <v>2</v>
      </c>
      <c r="G11" s="7"/>
      <c r="H11" s="4">
        <v>1</v>
      </c>
      <c r="I11" s="1">
        <f>H11*K11/(2*E11)</f>
        <v>157.00945703642833</v>
      </c>
      <c r="J11" s="1">
        <v>155.80000000000001</v>
      </c>
      <c r="K11">
        <f>SQRT(O$6/C$3)</f>
        <v>157.00945703642833</v>
      </c>
      <c r="Q11" s="13">
        <f t="shared" si="2"/>
        <v>3.1403437668549534</v>
      </c>
      <c r="R11">
        <v>3.1403437668549534</v>
      </c>
    </row>
    <row r="12" spans="1:29">
      <c r="E12">
        <f t="shared" ref="E12:E28" si="5">E11</f>
        <v>0.5</v>
      </c>
      <c r="F12" s="6"/>
      <c r="G12" s="8"/>
      <c r="H12" s="4">
        <v>2</v>
      </c>
      <c r="I12" s="1">
        <f t="shared" ref="I12:I16" si="6">H12*K12/(2*E12)</f>
        <v>314.01891407285666</v>
      </c>
      <c r="J12" s="1">
        <v>312.10000000000002</v>
      </c>
      <c r="K12">
        <f t="shared" ref="K12:K18" si="7">SQRT(O$6/C$3)</f>
        <v>157.00945703642833</v>
      </c>
      <c r="Q12" s="13">
        <f t="shared" si="2"/>
        <v>6.2806875337099068</v>
      </c>
      <c r="R12">
        <v>6.2806875337099068</v>
      </c>
    </row>
    <row r="13" spans="1:29">
      <c r="E13">
        <f t="shared" si="5"/>
        <v>0.5</v>
      </c>
      <c r="F13" s="6"/>
      <c r="G13" s="8"/>
      <c r="H13" s="4">
        <v>3</v>
      </c>
      <c r="I13" s="1">
        <f t="shared" si="6"/>
        <v>471.02837110928499</v>
      </c>
      <c r="J13" s="1">
        <v>468.4</v>
      </c>
      <c r="K13">
        <f t="shared" si="7"/>
        <v>157.00945703642833</v>
      </c>
      <c r="L13" s="13"/>
      <c r="M13" s="13"/>
      <c r="N13" s="13"/>
      <c r="Q13" s="13">
        <f t="shared" si="2"/>
        <v>9.4210313005648612</v>
      </c>
      <c r="R13">
        <v>9.4210313005648612</v>
      </c>
    </row>
    <row r="14" spans="1:29">
      <c r="E14">
        <f t="shared" si="5"/>
        <v>0.5</v>
      </c>
      <c r="F14" s="6"/>
      <c r="G14" s="8"/>
      <c r="H14" s="4">
        <v>4</v>
      </c>
      <c r="I14" s="1">
        <f t="shared" si="6"/>
        <v>628.03782814571332</v>
      </c>
      <c r="J14" s="1">
        <v>626.4</v>
      </c>
      <c r="K14">
        <f t="shared" si="7"/>
        <v>157.00945703642833</v>
      </c>
      <c r="L14" s="13"/>
      <c r="M14" s="13"/>
      <c r="N14" s="13"/>
      <c r="Q14" s="13">
        <f t="shared" si="2"/>
        <v>12.561375067419814</v>
      </c>
      <c r="R14">
        <v>12.561375067419814</v>
      </c>
    </row>
    <row r="15" spans="1:29">
      <c r="E15">
        <f t="shared" si="5"/>
        <v>0.5</v>
      </c>
      <c r="F15" s="6"/>
      <c r="G15" s="8"/>
      <c r="H15" s="4">
        <v>5</v>
      </c>
      <c r="I15" s="1">
        <f t="shared" si="6"/>
        <v>785.04728518214165</v>
      </c>
      <c r="J15" s="1">
        <v>783.2</v>
      </c>
      <c r="K15">
        <f t="shared" si="7"/>
        <v>157.00945703642833</v>
      </c>
      <c r="L15" s="13"/>
      <c r="N15" s="13"/>
      <c r="Q15" s="13">
        <f t="shared" si="2"/>
        <v>15.701718834274768</v>
      </c>
      <c r="R15">
        <v>15.701718834274768</v>
      </c>
    </row>
    <row r="16" spans="1:29">
      <c r="E16">
        <f t="shared" si="5"/>
        <v>0.5</v>
      </c>
      <c r="F16" s="6"/>
      <c r="G16" s="8"/>
      <c r="H16" s="4">
        <v>6</v>
      </c>
      <c r="I16" s="1">
        <f t="shared" si="6"/>
        <v>942.05674221856998</v>
      </c>
      <c r="J16" s="1">
        <v>941.1</v>
      </c>
      <c r="K16">
        <f t="shared" si="7"/>
        <v>157.00945703642833</v>
      </c>
      <c r="L16" s="13"/>
      <c r="M16" s="4">
        <v>1</v>
      </c>
      <c r="N16" s="1">
        <v>135.5</v>
      </c>
      <c r="Q16" s="13">
        <f t="shared" si="2"/>
        <v>18.842062601129722</v>
      </c>
      <c r="R16">
        <v>18.842062601129722</v>
      </c>
    </row>
    <row r="17" spans="5:36">
      <c r="E17">
        <f t="shared" si="5"/>
        <v>0.5</v>
      </c>
      <c r="F17" s="8"/>
      <c r="G17" s="8"/>
      <c r="H17" s="4">
        <v>7</v>
      </c>
      <c r="I17" s="1">
        <f>H17*K17/(2*E17)</f>
        <v>1099.0661992549983</v>
      </c>
      <c r="J17" s="1">
        <v>1099.4000000000001</v>
      </c>
      <c r="K17">
        <f t="shared" si="7"/>
        <v>157.00945703642833</v>
      </c>
      <c r="L17" s="13"/>
      <c r="M17" s="4">
        <v>2</v>
      </c>
      <c r="N17" s="1">
        <v>273.10000000000002</v>
      </c>
      <c r="Q17" s="13">
        <f t="shared" si="2"/>
        <v>21.982406367984673</v>
      </c>
      <c r="R17">
        <v>21.982406367984673</v>
      </c>
      <c r="AE17" t="s">
        <v>25</v>
      </c>
      <c r="AF17" t="s">
        <v>21</v>
      </c>
    </row>
    <row r="18" spans="5:36">
      <c r="E18">
        <f t="shared" si="5"/>
        <v>0.5</v>
      </c>
      <c r="F18" s="8"/>
      <c r="G18" s="8"/>
      <c r="H18" s="14">
        <v>8</v>
      </c>
      <c r="I18" s="7">
        <f t="shared" ref="I18" si="8">H18*K18/(2*E18)</f>
        <v>1256.0756562914266</v>
      </c>
      <c r="J18" s="7">
        <v>1259.0999999999999</v>
      </c>
      <c r="K18">
        <f t="shared" si="7"/>
        <v>157.00945703642833</v>
      </c>
      <c r="L18" s="13"/>
      <c r="M18" s="4">
        <v>3</v>
      </c>
      <c r="N18" s="1">
        <v>409.7</v>
      </c>
      <c r="Q18" s="13">
        <f t="shared" si="2"/>
        <v>25.122750134839627</v>
      </c>
      <c r="R18">
        <v>25.122750134839627</v>
      </c>
      <c r="AE18">
        <v>19240.464100000001</v>
      </c>
      <c r="AF18">
        <v>10.682863680000001</v>
      </c>
    </row>
    <row r="19" spans="5:36">
      <c r="E19">
        <f t="shared" si="5"/>
        <v>0.5</v>
      </c>
      <c r="F19" s="5">
        <v>3</v>
      </c>
      <c r="G19" s="7"/>
      <c r="H19" s="4">
        <v>1</v>
      </c>
      <c r="I19" s="1">
        <f>H19*K19/(2*E19)</f>
        <v>182.15568775440636</v>
      </c>
      <c r="J19" s="1">
        <v>182.8</v>
      </c>
      <c r="K19">
        <f>SQRT(O$7/C$3)</f>
        <v>182.15568775440636</v>
      </c>
      <c r="L19" s="13"/>
      <c r="M19" s="4">
        <v>4</v>
      </c>
      <c r="N19" s="1">
        <v>548.5</v>
      </c>
      <c r="Q19" s="13">
        <f t="shared" si="2"/>
        <v>3.6432931457371263</v>
      </c>
      <c r="R19">
        <v>3.6432931457371263</v>
      </c>
      <c r="AE19">
        <v>24822.002500000002</v>
      </c>
      <c r="AF19">
        <v>14.01217952</v>
      </c>
    </row>
    <row r="20" spans="5:36">
      <c r="E20">
        <f t="shared" si="5"/>
        <v>0.5</v>
      </c>
      <c r="F20" s="6"/>
      <c r="G20" s="8"/>
      <c r="H20" s="4">
        <v>2</v>
      </c>
      <c r="I20" s="1">
        <f t="shared" ref="I20:I24" si="9">H20*K20/(2*E20)</f>
        <v>364.31137550881272</v>
      </c>
      <c r="J20" s="1">
        <v>366.4</v>
      </c>
      <c r="K20">
        <f t="shared" ref="K20:K26" si="10">SQRT(O$7/C$3)</f>
        <v>182.15568775440636</v>
      </c>
      <c r="M20" s="4">
        <v>5</v>
      </c>
      <c r="N20" s="1">
        <v>685.1</v>
      </c>
      <c r="Q20" s="13">
        <f t="shared" si="2"/>
        <v>7.2865862914742525</v>
      </c>
      <c r="R20">
        <v>7.2865862914742525</v>
      </c>
      <c r="AE20">
        <v>34021.802499999998</v>
      </c>
      <c r="AF20">
        <v>18.859906800000001</v>
      </c>
    </row>
    <row r="21" spans="5:36">
      <c r="E21">
        <f t="shared" si="5"/>
        <v>0.5</v>
      </c>
      <c r="F21" s="6"/>
      <c r="G21" s="8"/>
      <c r="H21" s="4">
        <v>3</v>
      </c>
      <c r="I21" s="1">
        <f t="shared" si="9"/>
        <v>546.46706326321907</v>
      </c>
      <c r="J21" s="1">
        <v>550.1</v>
      </c>
      <c r="K21">
        <f t="shared" si="10"/>
        <v>182.15568775440636</v>
      </c>
      <c r="M21" s="4">
        <v>6</v>
      </c>
      <c r="N21" s="1">
        <v>826.1</v>
      </c>
      <c r="Q21" s="13">
        <f t="shared" si="2"/>
        <v>10.92987943721138</v>
      </c>
      <c r="R21">
        <v>10.92987943721138</v>
      </c>
      <c r="AE21">
        <v>41603.760900000001</v>
      </c>
      <c r="AF21">
        <v>23.700763439999999</v>
      </c>
    </row>
    <row r="22" spans="5:36">
      <c r="E22">
        <f t="shared" si="5"/>
        <v>0.5</v>
      </c>
      <c r="F22" s="6"/>
      <c r="G22" s="8"/>
      <c r="H22" s="4">
        <v>4</v>
      </c>
      <c r="I22" s="1">
        <f t="shared" si="9"/>
        <v>728.62275101762543</v>
      </c>
      <c r="J22" s="1">
        <v>733.5</v>
      </c>
      <c r="K22">
        <f t="shared" si="10"/>
        <v>182.15568775440636</v>
      </c>
      <c r="M22" s="4">
        <v>7</v>
      </c>
      <c r="N22" s="1">
        <v>966.3</v>
      </c>
      <c r="Q22" s="13">
        <f t="shared" si="2"/>
        <v>14.573172582948505</v>
      </c>
      <c r="R22">
        <v>14.573172582948505</v>
      </c>
      <c r="AE22">
        <v>49350.622500000005</v>
      </c>
      <c r="AF22">
        <v>28.535730960000002</v>
      </c>
    </row>
    <row r="23" spans="5:36">
      <c r="E23">
        <f t="shared" si="5"/>
        <v>0.5</v>
      </c>
      <c r="F23" s="6"/>
      <c r="G23" s="8"/>
      <c r="H23" s="4">
        <v>5</v>
      </c>
      <c r="I23" s="1">
        <f t="shared" si="9"/>
        <v>910.77843877203179</v>
      </c>
      <c r="J23" s="1">
        <v>917.8</v>
      </c>
      <c r="K23">
        <f t="shared" si="10"/>
        <v>182.15568775440636</v>
      </c>
      <c r="M23" s="14">
        <v>8</v>
      </c>
      <c r="N23" s="7">
        <v>1106.9000000000001</v>
      </c>
      <c r="Q23" s="13">
        <f t="shared" si="2"/>
        <v>18.216465728685634</v>
      </c>
      <c r="R23">
        <v>18.216465728685634</v>
      </c>
      <c r="T23" t="s">
        <v>6</v>
      </c>
      <c r="U23">
        <v>1</v>
      </c>
      <c r="V23">
        <v>2</v>
      </c>
      <c r="W23">
        <v>3</v>
      </c>
      <c r="X23">
        <v>4</v>
      </c>
      <c r="Y23">
        <v>5</v>
      </c>
      <c r="Z23">
        <v>6</v>
      </c>
      <c r="AA23">
        <v>7</v>
      </c>
      <c r="AB23">
        <v>8</v>
      </c>
    </row>
    <row r="24" spans="5:36">
      <c r="E24">
        <f t="shared" si="5"/>
        <v>0.5</v>
      </c>
      <c r="F24" s="6"/>
      <c r="G24" s="8"/>
      <c r="H24" s="4">
        <v>6</v>
      </c>
      <c r="I24" s="1">
        <f t="shared" si="9"/>
        <v>1092.9341265264381</v>
      </c>
      <c r="J24" s="1">
        <v>1103</v>
      </c>
      <c r="K24">
        <f t="shared" si="10"/>
        <v>182.15568775440636</v>
      </c>
      <c r="Q24" s="13">
        <f t="shared" si="2"/>
        <v>21.859758874422759</v>
      </c>
      <c r="R24">
        <v>21.859758874422759</v>
      </c>
      <c r="T24" t="s">
        <v>21</v>
      </c>
      <c r="U24" s="18">
        <v>10.682863680000001</v>
      </c>
      <c r="V24" s="18"/>
      <c r="W24" s="18"/>
      <c r="X24" s="18"/>
      <c r="Y24" s="18"/>
      <c r="Z24" s="18"/>
      <c r="AA24" s="18"/>
      <c r="AB24" s="18"/>
    </row>
    <row r="25" spans="5:36">
      <c r="E25">
        <f t="shared" si="5"/>
        <v>0.5</v>
      </c>
      <c r="F25" s="8"/>
      <c r="G25" s="8"/>
      <c r="H25" s="4">
        <v>7</v>
      </c>
      <c r="I25" s="1">
        <f>H25*K25/(2*E25)</f>
        <v>1275.0898142808446</v>
      </c>
      <c r="J25" s="1">
        <v>1288.0999999999999</v>
      </c>
      <c r="K25">
        <f t="shared" si="10"/>
        <v>182.15568775440636</v>
      </c>
      <c r="Q25" s="13">
        <f t="shared" si="2"/>
        <v>25.503052020159888</v>
      </c>
      <c r="R25">
        <v>25.503052020159888</v>
      </c>
      <c r="T25" t="s">
        <v>7</v>
      </c>
      <c r="U25">
        <v>137.09348249999999</v>
      </c>
      <c r="V25">
        <v>274.18696499999999</v>
      </c>
      <c r="W25">
        <v>411.28044749999998</v>
      </c>
      <c r="X25">
        <v>548.37392999999997</v>
      </c>
      <c r="Y25">
        <v>685.46741250000002</v>
      </c>
      <c r="Z25">
        <v>822.56089489999999</v>
      </c>
      <c r="AA25">
        <v>959.65437740000004</v>
      </c>
      <c r="AB25">
        <v>1096.7478599999999</v>
      </c>
      <c r="AE25" t="s">
        <v>25</v>
      </c>
      <c r="AF25">
        <v>19240.464100000001</v>
      </c>
      <c r="AG25">
        <v>24822.002500000002</v>
      </c>
      <c r="AH25">
        <v>34021.802499999998</v>
      </c>
      <c r="AI25">
        <v>41603.760900000001</v>
      </c>
      <c r="AJ25">
        <v>49350.622500000005</v>
      </c>
    </row>
    <row r="26" spans="5:36">
      <c r="E26">
        <f t="shared" si="5"/>
        <v>0.5</v>
      </c>
      <c r="F26" s="8"/>
      <c r="G26" s="8"/>
      <c r="H26" s="14">
        <v>8</v>
      </c>
      <c r="I26" s="7">
        <f t="shared" ref="I26" si="11">H26*K26/(2*E26)</f>
        <v>1457.2455020352509</v>
      </c>
      <c r="J26" s="7">
        <v>1474.5</v>
      </c>
      <c r="K26">
        <f t="shared" si="10"/>
        <v>182.15568775440636</v>
      </c>
      <c r="L26">
        <v>138.71</v>
      </c>
      <c r="M26">
        <v>157.55000000000001</v>
      </c>
      <c r="N26">
        <v>184.45</v>
      </c>
      <c r="O26">
        <v>203.97</v>
      </c>
      <c r="P26">
        <v>222.15</v>
      </c>
      <c r="Q26" s="13">
        <f t="shared" si="2"/>
        <v>29.14634516589701</v>
      </c>
      <c r="R26">
        <v>29.14634516589701</v>
      </c>
      <c r="T26" t="s">
        <v>20</v>
      </c>
      <c r="U26">
        <v>135.5</v>
      </c>
      <c r="V26">
        <v>273.10000000000002</v>
      </c>
      <c r="W26">
        <v>409.7</v>
      </c>
      <c r="X26">
        <v>548.5</v>
      </c>
      <c r="Y26">
        <v>685.1</v>
      </c>
      <c r="Z26">
        <v>826.1</v>
      </c>
      <c r="AA26">
        <v>966.3</v>
      </c>
      <c r="AB26">
        <v>1106.9000000000001</v>
      </c>
      <c r="AE26" t="s">
        <v>21</v>
      </c>
      <c r="AF26">
        <v>10.682863680000001</v>
      </c>
      <c r="AG26">
        <v>14.01217952</v>
      </c>
      <c r="AH26">
        <v>18.859906800000001</v>
      </c>
      <c r="AI26">
        <v>23.700763439999999</v>
      </c>
      <c r="AJ26">
        <v>28.535730960000002</v>
      </c>
    </row>
    <row r="27" spans="5:36">
      <c r="E27">
        <f t="shared" si="5"/>
        <v>0.5</v>
      </c>
      <c r="F27" s="5">
        <v>4</v>
      </c>
      <c r="G27" s="7"/>
      <c r="H27" s="4">
        <v>1</v>
      </c>
      <c r="I27" s="1">
        <f>H27*K27/(2*E27)</f>
        <v>204.19924553964071</v>
      </c>
      <c r="J27" s="1">
        <v>202.6</v>
      </c>
      <c r="K27">
        <f>SQRT(O$8/C$3)</f>
        <v>204.19924553964071</v>
      </c>
      <c r="Q27" s="13">
        <f t="shared" si="2"/>
        <v>4.0841860103886276</v>
      </c>
      <c r="R27">
        <v>4.0841860103886276</v>
      </c>
      <c r="T27" t="s">
        <v>21</v>
      </c>
      <c r="U27" s="18">
        <v>14.01217952</v>
      </c>
      <c r="V27" s="18"/>
      <c r="W27" s="18"/>
      <c r="X27" s="18"/>
      <c r="Y27" s="18"/>
      <c r="Z27" s="18"/>
      <c r="AA27" s="18"/>
      <c r="AB27" s="18"/>
    </row>
    <row r="28" spans="5:36">
      <c r="E28">
        <f t="shared" si="5"/>
        <v>0.5</v>
      </c>
      <c r="F28" s="6"/>
      <c r="G28" s="8"/>
      <c r="H28" s="4">
        <v>2</v>
      </c>
      <c r="I28" s="1">
        <f t="shared" ref="I28:I32" si="12">H28*K28/(2*E28)</f>
        <v>408.39849107928143</v>
      </c>
      <c r="J28" s="1">
        <v>405.8</v>
      </c>
      <c r="K28">
        <f t="shared" ref="K28:K34" si="13">SQRT(O$8/C$3)</f>
        <v>204.19924553964071</v>
      </c>
      <c r="M28" t="s">
        <v>12</v>
      </c>
      <c r="N28" t="s">
        <v>25</v>
      </c>
      <c r="O28" t="s">
        <v>21</v>
      </c>
      <c r="Q28" s="13">
        <f t="shared" si="2"/>
        <v>8.1683720207772552</v>
      </c>
      <c r="R28">
        <v>8.1683720207772552</v>
      </c>
      <c r="T28" t="s">
        <v>7</v>
      </c>
      <c r="U28">
        <v>157.009457</v>
      </c>
      <c r="V28">
        <v>314.01891410000002</v>
      </c>
      <c r="W28">
        <v>471.02837110000002</v>
      </c>
      <c r="X28">
        <v>628.03782809999996</v>
      </c>
      <c r="Y28">
        <v>785.04728520000003</v>
      </c>
      <c r="Z28">
        <v>942.05674220000003</v>
      </c>
      <c r="AA28">
        <v>1099.0661990000001</v>
      </c>
      <c r="AB28">
        <v>1256.075656</v>
      </c>
    </row>
    <row r="29" spans="5:36">
      <c r="E29">
        <f t="shared" ref="E29:E42" si="14">E28</f>
        <v>0.5</v>
      </c>
      <c r="F29" s="6"/>
      <c r="G29" s="8"/>
      <c r="H29" s="4">
        <v>3</v>
      </c>
      <c r="I29" s="1">
        <f t="shared" si="12"/>
        <v>612.59773661892211</v>
      </c>
      <c r="J29" s="1">
        <v>609.1</v>
      </c>
      <c r="K29">
        <f t="shared" si="13"/>
        <v>204.19924553964071</v>
      </c>
      <c r="M29">
        <v>138.71</v>
      </c>
      <c r="N29">
        <f>M29*M29</f>
        <v>19240.464100000001</v>
      </c>
      <c r="O29">
        <v>10.682863680000001</v>
      </c>
      <c r="Q29" s="13">
        <f t="shared" si="2"/>
        <v>12.252558031165883</v>
      </c>
      <c r="R29">
        <v>12.252558031165883</v>
      </c>
      <c r="T29" t="s">
        <v>20</v>
      </c>
      <c r="U29">
        <v>155.80000000000001</v>
      </c>
      <c r="V29">
        <v>312.10000000000002</v>
      </c>
      <c r="W29">
        <v>468.4</v>
      </c>
      <c r="X29">
        <v>626.4</v>
      </c>
      <c r="Y29">
        <v>783.2</v>
      </c>
      <c r="Z29">
        <v>941.1</v>
      </c>
      <c r="AA29">
        <v>1099.4000000000001</v>
      </c>
      <c r="AB29">
        <v>1259.0999999999999</v>
      </c>
    </row>
    <row r="30" spans="5:36">
      <c r="E30">
        <f t="shared" si="14"/>
        <v>0.5</v>
      </c>
      <c r="F30" s="6"/>
      <c r="G30" s="8"/>
      <c r="H30" s="4">
        <v>4</v>
      </c>
      <c r="I30" s="1">
        <f t="shared" si="12"/>
        <v>816.79698215856286</v>
      </c>
      <c r="J30" s="1">
        <v>812.4</v>
      </c>
      <c r="K30">
        <f t="shared" si="13"/>
        <v>204.19924553964071</v>
      </c>
      <c r="M30">
        <v>157.55000000000001</v>
      </c>
      <c r="N30">
        <f t="shared" ref="N30:N33" si="15">M30*M30</f>
        <v>24822.002500000002</v>
      </c>
      <c r="O30">
        <v>14.01217952</v>
      </c>
      <c r="Q30" s="13">
        <f t="shared" si="2"/>
        <v>16.33674404155451</v>
      </c>
      <c r="R30">
        <v>16.33674404155451</v>
      </c>
      <c r="T30" t="s">
        <v>21</v>
      </c>
      <c r="U30" s="18">
        <v>18.859906800000001</v>
      </c>
      <c r="V30" s="18"/>
      <c r="W30" s="18"/>
      <c r="X30" s="18"/>
      <c r="Y30" s="18"/>
      <c r="Z30" s="18"/>
      <c r="AA30" s="18"/>
      <c r="AB30" s="18"/>
    </row>
    <row r="31" spans="5:36">
      <c r="E31">
        <f t="shared" si="14"/>
        <v>0.5</v>
      </c>
      <c r="F31" s="6"/>
      <c r="G31" s="8"/>
      <c r="H31" s="4">
        <v>5</v>
      </c>
      <c r="I31" s="1">
        <f t="shared" si="12"/>
        <v>1020.9962276982036</v>
      </c>
      <c r="J31" s="1">
        <v>1016.6</v>
      </c>
      <c r="K31">
        <f t="shared" si="13"/>
        <v>204.19924553964071</v>
      </c>
      <c r="M31">
        <v>184.45</v>
      </c>
      <c r="N31">
        <f t="shared" si="15"/>
        <v>34021.802499999998</v>
      </c>
      <c r="O31">
        <v>18.859906800000001</v>
      </c>
      <c r="Q31" s="13">
        <f t="shared" si="2"/>
        <v>20.420930051943138</v>
      </c>
      <c r="R31">
        <v>20.420930051943138</v>
      </c>
      <c r="T31" t="s">
        <v>7</v>
      </c>
      <c r="U31">
        <v>182.15568780000001</v>
      </c>
      <c r="V31">
        <v>364.3113755</v>
      </c>
      <c r="W31">
        <v>546.46706329999995</v>
      </c>
      <c r="X31">
        <v>728.62275099999999</v>
      </c>
      <c r="Y31">
        <v>910.7784388</v>
      </c>
      <c r="Z31">
        <v>1092.934127</v>
      </c>
      <c r="AA31">
        <v>1275.0898139999999</v>
      </c>
      <c r="AB31">
        <v>1457.245502</v>
      </c>
    </row>
    <row r="32" spans="5:36">
      <c r="E32">
        <f t="shared" si="14"/>
        <v>0.5</v>
      </c>
      <c r="F32" s="6"/>
      <c r="G32" s="8"/>
      <c r="H32" s="4">
        <v>6</v>
      </c>
      <c r="I32" s="1">
        <f t="shared" si="12"/>
        <v>1225.1954732378442</v>
      </c>
      <c r="J32" s="1">
        <v>1220.8</v>
      </c>
      <c r="K32">
        <f t="shared" si="13"/>
        <v>204.19924553964071</v>
      </c>
      <c r="M32">
        <v>203.97</v>
      </c>
      <c r="N32">
        <f t="shared" si="15"/>
        <v>41603.760900000001</v>
      </c>
      <c r="O32">
        <v>23.700763439999999</v>
      </c>
      <c r="Q32" s="13">
        <f t="shared" si="2"/>
        <v>24.505116062331766</v>
      </c>
      <c r="R32">
        <v>24.505116062331766</v>
      </c>
      <c r="T32" t="s">
        <v>20</v>
      </c>
      <c r="U32">
        <v>182.8</v>
      </c>
      <c r="V32">
        <v>366.4</v>
      </c>
      <c r="W32">
        <v>550.1</v>
      </c>
      <c r="X32">
        <v>733.5</v>
      </c>
      <c r="Y32">
        <v>917.8</v>
      </c>
      <c r="Z32">
        <v>1103</v>
      </c>
      <c r="AA32">
        <v>1288.0999999999999</v>
      </c>
      <c r="AB32">
        <v>1474.5</v>
      </c>
    </row>
    <row r="33" spans="5:28">
      <c r="E33">
        <f t="shared" si="14"/>
        <v>0.5</v>
      </c>
      <c r="F33" s="8"/>
      <c r="G33" s="8"/>
      <c r="H33" s="4">
        <v>7</v>
      </c>
      <c r="I33" s="1">
        <f>H33*K33/(2*E33)</f>
        <v>1429.394718777485</v>
      </c>
      <c r="J33" s="1">
        <v>1425.5</v>
      </c>
      <c r="K33">
        <f t="shared" si="13"/>
        <v>204.19924553964071</v>
      </c>
      <c r="M33">
        <v>222.15</v>
      </c>
      <c r="N33">
        <f t="shared" si="15"/>
        <v>49350.622500000005</v>
      </c>
      <c r="O33">
        <v>28.535730960000002</v>
      </c>
      <c r="Q33" s="13">
        <f t="shared" si="2"/>
        <v>28.589302072720393</v>
      </c>
      <c r="R33">
        <v>28.589302072720393</v>
      </c>
      <c r="T33" t="s">
        <v>21</v>
      </c>
      <c r="U33" s="18">
        <v>23.700763439999999</v>
      </c>
      <c r="V33" s="18"/>
      <c r="W33" s="18"/>
      <c r="X33" s="18"/>
      <c r="Y33" s="18"/>
      <c r="Z33" s="18"/>
      <c r="AA33" s="18"/>
      <c r="AB33" s="18"/>
    </row>
    <row r="34" spans="5:28">
      <c r="E34">
        <f t="shared" si="14"/>
        <v>0.5</v>
      </c>
      <c r="F34" s="8"/>
      <c r="G34" s="8"/>
      <c r="H34" s="14">
        <v>8</v>
      </c>
      <c r="I34" s="7">
        <f t="shared" ref="I34" si="16">H34*K34/(2*E34)</f>
        <v>1633.5939643171257</v>
      </c>
      <c r="J34" s="7">
        <v>1630.5</v>
      </c>
      <c r="K34">
        <f t="shared" si="13"/>
        <v>204.19924553964071</v>
      </c>
      <c r="Q34" s="13">
        <f t="shared" si="2"/>
        <v>32.673488083109021</v>
      </c>
      <c r="R34">
        <v>32.673488083109021</v>
      </c>
      <c r="T34" t="s">
        <v>7</v>
      </c>
      <c r="U34">
        <v>204.19924549999999</v>
      </c>
      <c r="V34">
        <v>408.3984911</v>
      </c>
      <c r="W34">
        <v>612.59773659999996</v>
      </c>
      <c r="X34">
        <v>816.7969822</v>
      </c>
      <c r="Y34">
        <v>1020.996228</v>
      </c>
      <c r="Z34">
        <v>1225.195473</v>
      </c>
      <c r="AA34">
        <v>1429.3947189999999</v>
      </c>
      <c r="AB34">
        <v>1633.5939639999999</v>
      </c>
    </row>
    <row r="35" spans="5:28">
      <c r="E35">
        <f t="shared" si="14"/>
        <v>0.5</v>
      </c>
      <c r="F35" s="5">
        <v>5</v>
      </c>
      <c r="G35" s="7"/>
      <c r="H35" s="4">
        <v>1</v>
      </c>
      <c r="I35" s="1">
        <f>H35*K35/(2*E35)</f>
        <v>224.06161720386487</v>
      </c>
      <c r="J35" s="1">
        <v>220.8</v>
      </c>
      <c r="K35">
        <f>SQRT(O$9/C$3)</f>
        <v>224.06161720386487</v>
      </c>
      <c r="N35" s="21" t="s">
        <v>26</v>
      </c>
      <c r="O35" s="21" t="s">
        <v>27</v>
      </c>
      <c r="Q35" s="13">
        <f t="shared" si="2"/>
        <v>4.4814530045431962</v>
      </c>
      <c r="R35">
        <v>4.4814530045431962</v>
      </c>
      <c r="T35" t="s">
        <v>20</v>
      </c>
      <c r="U35">
        <v>202.6</v>
      </c>
      <c r="V35">
        <v>405.8</v>
      </c>
      <c r="W35">
        <v>609.1</v>
      </c>
      <c r="X35">
        <v>812.4</v>
      </c>
      <c r="Y35">
        <v>1016.6</v>
      </c>
      <c r="Z35">
        <v>1220.8</v>
      </c>
      <c r="AA35">
        <v>1425.5</v>
      </c>
      <c r="AB35">
        <v>1630.5</v>
      </c>
    </row>
    <row r="36" spans="5:28">
      <c r="E36">
        <f t="shared" si="14"/>
        <v>0.5</v>
      </c>
      <c r="F36" s="6"/>
      <c r="G36" s="8"/>
      <c r="H36" s="4">
        <v>2</v>
      </c>
      <c r="I36" s="1">
        <f t="shared" ref="I36:I40" si="17">H36*K36/(2*E36)</f>
        <v>448.12323440772974</v>
      </c>
      <c r="J36" s="1">
        <v>442.4</v>
      </c>
      <c r="K36">
        <f t="shared" ref="K36:K42" si="18">SQRT(O$9/C$3)</f>
        <v>224.06161720386487</v>
      </c>
      <c r="M36" s="20"/>
      <c r="N36">
        <v>5.8900000000000001E-4</v>
      </c>
      <c r="O36">
        <v>1.2E-5</v>
      </c>
      <c r="Q36" s="13">
        <f t="shared" si="2"/>
        <v>8.9629060090863923</v>
      </c>
      <c r="R36">
        <v>8.9629060090863923</v>
      </c>
      <c r="T36" t="s">
        <v>21</v>
      </c>
      <c r="U36" s="18">
        <v>28.535730960000002</v>
      </c>
      <c r="V36" s="18"/>
      <c r="W36" s="18"/>
      <c r="X36" s="18"/>
      <c r="Y36" s="18"/>
      <c r="Z36" s="18"/>
      <c r="AA36" s="18"/>
      <c r="AB36" s="18"/>
    </row>
    <row r="37" spans="5:28">
      <c r="E37">
        <f t="shared" si="14"/>
        <v>0.5</v>
      </c>
      <c r="F37" s="6"/>
      <c r="G37" s="8"/>
      <c r="H37" s="4">
        <v>3</v>
      </c>
      <c r="I37" s="1">
        <f t="shared" si="17"/>
        <v>672.18485161159458</v>
      </c>
      <c r="J37" s="1">
        <v>663.8</v>
      </c>
      <c r="K37">
        <f t="shared" si="18"/>
        <v>224.06161720386487</v>
      </c>
      <c r="Q37" s="13">
        <f t="shared" si="2"/>
        <v>13.444359013629589</v>
      </c>
      <c r="R37">
        <v>13.444359013629589</v>
      </c>
      <c r="T37" t="s">
        <v>7</v>
      </c>
      <c r="U37">
        <v>224.0616172</v>
      </c>
      <c r="V37">
        <v>448.1232344</v>
      </c>
      <c r="W37">
        <v>672.1848516</v>
      </c>
      <c r="X37">
        <v>896.2464688</v>
      </c>
      <c r="Y37">
        <v>1120.308086</v>
      </c>
      <c r="Z37">
        <v>1344.3697030000001</v>
      </c>
      <c r="AA37">
        <v>1568.4313199999999</v>
      </c>
      <c r="AB37">
        <v>1792.4929380000001</v>
      </c>
    </row>
    <row r="38" spans="5:28">
      <c r="E38">
        <f t="shared" si="14"/>
        <v>0.5</v>
      </c>
      <c r="F38" s="6"/>
      <c r="G38" s="8"/>
      <c r="H38" s="4">
        <v>4</v>
      </c>
      <c r="I38" s="1">
        <f t="shared" si="17"/>
        <v>896.24646881545948</v>
      </c>
      <c r="J38" s="1">
        <v>885.3</v>
      </c>
      <c r="K38">
        <f t="shared" si="18"/>
        <v>224.06161720386487</v>
      </c>
      <c r="Q38" s="13">
        <f t="shared" si="2"/>
        <v>17.925812018172785</v>
      </c>
      <c r="R38">
        <v>17.925812018172785</v>
      </c>
      <c r="T38" t="s">
        <v>20</v>
      </c>
      <c r="U38">
        <v>220.8</v>
      </c>
      <c r="V38">
        <v>442.4</v>
      </c>
      <c r="W38">
        <v>663.8</v>
      </c>
      <c r="X38">
        <v>885.3</v>
      </c>
      <c r="Y38">
        <v>1107.9000000000001</v>
      </c>
      <c r="Z38">
        <v>1329.2</v>
      </c>
      <c r="AA38">
        <v>1552.7</v>
      </c>
      <c r="AB38">
        <v>1776.5</v>
      </c>
    </row>
    <row r="39" spans="5:28">
      <c r="E39">
        <f t="shared" si="14"/>
        <v>0.5</v>
      </c>
      <c r="F39" s="6"/>
      <c r="G39" s="8"/>
      <c r="H39" s="4">
        <v>5</v>
      </c>
      <c r="I39" s="1">
        <f t="shared" si="17"/>
        <v>1120.3080860193243</v>
      </c>
      <c r="J39" s="1">
        <v>1107.9000000000001</v>
      </c>
      <c r="K39">
        <f t="shared" si="18"/>
        <v>224.06161720386487</v>
      </c>
      <c r="Q39" s="13">
        <f t="shared" si="2"/>
        <v>22.407265022715979</v>
      </c>
      <c r="R39">
        <v>22.407265022715979</v>
      </c>
    </row>
    <row r="40" spans="5:28">
      <c r="E40">
        <f t="shared" si="14"/>
        <v>0.5</v>
      </c>
      <c r="F40" s="6"/>
      <c r="G40" s="8"/>
      <c r="H40" s="4">
        <v>6</v>
      </c>
      <c r="I40" s="1">
        <f t="shared" si="17"/>
        <v>1344.3697032231892</v>
      </c>
      <c r="J40" s="1">
        <v>1329.2</v>
      </c>
      <c r="K40">
        <f t="shared" si="18"/>
        <v>224.06161720386487</v>
      </c>
      <c r="Q40" s="13">
        <f t="shared" si="2"/>
        <v>26.888718027259177</v>
      </c>
      <c r="R40">
        <v>26.888718027259177</v>
      </c>
    </row>
    <row r="41" spans="5:28">
      <c r="E41">
        <f t="shared" si="14"/>
        <v>0.5</v>
      </c>
      <c r="F41" s="8"/>
      <c r="G41" s="8"/>
      <c r="H41" s="4">
        <v>7</v>
      </c>
      <c r="I41" s="1">
        <f>H41*K41/(2*E41)</f>
        <v>1568.4313204270541</v>
      </c>
      <c r="J41" s="1">
        <v>1552.7</v>
      </c>
      <c r="K41">
        <f t="shared" si="18"/>
        <v>224.06161720386487</v>
      </c>
      <c r="Q41" s="13">
        <f t="shared" si="2"/>
        <v>31.370171031802375</v>
      </c>
      <c r="R41">
        <v>31.370171031802375</v>
      </c>
    </row>
    <row r="42" spans="5:28">
      <c r="E42">
        <f t="shared" si="14"/>
        <v>0.5</v>
      </c>
      <c r="F42" s="9"/>
      <c r="G42" s="9"/>
      <c r="H42" s="4">
        <v>8</v>
      </c>
      <c r="I42" s="1">
        <f t="shared" ref="I42" si="19">H42*K42/(2*E42)</f>
        <v>1792.492937630919</v>
      </c>
      <c r="J42" s="1">
        <v>1776.5</v>
      </c>
      <c r="K42">
        <f t="shared" si="18"/>
        <v>224.06161720386487</v>
      </c>
      <c r="Q42" s="13">
        <f>I42*SQRT(POWER(0.01/E41,2)+POWER(0.1/C$4,2)+POWER(0.1/N$9,2))</f>
        <v>35.851298782094759</v>
      </c>
      <c r="R42">
        <v>35.851298782094759</v>
      </c>
    </row>
    <row r="45" spans="5:28">
      <c r="R45">
        <f>1.4*Q35/I35*L74</f>
        <v>19.347202629145833</v>
      </c>
    </row>
    <row r="48" spans="5:28">
      <c r="E48" t="s">
        <v>13</v>
      </c>
    </row>
    <row r="49" spans="4:14">
      <c r="E49" t="s">
        <v>14</v>
      </c>
      <c r="F49" s="10">
        <f>O9</f>
        <v>28.535730960000002</v>
      </c>
      <c r="G49" s="11"/>
      <c r="H49" s="10"/>
      <c r="I49" s="10"/>
      <c r="K49" t="s">
        <v>14</v>
      </c>
      <c r="L49" s="13">
        <f>O6</f>
        <v>14.01217952</v>
      </c>
      <c r="M49" s="13"/>
      <c r="N49" s="13"/>
    </row>
    <row r="50" spans="4:14">
      <c r="D50" s="15" t="s">
        <v>18</v>
      </c>
      <c r="E50" s="1">
        <v>1</v>
      </c>
      <c r="F50" s="1">
        <v>218</v>
      </c>
      <c r="G50" s="15" t="s">
        <v>19</v>
      </c>
      <c r="H50" s="1">
        <v>3</v>
      </c>
      <c r="J50" s="15" t="s">
        <v>18</v>
      </c>
      <c r="K50" s="1">
        <v>1</v>
      </c>
      <c r="L50" s="1">
        <v>153</v>
      </c>
      <c r="M50" s="15" t="s">
        <v>19</v>
      </c>
      <c r="N50" s="1">
        <v>2</v>
      </c>
    </row>
    <row r="51" spans="4:14">
      <c r="D51" s="16"/>
      <c r="E51" s="1">
        <v>2</v>
      </c>
      <c r="F51" s="1">
        <v>219</v>
      </c>
      <c r="G51" s="16"/>
      <c r="H51" s="1">
        <v>3</v>
      </c>
      <c r="J51" s="16"/>
      <c r="K51" s="1">
        <v>2</v>
      </c>
      <c r="L51" s="1">
        <v>154</v>
      </c>
      <c r="M51" s="16"/>
      <c r="N51" s="1">
        <v>4</v>
      </c>
    </row>
    <row r="52" spans="4:14">
      <c r="D52" s="16"/>
      <c r="E52" s="1">
        <v>3</v>
      </c>
      <c r="F52" s="1">
        <v>220</v>
      </c>
      <c r="G52" s="16"/>
      <c r="H52" s="1">
        <v>4</v>
      </c>
      <c r="J52" s="16"/>
      <c r="K52" s="1">
        <v>3</v>
      </c>
      <c r="L52" s="1">
        <v>155</v>
      </c>
      <c r="M52" s="16"/>
      <c r="N52" s="1">
        <v>8</v>
      </c>
    </row>
    <row r="53" spans="4:14">
      <c r="D53" s="16"/>
      <c r="E53" s="1">
        <v>4</v>
      </c>
      <c r="F53" s="1">
        <v>220.1</v>
      </c>
      <c r="G53" s="16"/>
      <c r="H53" s="1">
        <v>4</v>
      </c>
      <c r="J53" s="16"/>
      <c r="K53" s="1">
        <v>4</v>
      </c>
      <c r="L53" s="1">
        <v>155.1</v>
      </c>
      <c r="M53" s="16"/>
      <c r="N53" s="1">
        <v>10</v>
      </c>
    </row>
    <row r="54" spans="4:14">
      <c r="D54" s="16"/>
      <c r="E54" s="1">
        <v>5</v>
      </c>
      <c r="F54" s="1">
        <v>220.2</v>
      </c>
      <c r="G54" s="16"/>
      <c r="H54" s="1">
        <v>5</v>
      </c>
      <c r="J54" s="16"/>
      <c r="K54" s="1">
        <v>5</v>
      </c>
      <c r="L54" s="1">
        <v>155.19999999999999</v>
      </c>
      <c r="M54" s="16"/>
      <c r="N54" s="1">
        <v>17</v>
      </c>
    </row>
    <row r="55" spans="4:14">
      <c r="D55" s="16"/>
      <c r="E55" s="1">
        <v>6</v>
      </c>
      <c r="F55" s="1">
        <v>220.3</v>
      </c>
      <c r="G55" s="16"/>
      <c r="H55" s="1">
        <v>6</v>
      </c>
      <c r="J55" s="16"/>
      <c r="K55" s="1">
        <v>6</v>
      </c>
      <c r="L55" s="1">
        <v>155.30000000000001</v>
      </c>
      <c r="M55" s="16"/>
      <c r="N55" s="1">
        <v>30</v>
      </c>
    </row>
    <row r="56" spans="4:14">
      <c r="D56" s="16"/>
      <c r="E56" s="1">
        <v>7</v>
      </c>
      <c r="F56" s="1">
        <v>220.4</v>
      </c>
      <c r="G56" s="16"/>
      <c r="H56" s="1">
        <v>6</v>
      </c>
      <c r="J56" s="16"/>
      <c r="K56" s="1">
        <v>7</v>
      </c>
      <c r="L56" s="1">
        <v>155.4</v>
      </c>
      <c r="M56" s="16"/>
      <c r="N56" s="1">
        <v>37</v>
      </c>
    </row>
    <row r="57" spans="4:14">
      <c r="D57" s="16"/>
      <c r="E57" s="1">
        <v>8</v>
      </c>
      <c r="F57" s="1">
        <v>220.5</v>
      </c>
      <c r="G57" s="16"/>
      <c r="H57" s="1">
        <v>7</v>
      </c>
      <c r="J57" s="16"/>
      <c r="K57" s="1">
        <v>8</v>
      </c>
      <c r="L57" s="1">
        <v>155.5</v>
      </c>
      <c r="M57" s="16"/>
      <c r="N57" s="1">
        <v>37</v>
      </c>
    </row>
    <row r="58" spans="4:14">
      <c r="D58" s="16"/>
      <c r="E58" s="1">
        <v>9</v>
      </c>
      <c r="F58" s="1">
        <v>220.6</v>
      </c>
      <c r="G58" s="16"/>
      <c r="H58" s="1">
        <v>8</v>
      </c>
      <c r="J58" s="16"/>
      <c r="K58" s="1">
        <v>9</v>
      </c>
      <c r="L58" s="1">
        <v>155.6</v>
      </c>
      <c r="M58" s="16"/>
      <c r="N58" s="1">
        <v>24</v>
      </c>
    </row>
    <row r="59" spans="4:14">
      <c r="D59" s="16"/>
      <c r="E59" s="1">
        <v>10</v>
      </c>
      <c r="F59" s="1">
        <v>220.7</v>
      </c>
      <c r="G59" s="16"/>
      <c r="H59" s="1">
        <v>11</v>
      </c>
      <c r="J59" s="16"/>
      <c r="K59" s="1">
        <v>10</v>
      </c>
      <c r="L59" s="1">
        <v>155.69999999999999</v>
      </c>
      <c r="M59" s="16"/>
      <c r="N59" s="1">
        <v>11</v>
      </c>
    </row>
    <row r="60" spans="4:14">
      <c r="D60" s="16"/>
      <c r="E60" s="1">
        <v>11</v>
      </c>
      <c r="F60" s="1">
        <v>220.8</v>
      </c>
      <c r="G60" s="16"/>
      <c r="H60" s="1">
        <v>13</v>
      </c>
      <c r="J60" s="16"/>
      <c r="K60" s="1">
        <v>11</v>
      </c>
      <c r="L60" s="1">
        <v>155.80000000000001</v>
      </c>
      <c r="M60" s="16"/>
      <c r="N60" s="1">
        <v>9</v>
      </c>
    </row>
    <row r="61" spans="4:14">
      <c r="D61" s="16"/>
      <c r="E61" s="1">
        <v>12</v>
      </c>
      <c r="F61" s="1">
        <v>220.9</v>
      </c>
      <c r="G61" s="16"/>
      <c r="H61" s="1">
        <v>38</v>
      </c>
      <c r="J61" s="16"/>
      <c r="K61" s="1">
        <v>12</v>
      </c>
      <c r="L61" s="1">
        <v>155.9</v>
      </c>
      <c r="M61" s="16"/>
      <c r="N61" s="1">
        <v>7</v>
      </c>
    </row>
    <row r="62" spans="4:14">
      <c r="D62" s="16"/>
      <c r="E62" s="1">
        <v>13</v>
      </c>
      <c r="F62" s="1">
        <v>221</v>
      </c>
      <c r="G62" s="16"/>
      <c r="H62" s="1">
        <v>46</v>
      </c>
      <c r="J62" s="16"/>
      <c r="K62" s="1">
        <v>13</v>
      </c>
      <c r="L62" s="1">
        <v>156</v>
      </c>
      <c r="M62" s="16"/>
      <c r="N62" s="1">
        <v>6</v>
      </c>
    </row>
    <row r="63" spans="4:14">
      <c r="D63" s="16"/>
      <c r="E63" s="1">
        <v>14</v>
      </c>
      <c r="F63" s="1">
        <v>221.1</v>
      </c>
      <c r="G63" s="16"/>
      <c r="H63" s="1">
        <v>46</v>
      </c>
      <c r="J63" s="16"/>
      <c r="K63" s="1">
        <v>14</v>
      </c>
      <c r="L63" s="1">
        <v>157</v>
      </c>
      <c r="M63" s="16"/>
      <c r="N63" s="1">
        <v>4</v>
      </c>
    </row>
    <row r="64" spans="4:14">
      <c r="D64" s="16"/>
      <c r="E64" s="1">
        <v>15</v>
      </c>
      <c r="F64" s="1">
        <v>221.2</v>
      </c>
      <c r="G64" s="16"/>
      <c r="H64" s="1">
        <v>24</v>
      </c>
      <c r="J64" s="16"/>
      <c r="K64" s="1">
        <v>15</v>
      </c>
      <c r="L64" s="1">
        <v>158</v>
      </c>
      <c r="M64" s="16"/>
      <c r="N64" s="1">
        <v>3</v>
      </c>
    </row>
    <row r="65" spans="4:14">
      <c r="D65" s="16"/>
      <c r="E65" s="1">
        <v>16</v>
      </c>
      <c r="F65" s="1">
        <v>221.3</v>
      </c>
      <c r="G65" s="16"/>
      <c r="H65" s="1">
        <v>12</v>
      </c>
      <c r="J65" s="16"/>
      <c r="K65" s="1">
        <v>16</v>
      </c>
      <c r="L65" s="1">
        <v>159</v>
      </c>
      <c r="M65" s="16"/>
      <c r="N65" s="1">
        <v>2</v>
      </c>
    </row>
    <row r="66" spans="4:14">
      <c r="D66" s="16"/>
      <c r="E66" s="1">
        <v>17</v>
      </c>
      <c r="F66" s="1">
        <v>221.4</v>
      </c>
      <c r="G66" s="16"/>
      <c r="H66" s="1">
        <v>8</v>
      </c>
      <c r="J66" s="16"/>
      <c r="K66" s="1"/>
      <c r="L66" s="1"/>
      <c r="M66" s="16"/>
      <c r="N66" s="1"/>
    </row>
    <row r="67" spans="4:14">
      <c r="D67" s="17"/>
      <c r="E67" s="1">
        <v>18</v>
      </c>
      <c r="F67" s="1">
        <v>221.5</v>
      </c>
      <c r="G67" s="17"/>
      <c r="H67" s="1">
        <v>7</v>
      </c>
      <c r="J67" s="17"/>
      <c r="K67" s="1"/>
      <c r="L67" s="1"/>
      <c r="M67" s="17"/>
      <c r="N67" s="1"/>
    </row>
    <row r="68" spans="4:14">
      <c r="E68" s="6">
        <v>19</v>
      </c>
      <c r="F68" s="6">
        <v>222</v>
      </c>
      <c r="G68" s="11"/>
      <c r="H68" s="6">
        <v>4</v>
      </c>
      <c r="I68" s="10"/>
      <c r="K68" s="6"/>
      <c r="L68" s="1"/>
      <c r="M68" s="13"/>
      <c r="N68" s="6"/>
    </row>
    <row r="69" spans="4:14">
      <c r="E69" s="6">
        <v>20</v>
      </c>
      <c r="F69" s="6">
        <v>223</v>
      </c>
      <c r="G69" s="11"/>
      <c r="H69" s="6">
        <v>3</v>
      </c>
      <c r="I69" s="10"/>
      <c r="K69" s="6"/>
      <c r="L69" s="1"/>
      <c r="M69" s="13"/>
      <c r="N69" s="6"/>
    </row>
    <row r="70" spans="4:14">
      <c r="E70" s="6">
        <v>21</v>
      </c>
      <c r="F70" s="6">
        <v>224</v>
      </c>
      <c r="G70" s="11"/>
      <c r="H70" s="6">
        <v>2</v>
      </c>
      <c r="I70" s="10"/>
      <c r="K70" s="6"/>
      <c r="L70" s="1"/>
      <c r="M70" s="13"/>
      <c r="N70" s="6"/>
    </row>
    <row r="71" spans="4:14">
      <c r="G71" s="11"/>
      <c r="H71" s="10"/>
      <c r="I71" s="10"/>
      <c r="M71" s="13"/>
      <c r="N71" s="13"/>
    </row>
    <row r="72" spans="4:14">
      <c r="E72" t="s">
        <v>15</v>
      </c>
      <c r="F72" s="6">
        <v>221.1</v>
      </c>
      <c r="G72" s="13"/>
      <c r="H72" s="10">
        <f>H62*0.7</f>
        <v>32.199999999999996</v>
      </c>
      <c r="I72" s="10"/>
      <c r="K72" t="s">
        <v>15</v>
      </c>
      <c r="L72" s="6">
        <v>221.1</v>
      </c>
      <c r="M72" s="13"/>
      <c r="N72" s="13">
        <f>N57*0.7</f>
        <v>25.9</v>
      </c>
    </row>
    <row r="73" spans="4:14">
      <c r="E73" t="s">
        <v>16</v>
      </c>
      <c r="F73">
        <f>D92-D91</f>
        <v>0.29099999999999682</v>
      </c>
      <c r="G73" s="12"/>
      <c r="H73" s="10"/>
      <c r="I73" s="10"/>
      <c r="K73" t="s">
        <v>16</v>
      </c>
      <c r="L73">
        <f>M92-M91</f>
        <v>0.31999999999999318</v>
      </c>
      <c r="M73" s="13"/>
      <c r="N73" s="13"/>
    </row>
    <row r="74" spans="4:14">
      <c r="E74" t="s">
        <v>17</v>
      </c>
      <c r="F74">
        <f>F72/F73</f>
        <v>759.79381443299803</v>
      </c>
      <c r="G74" s="11"/>
      <c r="H74" s="10"/>
      <c r="I74" s="10"/>
      <c r="K74" t="s">
        <v>17</v>
      </c>
      <c r="L74">
        <f>L72/L73</f>
        <v>690.93750000001467</v>
      </c>
      <c r="M74" s="13"/>
      <c r="N74" s="13"/>
    </row>
    <row r="75" spans="4:14">
      <c r="G75" s="11"/>
      <c r="H75" s="10"/>
      <c r="I75" s="10"/>
    </row>
    <row r="76" spans="4:14">
      <c r="G76" s="11"/>
      <c r="H76" s="10"/>
      <c r="I76" s="10"/>
    </row>
    <row r="77" spans="4:14">
      <c r="G77" s="11"/>
      <c r="H77" s="10"/>
      <c r="I77" s="10"/>
      <c r="L77">
        <v>221.1</v>
      </c>
    </row>
    <row r="78" spans="4:14">
      <c r="G78" s="11"/>
      <c r="H78" s="10"/>
      <c r="I78" s="10"/>
      <c r="L78">
        <v>0.31999999999999318</v>
      </c>
    </row>
    <row r="79" spans="4:14">
      <c r="G79" t="s">
        <v>15</v>
      </c>
      <c r="H79" t="s">
        <v>16</v>
      </c>
      <c r="I79" t="s">
        <v>17</v>
      </c>
      <c r="L79">
        <v>690.93750000001467</v>
      </c>
    </row>
    <row r="80" spans="4:14">
      <c r="G80">
        <v>221.1</v>
      </c>
      <c r="H80">
        <v>0.29099999999999682</v>
      </c>
      <c r="I80">
        <v>759.79381443299803</v>
      </c>
      <c r="L80" s="6"/>
    </row>
    <row r="81" spans="4:14">
      <c r="G81">
        <v>155.4</v>
      </c>
      <c r="H81">
        <v>0.31999999999999318</v>
      </c>
      <c r="I81">
        <v>690.93750000001467</v>
      </c>
    </row>
    <row r="82" spans="4:14">
      <c r="G82" s="13"/>
      <c r="H82" s="10"/>
      <c r="I82" s="10"/>
    </row>
    <row r="83" spans="4:14">
      <c r="G83" s="12"/>
      <c r="H83" s="10"/>
      <c r="I83" s="10"/>
      <c r="J83">
        <v>221.1</v>
      </c>
      <c r="K83">
        <v>0.31999999999999318</v>
      </c>
      <c r="L83">
        <v>690.93750000001467</v>
      </c>
    </row>
    <row r="84" spans="4:14">
      <c r="G84" s="11"/>
      <c r="H84" s="10"/>
      <c r="I84" s="10"/>
    </row>
    <row r="85" spans="4:14">
      <c r="G85" s="11"/>
      <c r="H85" s="10"/>
      <c r="I85" s="10"/>
    </row>
    <row r="86" spans="4:14">
      <c r="F86" s="10"/>
      <c r="G86" s="11"/>
      <c r="H86" s="10"/>
      <c r="I86" s="10"/>
    </row>
    <row r="87" spans="4:14">
      <c r="F87" s="10"/>
      <c r="G87" s="11"/>
      <c r="H87" s="10"/>
      <c r="I87" s="10"/>
    </row>
    <row r="88" spans="4:14">
      <c r="F88" s="10"/>
      <c r="G88" s="11"/>
      <c r="H88" s="10"/>
      <c r="I88" s="10"/>
    </row>
    <row r="89" spans="4:14">
      <c r="F89" s="10"/>
      <c r="G89" s="11"/>
      <c r="H89" s="10"/>
      <c r="I89" s="10"/>
    </row>
    <row r="90" spans="4:14">
      <c r="F90" s="10"/>
      <c r="G90" s="11"/>
      <c r="H90" s="10"/>
      <c r="I90" s="10"/>
    </row>
    <row r="91" spans="4:14">
      <c r="D91">
        <v>220.88</v>
      </c>
      <c r="E91">
        <v>32.200000000000003</v>
      </c>
      <c r="F91" s="10"/>
      <c r="G91" s="11"/>
      <c r="H91" s="10"/>
      <c r="I91" s="10"/>
      <c r="M91">
        <v>155.27000000000001</v>
      </c>
      <c r="N91">
        <v>25.9</v>
      </c>
    </row>
    <row r="92" spans="4:14">
      <c r="D92">
        <v>221.17099999999999</v>
      </c>
      <c r="E92">
        <v>32.200000000000003</v>
      </c>
      <c r="F92" s="10"/>
      <c r="G92" s="13"/>
      <c r="H92" s="10"/>
      <c r="I92" s="10"/>
      <c r="M92">
        <v>155.59</v>
      </c>
      <c r="N92">
        <v>25.9</v>
      </c>
    </row>
    <row r="93" spans="4:14">
      <c r="F93" s="10"/>
      <c r="G93" s="12"/>
      <c r="H93" s="10"/>
      <c r="I93" s="10"/>
    </row>
    <row r="94" spans="4:14">
      <c r="F94" s="10"/>
      <c r="G94" s="11"/>
      <c r="H94" s="10"/>
      <c r="I94" s="10"/>
    </row>
    <row r="95" spans="4:14">
      <c r="F95" s="10"/>
      <c r="G95" s="11"/>
      <c r="H95" s="10"/>
      <c r="I95" s="10"/>
    </row>
    <row r="96" spans="4:14">
      <c r="F96" s="10"/>
      <c r="G96" s="11"/>
      <c r="H96" s="10"/>
      <c r="I96" s="10"/>
    </row>
    <row r="97" spans="5:9">
      <c r="F97" s="10"/>
      <c r="G97" s="11"/>
      <c r="H97" s="10"/>
      <c r="I97" s="10"/>
    </row>
    <row r="98" spans="5:9">
      <c r="F98" s="10"/>
      <c r="G98" s="11"/>
      <c r="H98" s="10"/>
      <c r="I98" s="10"/>
    </row>
    <row r="99" spans="5:9">
      <c r="F99" s="10"/>
      <c r="G99" s="11"/>
      <c r="H99" s="10"/>
      <c r="I99" s="10"/>
    </row>
    <row r="100" spans="5:9">
      <c r="F100" s="10"/>
      <c r="G100" s="11"/>
      <c r="H100" s="10"/>
      <c r="I100" s="10"/>
    </row>
    <row r="101" spans="5:9">
      <c r="F101" s="10"/>
      <c r="G101" s="11"/>
      <c r="H101" s="10"/>
      <c r="I101" s="10"/>
    </row>
    <row r="102" spans="5:9">
      <c r="F102" s="10"/>
      <c r="G102" s="13"/>
      <c r="H102" s="10"/>
      <c r="I102" s="10"/>
    </row>
    <row r="105" spans="5:9">
      <c r="E105" s="4">
        <v>1</v>
      </c>
      <c r="F105" s="1"/>
      <c r="G105" s="1">
        <v>135.5</v>
      </c>
    </row>
    <row r="106" spans="5:9">
      <c r="E106" s="4">
        <v>2</v>
      </c>
      <c r="F106" s="1"/>
      <c r="G106" s="1">
        <v>273.10000000000002</v>
      </c>
    </row>
    <row r="107" spans="5:9">
      <c r="E107" s="4">
        <v>3</v>
      </c>
      <c r="F107" s="1"/>
      <c r="G107" s="1">
        <v>409.7</v>
      </c>
    </row>
    <row r="108" spans="5:9">
      <c r="E108" s="4">
        <v>4</v>
      </c>
      <c r="F108" s="1"/>
      <c r="G108" s="1">
        <v>548.5</v>
      </c>
    </row>
    <row r="109" spans="5:9">
      <c r="E109" s="4">
        <v>5</v>
      </c>
      <c r="F109" s="1"/>
      <c r="G109" s="1">
        <v>685.1</v>
      </c>
    </row>
    <row r="110" spans="5:9">
      <c r="E110" s="4">
        <v>6</v>
      </c>
      <c r="F110" s="1"/>
      <c r="G110" s="1">
        <v>826.1</v>
      </c>
    </row>
    <row r="111" spans="5:9">
      <c r="E111" s="4">
        <v>7</v>
      </c>
      <c r="F111" s="1"/>
      <c r="G111" s="1">
        <v>966.3</v>
      </c>
    </row>
    <row r="112" spans="5:9">
      <c r="E112" s="14">
        <v>8</v>
      </c>
      <c r="F112" s="7"/>
      <c r="G112" s="7">
        <v>1106.9000000000001</v>
      </c>
    </row>
    <row r="113" spans="5:29">
      <c r="E113" s="4">
        <v>1</v>
      </c>
      <c r="F113" s="1"/>
      <c r="G113" s="1">
        <v>155.80000000000001</v>
      </c>
      <c r="I113" t="s">
        <v>23</v>
      </c>
    </row>
    <row r="114" spans="5:29">
      <c r="E114" s="4">
        <v>2</v>
      </c>
      <c r="F114" s="1"/>
      <c r="G114" s="1">
        <v>312.10000000000002</v>
      </c>
      <c r="I114">
        <v>138.71</v>
      </c>
      <c r="K114" s="19">
        <f>(SUM(L114:L121)/56)</f>
        <v>0.75</v>
      </c>
      <c r="L114">
        <f>POWER(M$114-N114,2)</f>
        <v>12.25</v>
      </c>
      <c r="M114">
        <v>4.5</v>
      </c>
      <c r="N114" s="4">
        <v>1</v>
      </c>
      <c r="O114" s="1">
        <v>135.5</v>
      </c>
      <c r="Q114" s="19">
        <f>AVERAGE(O114:O121)</f>
        <v>618.90000000000009</v>
      </c>
      <c r="R114">
        <f>POWER(Q$114-O114,2)</f>
        <v>233675.56000000008</v>
      </c>
      <c r="S114" s="19">
        <f>SQRT(SUM(R114:R121)/56)</f>
        <v>120.12783666934631</v>
      </c>
      <c r="U114">
        <f>SQRT(ABS(S114/K114-I114*I114)/7)</f>
        <v>52.208775468042781</v>
      </c>
      <c r="X114" t="s">
        <v>12</v>
      </c>
      <c r="Y114">
        <f>B$3*2*I114</f>
        <v>138.71</v>
      </c>
      <c r="Z114">
        <f>B$3*2*I122</f>
        <v>157.55000000000001</v>
      </c>
      <c r="AA114">
        <f>B$3*2*I130</f>
        <v>184.45</v>
      </c>
      <c r="AB114">
        <f>B$3*2*I138</f>
        <v>203.97</v>
      </c>
      <c r="AC114">
        <f>B$3*2*I146</f>
        <v>222.15</v>
      </c>
    </row>
    <row r="115" spans="5:29">
      <c r="E115" s="4">
        <v>3</v>
      </c>
      <c r="F115" s="1"/>
      <c r="G115" s="1">
        <v>468.4</v>
      </c>
      <c r="L115">
        <f t="shared" ref="L115:L121" si="20">POWER(M$114-N115,2)</f>
        <v>6.25</v>
      </c>
      <c r="N115" s="4">
        <v>2</v>
      </c>
      <c r="O115" s="1">
        <v>273.10000000000002</v>
      </c>
      <c r="R115">
        <f>POWER(Q$114-O115,2)</f>
        <v>119577.64000000004</v>
      </c>
      <c r="X115" t="s">
        <v>24</v>
      </c>
      <c r="Y115">
        <v>0.32</v>
      </c>
      <c r="Z115">
        <v>0.2</v>
      </c>
      <c r="AA115">
        <v>0.2</v>
      </c>
      <c r="AB115">
        <v>0.19</v>
      </c>
      <c r="AC115">
        <v>0.17</v>
      </c>
    </row>
    <row r="116" spans="5:29">
      <c r="E116" s="4">
        <v>4</v>
      </c>
      <c r="F116" s="1"/>
      <c r="G116" s="1">
        <v>626.4</v>
      </c>
      <c r="L116">
        <f t="shared" si="20"/>
        <v>2.25</v>
      </c>
      <c r="N116" s="4">
        <v>3</v>
      </c>
      <c r="O116" s="1">
        <v>409.7</v>
      </c>
      <c r="R116">
        <f>POWER(Q$114-O116,2)</f>
        <v>43764.640000000043</v>
      </c>
    </row>
    <row r="117" spans="5:29">
      <c r="E117" s="4">
        <v>5</v>
      </c>
      <c r="F117" s="1"/>
      <c r="G117" s="1">
        <v>783.2</v>
      </c>
      <c r="L117">
        <f t="shared" si="20"/>
        <v>0.25</v>
      </c>
      <c r="N117" s="4">
        <v>4</v>
      </c>
      <c r="O117" s="1">
        <v>548.5</v>
      </c>
      <c r="R117">
        <f>POWER(Q$114-O117,2)</f>
        <v>4956.1600000000126</v>
      </c>
    </row>
    <row r="118" spans="5:29">
      <c r="E118" s="4">
        <v>6</v>
      </c>
      <c r="F118" s="1"/>
      <c r="G118" s="1">
        <v>941.1</v>
      </c>
      <c r="L118">
        <f t="shared" si="20"/>
        <v>0.25</v>
      </c>
      <c r="N118" s="4">
        <v>5</v>
      </c>
      <c r="O118" s="1">
        <v>685.1</v>
      </c>
      <c r="R118">
        <f>POWER(Q$114-O118,2)</f>
        <v>4382.4399999999914</v>
      </c>
    </row>
    <row r="119" spans="5:29">
      <c r="E119" s="4">
        <v>7</v>
      </c>
      <c r="F119" s="1"/>
      <c r="G119" s="1">
        <v>1099.4000000000001</v>
      </c>
      <c r="L119">
        <f t="shared" si="20"/>
        <v>2.25</v>
      </c>
      <c r="N119" s="4">
        <v>6</v>
      </c>
      <c r="O119" s="1">
        <v>826.1</v>
      </c>
      <c r="R119">
        <f>POWER(Q$114-O119,2)</f>
        <v>42931.839999999975</v>
      </c>
    </row>
    <row r="120" spans="5:29">
      <c r="E120" s="14">
        <v>8</v>
      </c>
      <c r="F120" s="7"/>
      <c r="G120" s="7">
        <v>1259.0999999999999</v>
      </c>
      <c r="L120">
        <f t="shared" si="20"/>
        <v>6.25</v>
      </c>
      <c r="N120" s="4">
        <v>7</v>
      </c>
      <c r="O120" s="1">
        <v>966.3</v>
      </c>
      <c r="R120">
        <f>POWER(Q$114-O120,2)</f>
        <v>120686.75999999991</v>
      </c>
    </row>
    <row r="121" spans="5:29">
      <c r="E121" s="4">
        <v>1</v>
      </c>
      <c r="F121" s="1"/>
      <c r="G121" s="1">
        <v>182.8</v>
      </c>
      <c r="L121">
        <f t="shared" si="20"/>
        <v>12.25</v>
      </c>
      <c r="N121" s="14">
        <v>8</v>
      </c>
      <c r="O121" s="7">
        <v>1106.9000000000001</v>
      </c>
      <c r="R121">
        <f>POWER(Q$114-O121,2)</f>
        <v>238144</v>
      </c>
    </row>
    <row r="122" spans="5:29">
      <c r="E122" s="4">
        <v>2</v>
      </c>
      <c r="F122" s="1"/>
      <c r="G122" s="1">
        <v>366.4</v>
      </c>
      <c r="I122">
        <v>157.55000000000001</v>
      </c>
      <c r="K122" s="19">
        <f>(SUM(L122:L129)/56)</f>
        <v>0.75</v>
      </c>
      <c r="L122">
        <f>POWER(M$122-N122,2)</f>
        <v>12.25</v>
      </c>
      <c r="M122">
        <v>4.5</v>
      </c>
      <c r="N122" s="4">
        <v>1</v>
      </c>
      <c r="O122" s="1">
        <v>155.80000000000001</v>
      </c>
      <c r="Q122" s="19">
        <f>AVERAGE(O122:O129)</f>
        <v>705.6875</v>
      </c>
      <c r="R122">
        <f>POWER(Q$122-O122,2)</f>
        <v>302376.26265625004</v>
      </c>
      <c r="S122" s="19">
        <f>SQRT(SUM(R122:R129)/56)</f>
        <v>136.44605218272164</v>
      </c>
      <c r="U122">
        <f>SQRT(ABS(S122/K122-I122*I122)/7)</f>
        <v>59.32967750559223</v>
      </c>
    </row>
    <row r="123" spans="5:29">
      <c r="E123" s="4">
        <v>3</v>
      </c>
      <c r="F123" s="1"/>
      <c r="G123" s="1">
        <v>550.1</v>
      </c>
      <c r="L123">
        <f t="shared" ref="L123:L129" si="21">POWER(M$114-N123,2)</f>
        <v>6.25</v>
      </c>
      <c r="N123" s="4">
        <v>2</v>
      </c>
      <c r="O123" s="1">
        <v>312.10000000000002</v>
      </c>
      <c r="R123">
        <f>POWER(Q$122-O123,2)</f>
        <v>154911.12015624999</v>
      </c>
    </row>
    <row r="124" spans="5:29">
      <c r="E124" s="4">
        <v>4</v>
      </c>
      <c r="F124" s="1"/>
      <c r="G124" s="1">
        <v>733.5</v>
      </c>
      <c r="L124">
        <f t="shared" si="21"/>
        <v>2.25</v>
      </c>
      <c r="N124" s="4">
        <v>3</v>
      </c>
      <c r="O124" s="1">
        <v>468.4</v>
      </c>
      <c r="R124">
        <f>POWER(Q$122-O124,2)</f>
        <v>56305.357656250009</v>
      </c>
    </row>
    <row r="125" spans="5:29">
      <c r="E125" s="4">
        <v>5</v>
      </c>
      <c r="F125" s="1"/>
      <c r="G125" s="1">
        <v>917.8</v>
      </c>
      <c r="L125">
        <f t="shared" si="21"/>
        <v>0.25</v>
      </c>
      <c r="N125" s="4">
        <v>4</v>
      </c>
      <c r="O125" s="1">
        <v>626.4</v>
      </c>
      <c r="R125">
        <f>POWER(Q$122-O125,2)</f>
        <v>6286.5076562500035</v>
      </c>
    </row>
    <row r="126" spans="5:29">
      <c r="E126" s="4">
        <v>6</v>
      </c>
      <c r="F126" s="1"/>
      <c r="G126" s="1">
        <v>1103</v>
      </c>
      <c r="L126">
        <f t="shared" si="21"/>
        <v>0.25</v>
      </c>
      <c r="N126" s="4">
        <v>5</v>
      </c>
      <c r="O126" s="1">
        <v>783.2</v>
      </c>
      <c r="R126">
        <f>POWER(Q$122-O126,2)</f>
        <v>6008.1876562500074</v>
      </c>
    </row>
    <row r="127" spans="5:29">
      <c r="E127" s="4">
        <v>7</v>
      </c>
      <c r="F127" s="1"/>
      <c r="G127" s="1">
        <v>1288.0999999999999</v>
      </c>
      <c r="L127">
        <f t="shared" si="21"/>
        <v>2.25</v>
      </c>
      <c r="N127" s="4">
        <v>6</v>
      </c>
      <c r="O127" s="1">
        <v>941.1</v>
      </c>
      <c r="R127">
        <f>POWER(Q$122-O127,2)</f>
        <v>55419.045156250009</v>
      </c>
    </row>
    <row r="128" spans="5:29">
      <c r="E128" s="14">
        <v>8</v>
      </c>
      <c r="F128" s="7"/>
      <c r="G128" s="7">
        <v>1474.5</v>
      </c>
      <c r="L128">
        <f t="shared" si="21"/>
        <v>6.25</v>
      </c>
      <c r="N128" s="4">
        <v>7</v>
      </c>
      <c r="O128" s="1">
        <v>1099.4000000000001</v>
      </c>
      <c r="R128">
        <f>POWER(Q$122-O128,2)</f>
        <v>155009.53265625008</v>
      </c>
    </row>
    <row r="129" spans="5:21">
      <c r="E129" s="4">
        <v>1</v>
      </c>
      <c r="F129" s="1"/>
      <c r="G129" s="1">
        <v>202.6</v>
      </c>
      <c r="L129">
        <f t="shared" si="21"/>
        <v>12.25</v>
      </c>
      <c r="N129" s="14">
        <v>8</v>
      </c>
      <c r="O129" s="7">
        <v>1259.0999999999999</v>
      </c>
      <c r="R129">
        <f>POWER(Q$122-O129,2)</f>
        <v>306265.39515624993</v>
      </c>
    </row>
    <row r="130" spans="5:21">
      <c r="E130" s="4">
        <v>2</v>
      </c>
      <c r="F130" s="1"/>
      <c r="G130" s="1">
        <v>405.8</v>
      </c>
      <c r="I130">
        <v>184.45</v>
      </c>
      <c r="K130" s="19">
        <f>(SUM(L130:L137)/56)</f>
        <v>0.75</v>
      </c>
      <c r="L130">
        <f>POWER(M$114-N130,2)</f>
        <v>12.25</v>
      </c>
      <c r="M130">
        <v>4.5</v>
      </c>
      <c r="N130" s="4">
        <v>1</v>
      </c>
      <c r="O130" s="1">
        <v>182.8</v>
      </c>
      <c r="Q130" s="19">
        <f>AVERAGE(O130:O137)</f>
        <v>827.02500000000009</v>
      </c>
      <c r="R130">
        <f>POWER(Q$130-O130,2)</f>
        <v>415025.8506250002</v>
      </c>
      <c r="S130" s="19">
        <f>SQRT(SUM(R130:R137)/56)</f>
        <v>159.73482238429685</v>
      </c>
      <c r="U130">
        <f>SQRT(ABS(S130/K130-I130*I130)/7)</f>
        <v>69.496991442405971</v>
      </c>
    </row>
    <row r="131" spans="5:21">
      <c r="E131" s="4">
        <v>3</v>
      </c>
      <c r="F131" s="1"/>
      <c r="G131" s="1">
        <v>609.1</v>
      </c>
      <c r="L131">
        <f t="shared" ref="L131:L137" si="22">POWER(M$114-N131,2)</f>
        <v>6.25</v>
      </c>
      <c r="N131" s="4">
        <v>2</v>
      </c>
      <c r="O131" s="1">
        <v>366.4</v>
      </c>
      <c r="R131">
        <f>POWER(Q$130-O131,2)</f>
        <v>212175.39062500012</v>
      </c>
    </row>
    <row r="132" spans="5:21">
      <c r="E132" s="4">
        <v>4</v>
      </c>
      <c r="F132" s="1"/>
      <c r="G132" s="1">
        <v>812.4</v>
      </c>
      <c r="L132">
        <f t="shared" si="22"/>
        <v>2.25</v>
      </c>
      <c r="N132" s="4">
        <v>3</v>
      </c>
      <c r="O132" s="1">
        <v>550.1</v>
      </c>
      <c r="R132">
        <f>POWER(Q$130-O132,2)</f>
        <v>76687.455625000031</v>
      </c>
    </row>
    <row r="133" spans="5:21">
      <c r="E133" s="4">
        <v>5</v>
      </c>
      <c r="F133" s="1"/>
      <c r="G133" s="1">
        <v>1016.6</v>
      </c>
      <c r="L133">
        <f t="shared" si="22"/>
        <v>0.25</v>
      </c>
      <c r="N133" s="4">
        <v>4</v>
      </c>
      <c r="O133" s="1">
        <v>733.5</v>
      </c>
      <c r="R133">
        <f>POWER(Q$130-O133,2)</f>
        <v>8746.9256250000162</v>
      </c>
    </row>
    <row r="134" spans="5:21">
      <c r="E134" s="4">
        <v>6</v>
      </c>
      <c r="F134" s="1"/>
      <c r="G134" s="1">
        <v>1220.8</v>
      </c>
      <c r="L134">
        <f t="shared" si="22"/>
        <v>0.25</v>
      </c>
      <c r="N134" s="4">
        <v>5</v>
      </c>
      <c r="O134" s="1">
        <v>917.8</v>
      </c>
      <c r="R134">
        <f>POWER(Q$130-O134,2)</f>
        <v>8240.1006249999755</v>
      </c>
    </row>
    <row r="135" spans="5:21">
      <c r="E135" s="4">
        <v>7</v>
      </c>
      <c r="F135" s="1"/>
      <c r="G135" s="1">
        <v>1425.5</v>
      </c>
      <c r="L135">
        <f t="shared" si="22"/>
        <v>2.25</v>
      </c>
      <c r="N135" s="4">
        <v>6</v>
      </c>
      <c r="O135" s="1">
        <v>1103</v>
      </c>
      <c r="R135">
        <f>POWER(Q$130-O135,2)</f>
        <v>76162.200624999954</v>
      </c>
    </row>
    <row r="136" spans="5:21">
      <c r="E136" s="14">
        <v>8</v>
      </c>
      <c r="F136" s="7"/>
      <c r="G136" s="7">
        <v>1630.5</v>
      </c>
      <c r="L136">
        <f t="shared" si="22"/>
        <v>6.25</v>
      </c>
      <c r="N136" s="4">
        <v>7</v>
      </c>
      <c r="O136" s="1">
        <v>1288.0999999999999</v>
      </c>
      <c r="R136">
        <f>POWER(Q$130-O136,2)</f>
        <v>212590.15562499984</v>
      </c>
    </row>
    <row r="137" spans="5:21">
      <c r="E137" s="4">
        <v>1</v>
      </c>
      <c r="F137" s="1"/>
      <c r="G137" s="1">
        <v>220.8</v>
      </c>
      <c r="L137">
        <f t="shared" si="22"/>
        <v>12.25</v>
      </c>
      <c r="N137" s="14">
        <v>8</v>
      </c>
      <c r="O137" s="7">
        <v>1474.5</v>
      </c>
      <c r="R137">
        <f>POWER(Q$130-O137,2)</f>
        <v>419223.87562499987</v>
      </c>
    </row>
    <row r="138" spans="5:21">
      <c r="E138" s="4">
        <v>2</v>
      </c>
      <c r="F138" s="1"/>
      <c r="G138" s="1">
        <v>442.4</v>
      </c>
      <c r="I138">
        <v>203.97</v>
      </c>
      <c r="K138" s="19">
        <f>(SUM(L138:L145)/56)</f>
        <v>0.75</v>
      </c>
      <c r="L138">
        <f>POWER(M$114-N138,2)</f>
        <v>12.25</v>
      </c>
      <c r="M138">
        <v>4.5</v>
      </c>
      <c r="N138" s="4">
        <v>1</v>
      </c>
      <c r="O138" s="1">
        <v>202.6</v>
      </c>
      <c r="Q138" s="19">
        <f>AVERAGE(O138:O145)</f>
        <v>915.41250000000002</v>
      </c>
      <c r="R138">
        <f>POWER(Q$138-O138,2)</f>
        <v>508101.66015625</v>
      </c>
      <c r="S138" s="19">
        <f>SQRT(SUM(R138:R145)/56)</f>
        <v>176.63952946760165</v>
      </c>
      <c r="U138">
        <f>SQRT(ABS(S138/K138-I138*I138)/7)</f>
        <v>76.874890501549459</v>
      </c>
    </row>
    <row r="139" spans="5:21">
      <c r="E139" s="4">
        <v>3</v>
      </c>
      <c r="F139" s="1"/>
      <c r="G139" s="1">
        <v>663.8</v>
      </c>
      <c r="L139">
        <f t="shared" ref="L139:L145" si="23">POWER(M$114-N139,2)</f>
        <v>6.25</v>
      </c>
      <c r="N139" s="4">
        <v>2</v>
      </c>
      <c r="O139" s="1">
        <v>405.8</v>
      </c>
      <c r="R139">
        <f>POWER(Q$138-O139,2)</f>
        <v>259704.90015625002</v>
      </c>
    </row>
    <row r="140" spans="5:21">
      <c r="E140" s="4">
        <v>4</v>
      </c>
      <c r="F140" s="1"/>
      <c r="G140" s="1">
        <v>885.3</v>
      </c>
      <c r="L140">
        <f t="shared" si="23"/>
        <v>2.25</v>
      </c>
      <c r="N140" s="4">
        <v>3</v>
      </c>
      <c r="O140" s="1">
        <v>609.1</v>
      </c>
      <c r="R140">
        <f>POWER(Q$138-O140,2)</f>
        <v>93827.34765625</v>
      </c>
    </row>
    <row r="141" spans="5:21">
      <c r="E141" s="4">
        <v>5</v>
      </c>
      <c r="F141" s="1"/>
      <c r="G141" s="1">
        <v>1107.9000000000001</v>
      </c>
      <c r="L141">
        <f t="shared" si="23"/>
        <v>0.25</v>
      </c>
      <c r="N141" s="4">
        <v>4</v>
      </c>
      <c r="O141" s="1">
        <v>812.4</v>
      </c>
      <c r="R141">
        <f>POWER(Q$138-O141,2)</f>
        <v>10611.57515625001</v>
      </c>
    </row>
    <row r="142" spans="5:21">
      <c r="E142" s="4">
        <v>6</v>
      </c>
      <c r="F142" s="1"/>
      <c r="G142" s="1">
        <v>1329.2</v>
      </c>
      <c r="L142">
        <f t="shared" si="23"/>
        <v>0.25</v>
      </c>
      <c r="N142" s="4">
        <v>5</v>
      </c>
      <c r="O142" s="1">
        <v>1016.6</v>
      </c>
      <c r="R142">
        <f>POWER(Q$138-O142,2)</f>
        <v>10238.91015625</v>
      </c>
    </row>
    <row r="143" spans="5:21">
      <c r="E143" s="4">
        <v>7</v>
      </c>
      <c r="F143" s="1"/>
      <c r="G143" s="1">
        <v>1552.7</v>
      </c>
      <c r="L143">
        <f t="shared" si="23"/>
        <v>2.25</v>
      </c>
      <c r="N143" s="4">
        <v>6</v>
      </c>
      <c r="O143" s="1">
        <v>1220.8</v>
      </c>
      <c r="R143">
        <f>POWER(Q$138-O143,2)</f>
        <v>93261.525156249962</v>
      </c>
    </row>
    <row r="144" spans="5:21">
      <c r="E144" s="4">
        <v>8</v>
      </c>
      <c r="F144" s="1"/>
      <c r="G144" s="1">
        <v>1776.5</v>
      </c>
      <c r="L144">
        <f t="shared" si="23"/>
        <v>6.25</v>
      </c>
      <c r="N144" s="4">
        <v>7</v>
      </c>
      <c r="O144" s="1">
        <v>1425.5</v>
      </c>
      <c r="R144">
        <f>POWER(Q$138-O144,2)</f>
        <v>260189.25765624997</v>
      </c>
    </row>
    <row r="145" spans="9:21">
      <c r="L145">
        <f t="shared" si="23"/>
        <v>12.25</v>
      </c>
      <c r="N145" s="14">
        <v>8</v>
      </c>
      <c r="O145" s="7">
        <v>1630.5</v>
      </c>
      <c r="R145">
        <f>POWER(Q$138-O145,2)</f>
        <v>511350.13265624997</v>
      </c>
    </row>
    <row r="146" spans="9:21">
      <c r="I146">
        <v>222.15</v>
      </c>
      <c r="K146" s="19">
        <f>(SUM(L146:L153)/56)</f>
        <v>0.75</v>
      </c>
      <c r="L146">
        <f>POWER(M$114-N146,2)</f>
        <v>12.25</v>
      </c>
      <c r="M146">
        <v>4.5</v>
      </c>
      <c r="N146" s="4">
        <v>1</v>
      </c>
      <c r="O146" s="1">
        <v>220.8</v>
      </c>
      <c r="Q146" s="19">
        <f>AVERAGE(O146:O153)</f>
        <v>997.32500000000005</v>
      </c>
      <c r="R146">
        <f>POWER(Q$146-O146,2)</f>
        <v>602991.07562500017</v>
      </c>
      <c r="S146" s="19">
        <f>SQRT(SUM(R146:R153)/56)</f>
        <v>192.38374388371355</v>
      </c>
      <c r="U146">
        <f>SQRT(ABS(S146/K146-I146*I146)/7)</f>
        <v>83.74630980483208</v>
      </c>
    </row>
    <row r="147" spans="9:21">
      <c r="L147">
        <f t="shared" ref="L147:L153" si="24">POWER(M$114-N147,2)</f>
        <v>6.25</v>
      </c>
      <c r="N147" s="4">
        <v>2</v>
      </c>
      <c r="O147" s="1">
        <v>442.4</v>
      </c>
      <c r="R147">
        <f>POWER(Q$146-O147,2)</f>
        <v>307941.75562500005</v>
      </c>
    </row>
    <row r="148" spans="9:21">
      <c r="L148">
        <f t="shared" si="24"/>
        <v>2.25</v>
      </c>
      <c r="N148" s="4">
        <v>3</v>
      </c>
      <c r="O148" s="1">
        <v>663.8</v>
      </c>
      <c r="R148">
        <f>POWER(Q$146-O148,2)</f>
        <v>111238.92562500006</v>
      </c>
    </row>
    <row r="149" spans="9:21">
      <c r="L149">
        <f t="shared" si="24"/>
        <v>0.25</v>
      </c>
      <c r="N149" s="4">
        <v>4</v>
      </c>
      <c r="O149" s="1">
        <v>885.3</v>
      </c>
      <c r="R149">
        <f>POWER(Q$146-O149,2)</f>
        <v>12549.600625000021</v>
      </c>
    </row>
    <row r="150" spans="9:21">
      <c r="L150">
        <f t="shared" si="24"/>
        <v>0.25</v>
      </c>
      <c r="N150" s="4">
        <v>5</v>
      </c>
      <c r="O150" s="1">
        <v>1107.9000000000001</v>
      </c>
      <c r="R150">
        <f>POWER(Q$146-O150,2)</f>
        <v>12226.83062500001</v>
      </c>
    </row>
    <row r="151" spans="9:21">
      <c r="L151">
        <f t="shared" si="24"/>
        <v>2.25</v>
      </c>
      <c r="N151" s="4">
        <v>6</v>
      </c>
      <c r="O151" s="1">
        <v>1329.2</v>
      </c>
      <c r="R151">
        <f>POWER(Q$146-O151,2)</f>
        <v>110141.015625</v>
      </c>
    </row>
    <row r="152" spans="9:21">
      <c r="L152">
        <f t="shared" si="24"/>
        <v>6.25</v>
      </c>
      <c r="N152" s="4">
        <v>7</v>
      </c>
      <c r="O152" s="1">
        <v>1552.7</v>
      </c>
      <c r="R152">
        <f>POWER(Q$146-O152,2)</f>
        <v>308441.390625</v>
      </c>
    </row>
    <row r="153" spans="9:21">
      <c r="L153">
        <f t="shared" si="24"/>
        <v>12.25</v>
      </c>
      <c r="N153" s="4">
        <v>8</v>
      </c>
      <c r="O153" s="1">
        <v>1776.5</v>
      </c>
      <c r="R153">
        <f>POWER(Q$146-O153,2)</f>
        <v>607113.68062499992</v>
      </c>
    </row>
  </sheetData>
  <mergeCells count="5">
    <mergeCell ref="U24:AB24"/>
    <mergeCell ref="U27:AB27"/>
    <mergeCell ref="U30:AB30"/>
    <mergeCell ref="U33:AB33"/>
    <mergeCell ref="U36:AB36"/>
  </mergeCells>
  <pageMargins left="0.75" right="0.75" top="1" bottom="1" header="0.5" footer="0.5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:customData xmlns="http://www.wps.cn/officeDocument/2013/wpsCustomData" xmlns:s="http://www.wps.cn/officeDocument/2013/wpsCustomData">
  <extobjs>
    <extobj name="2384804F-3998-4D57-9195-F3826E402611-1">
      <extobjdata type="2384804F-3998-4D57-9195-F3826E402611" data="ewoJIkltZ1NldHRpbmdKc29uIiA6ICJ7XCJoZWlnaHRcIjo1My41NzE0Mjg1NzE0Mjg1NyxcIndpZHRoXCI6NzMuMjE0Mjg1NzE0Mjg1NzF9IiwKCSJMYXRleCIgOiAidSA9IFxcc3FydHtcXGZyYWN7Rn17XFxyaG9fbH19IiwKCSJMYXRleEltZ0Jhc2U2NCIgOiAiUEhOMlp5QjRiV3h1Y3owaWFIUjBjRG92TDNkM2R5NTNNeTV2Y21jdk1qQXdNQzl6ZG1jaUlIZHBaSFJvUFNJNUxqUTBPV1Y0SWlCb1pXbG5hSFE5SWpZdU9USXpaWGdpSUhKdmJHVTlJbWx0WnlJZ1ptOWpkWE5oWW14bFBTSm1ZV3h6WlNJZ2RtbGxkMEp2ZUQwaU1DQXRNVGt3TWk0eklEUXhOell1TXlBek1EWXdJaUI0Yld4dWN6cDRiR2x1YXowaWFIUjBjRG92TDNkM2R5NTNNeTV2Y21jdk1UazVPUzk0YkdsdWF5SWdZWEpwWVMxb2FXUmtaVzQ5SW5SeWRXVWlJSE4wZVd4bFBTSjJaWEowYVdOaGJDMWhiR2xuYmpvZ0xUSXVOakU1WlhnN0lHMWhlQzEzYVdSMGFEb2dPVGdsT3lJK1BHUmxabk0rUEhCaGRHZ2dhV1E5SWsxS1dDMHlMVlJGV0MxSkxURkVORFl5SWlCa1BTSk5NakVnTWpnM1VUSXhJREk1TlNBek1DQXpNVGhVTlRVZ016Y3dWRGs1SURReU1GUXhOVGdnTkRReVVUSXdOQ0EwTkRJZ01qSTNJRFF4TjFReU5UQWdNelU0VVRJMU1DQXpOREFnTWpFMklESTBObFF4T0RJZ01UQTFVVEU0TWlBMk1pQXhPVFlnTkRWVU1qTTRJREkzVkRJNU1TQTBORlF6TWpnZ056aE1Nek01SURrMVVUTTBNU0E1T1NBek56Y2dNalEzVVRRd055QXpOamNnTkRFeklETTROMVEwTWpjZ05ERTJVVFEwTkNBME16RWdORFl6SURRek1WRTBPREFnTkRNeElEUTRPQ0EwTWpGVU5EazJJRFF3TWt3ME1qQWdPRFJSTkRFNUlEYzVJRFF4T1NBMk9GRTBNVGtnTkRNZ05ESTJJRE0xVkRRME55QXlObEUwTmprZ01qa2dORGd5SURVM1ZEVXhNaUF4TkRWUk5URTBJREUxTXlBMU16SWdNVFV6VVRVMU1TQXhOVE1nTlRVeElERTBORkUxTlRBZ01UTTVJRFUwT1NBeE16QlVOVFF3SURrNFZEVXlNeUExTlZRME9UZ2dNVGRVTkRZeUlDMDRVVFExTkNBdE1UQWdORE00SUMweE1GRXpOeklnTFRFd0lETTBOeUEwTmxFek5EVWdORFVnTXpNMklETTJWRE14T0NBeU1WUXlPVFlnTmxReU5qY2dMVFpVTWpNeklDMHhNVkV4T0RrZ0xURXhJREUxTlNBM1VURXdNeUF6T0NBeE1ETWdNVEV6VVRFd015QXhOekFnTVRNNElESTJNbFF4TnpNZ016YzVVVEUzTXlBek9EQWdNVGN6SURNNE1WRXhOek1nTXprd0lERTNNeUF6T1ROVU1UWTVJRFF3TUZReE5UZ2dOREEwU0RFMU5GRXhNekVnTkRBMElERXhNaUF6T0RWVU9ESWdNelEwVkRZMUlETXdNbFExTnlBeU9EQlJOVFVnTWpjNElEUXhJREkzT0VneU4xRXlNU0F5T0RRZ01qRWdNamczV2lJdlBqeHdZWFJvSUdsa1BTSk5TbGd0TWkxVVJWZ3RUaTB6UkNJZ1pEMGlUVFUySURNME4xRTFOaUF6TmpBZ056QWdNelkzU0Rjd04xRTNNaklnTXpVNUlEY3lNaUF6TkRkUk56SXlJRE16TmlBM01EZ2dNekk0VERNNU1DQXpNamRJTnpKUk5UWWdNek15SURVMklETTBOMXBOTlRZZ01UVXpVVFUySURFMk9DQTNNaUF4TnpOSU56QTRVVGN5TWlBeE5qTWdOekl5SURFMU0xRTNNaklnTVRRd0lEY3dOeUF4TXpOSU56QlJOVFlnTVRRd0lEVTJJREUxTTFvaUx6NDhjR0YwYUNCcFpEMGlUVXBZTFRJdFZFVllMVk0wTFRJeU1VRWlJR1E5SWswNU9ETWdNVGN6T1ZFNU9EZ2dNVGMxTUNBeE1EQXhJREUzTlRCUk1UQXdPQ0F4TnpVd0lERXdNVE1nTVRjME5WUXhNREl3SURFM016TlJNVEF5TUNBeE56STJJRGMwTWlBeU5EUlVORFl3SUMweE1qUXhVVFExT0NBdE1USTFNQ0EwTXprZ0xURXlOVEJJTkRNMlVUUXlOQ0F0TVRJMU1DQTBNalFnTFRFeU5EaE1OREV3SUMweE1UWTJVVE01TlNBdE1UQTRNeUF6TmpjZ0xUa3lNRlF6TVRJZ0xUWXdNVXd5TURFZ05EUk1NVE0zSUMwNE0wd3hNVEVnTFRVM1RERTROeUE1Tmt3eU5qUWdNalEzVVRJMk5TQXlORFlnTXpZNUlDMHpOVGRSTkRjd0lDMDVOVGdnTkRjeklDMDVOak5NTnpJM0lETTRORkU1TnprZ01UY3lPU0E1T0RNZ01UY3pPVm9pTHo0OGNHRjBhQ0JwWkQwaVRVcFlMVEl0VkVWWUxVa3RNVVEwTXpraUlHUTlJazAwT0NBeFVUTXhJREVnTXpFZ01URlJNekVnTVRNZ016UWdNalZSTXpnZ05ERWdORElnTkROVU5qVWdORFpST1RJZ05EWWdNVEkxSURRNVVURXpPU0ExTWlBeE5EUWdOakZSTVRRMklEWTJJREl4TlNBek5ESlVNamcxSURZeU1sRXlPRFVnTmpJNUlESTRNU0EyTWpsUk1qY3pJRFl6TWlBeU1qZ2dOak0wU0RFNU4xRXhPVEVnTmpRd0lERTVNU0EyTkRKVU1Ua3pJRFkxT1ZFeE9UY2dOamMySURJd015QTJPREJJTnpReVVUYzBPU0EyTnpZZ056UTVJRFkyT1ZFM05Ea2dOalkwSURjek5pQTFOVGRVTnpJeUlEUTBOMUUzTWpBZ05EUXdJRGN3TWlBME5EQklOamt3VVRZNE15QTBORFVnTmpneklEUTFNMUUyT0RNZ05EVTBJRFk0TmlBME56ZFVOamc1SURVek1GRTJPRGtnTlRZd0lEWTRNaUExTnpsVU5qWXpJRFl4TUZRMk1qWWdOakkyVkRVM05TQTJNek5VTlRBeklEWXpORWcwT0RCUk16azRJRFl6TXlBek9UTWdOak14VVRNNE9DQTJNamtnTXpnMklEWXlNMUV6T0RVZ05qSXlJRE0xTWlBME9USk1Nekl3SURNMk0wZ3pOelZSTXpjNElETTJNeUF6T1RnZ016WXpWRFF5TmlBek5qUlVORFE0SURNMk4xUTBOeklnTXpjMFZEUTRPU0F6T0RaUk5UQXlJRE01T0NBMU1URWdOREU1VkRVeU5DQTBOVGRVTlRJNUlEUTNOVkUxTXpJZ05EZ3dJRFUwT0NBME9EQklOVFl3VVRVMk55QTBOelVnTlRZM0lEUTNNRkUxTmpjZ05EWTNJRFV6TmlBek16bFVOVEF5SURJd04xRTFNREFnTWpBd0lEUTRNaUF5TURCSU5EY3dVVFEyTXlBeU1EWWdORFl6SURJeE1sRTBOak1nTWpFMUlEUTJPQ0F5TXpSVU5EY3pJREkzTkZFME56TWdNekF6SURRMU15QXpNVEJVTXpZMElETXhOMGd6TURsTU1qYzNJREU1TUZFeU5EVWdOallnTWpRMUlEWXdVVEkwTlNBME5pQXpNelFnTkRaSU16VTVVVE0yTlNBME1DQXpOalVnTXpsVU16WXpJREU1VVRNMU9TQTJJRE0xTXlBd1NETXpObEV5T1RVZ01pQXhPRFVnTWxFeE1qQWdNaUE0TmlBeVZEUTRJREZhSWk4K1BIQmhkR2dnYVdROUlrMUtXQzB5TFZSRldDMUpMVEZFTnpCRElpQmtQU0pOTlRnZ0xUSXhObEV5TlNBdE1qRTJJREl6SUMweE9EWlJNak1nTFRFM05pQTNNeUF5TmxReE1qY2dNak0wVVRFME15QXlPRGtnTVRneUlETTBNVkV5TlRJZ05ESTNJRE0wTVNBME5ERlJNelF6SURRME1TQXpORGtnTkRReFZETTFPU0EwTkRKUk5ETXlJRFEwTWlBME56RWdNemswVkRVeE1DQXlOelpSTlRFd0lESXhPU0EwT0RZZ01UWTFWRFF5TlNBM05GUXpORFVnTVROVU1qWTJJQzB4TUVneU5UVklNalE0VVRFNU55QXRNVEFnTVRZMUlETTFUREUyTUNBME1Vd3hNek1nTFRjeFVURXdPQ0F0TVRZNElERXdOQ0F0TVRneFZEa3lJQzB5TURKUk56WWdMVEl4TmlBMU9DQXRNakUyV2swME1qUWdNekl5VVRReU5DQXpOVGtnTkRBM0lETTRNbFF6TlRjZ05EQTFVVE15TWlBME1EVWdNamczSURNM05sUXlNekVnTXpBd1VUSXhOeUF5TmprZ01Ua3pJREUzTUV3eE56WWdNVEF5VVRFNU15QXlOaUF5TmpBZ01qWlJNams0SURJMklETXpOQ0EyTWxFek5qY2dPVElnTXpnNUlERTFPRlEwTVRnZ01qWTJWRFF5TkNBek1qSmFJaTgrUEhCaGRHZ2dhV1E5SWsxS1dDMHlMVlJGV0MxSkxURkVORFU1SWlCa1BTSk5NVEUzSURVNVVURXhOeUF5TmlBeE5ESWdNalpSTVRjNUlESTJJREl3TlNBeE16RlJNakV4SURFMU1TQXlNVFVnTVRVeVVUSXhOeUF4TlRNZ01qSTFJREUxTTBneU1qbFJNak00SURFMU15QXlOREVnTVRVelZESTBOaUF4TlRGVU1qUTRJREUwTkZFeU5EY2dNVE00SURJME5TQXhNamhVTWpNMElEa3dWREl4TkNBME0xUXhPRE1nTmxReE16Y2dMVEV4VVRFd01TQXRNVEVnTnpBZ01URlVNemdnT0RWUk16Z2dPVGNnTXprZ01UQXlUREV3TkNBek5qQlJNVFkzSURZeE5TQXhOamNnTmpJelVURTJOeUEyTWpZZ01UWTJJRFl5T0ZReE5qSWdOak15VkRFMU55QTJNelJVTVRRNUlEWXpOVlF4TkRFZ05qTTJWREV6TWlBMk16ZFVNVEl5SURZek4xRXhNVElnTmpNM0lERXdPU0EyTXpkVU1UQXhJRFl6T0ZRNU5TQTJOREZVT1RRZ05qUTNVVGswSURZME9TQTVOaUEyTmpGUk1UQXhJRFk0TUNBeE1EY2dOamd5VkRFM09TQTJPRGhSTVRrMElEWTRPU0F5TVRNZ05qa3dWREkwTXlBMk9UTlVNalUwSURZNU5GRXlOallnTmprMElESTJOaUEyT0RaUk1qWTJJRFkzTlNBeE9UTWdNemcyVkRFeE9DQTRNMUV4TVRnZ09ERWdNVEU0SURjMVZERXhOeUEyTlZZMU9Wb2lMejQ4TDJSbFpuTStQR2NnYzNSeWIydGxQU0pqZFhKeVpXNTBRMjlzYjNJaUlHWnBiR3c5SW1OMWNuSmxiblJEYjJ4dmNpSWdjM1J5YjJ0bExYZHBaSFJvUFNJd0lpQjBjbUZ1YzJadmNtMDlJbk5qWVd4bEtERXNMVEVwSWo0OFp5QmtZWFJoTFcxdGJDMXViMlJsUFNKdFlYUm9JajQ4WnlCa1lYUmhMVzF0YkMxdWIyUmxQU0p0YVNJK1BIVnpaU0JrWVhSaExXTTlJakZFTkRZeUlpQjRiR2x1YXpwb2NtVm1QU0lqVFVwWUxUSXRWRVZZTFVrdE1VUTBOaklpTHo0OEwyYytQR2NnWkdGMFlTMXRiV3d0Ym05a1pUMGliVzhpSUhSeVlXNXpabTl5YlQwaWRISmhibk5zWVhSbEtEZzBPUzQ0TERBcElqNDhkWE5sSUdSaGRHRXRZejBpTTBRaUlIaHNhVzVyT21oeVpXWTlJaU5OU2xndE1pMVVSVmd0VGkwelJDSXZQand2Wno0OFp5QmtZWFJoTFcxdGJDMXViMlJsUFNKdGMzRnlkQ0lnZEhKaGJuTm1iM0p0UFNKMGNtRnVjMnhoZEdVb01Ua3dOUzQyTERBcElqNDhaeUIwY21GdWMyWnZjbTA5SW5SeVlXNXpiR0YwWlNneE1ESXdMREFwSWo0OFp5QmtZWFJoTFcxdGJDMXViMlJsUFNKdFpuSmhZeUkrUEdjZ1pHRjBZUzF0Yld3dGJtOWtaVDBpYldraUlIUnlZVzV6Wm05eWJUMGlkSEpoYm5Oc1lYUmxLREkxTUM0NUxEWTNOaWtpUGp4MWMyVWdaR0YwWVMxalBTSXhSRFF6T1NJZ2VHeHBibXM2YUhKbFpqMGlJMDFLV0MweUxWUkZXQzFKTFRGRU5ETTVJaTgrUEM5blBqeG5JR1JoZEdFdGJXMXNMVzV2WkdVOUltMXpkV0lpSUhSeVlXNXpabTl5YlQwaWRISmhibk5zWVhSbEtESXlNQ3d0TmpnMktTSStQR2NnWkdGMFlTMXRiV3d0Ym05a1pUMGliV2tpUGp4MWMyVWdaR0YwWVMxalBTSXhSRGN3UXlJZ2VHeHBibXM2YUhKbFpqMGlJMDFLV0MweUxWUkZXQzFKTFRGRU56QkRJaTgrUEM5blBqeG5JR1JoZEdFdGJXMXNMVzV2WkdVOUltMXBJaUIwY21GdWMyWnZjbTA5SW5SeVlXNXpiR0YwWlNnMU5UQXNMVEUxTUNrZ2MyTmhiR1VvTUM0M01EY3BJajQ4ZFhObElHUmhkR0V0WXowaU1VUTBOVGtpSUhoc2FXNXJPbWh5WldZOUlpTk5TbGd0TWkxVVJWZ3RTUzB4UkRRMU9TSXZQand2Wno0OEwyYytQSEpsWTNRZ2QybGtkR2c5SWpFd01UQXVOeUlnYUdWcFoyaDBQU0kyTUNJZ2VEMGlNVEl3SWlCNVBTSXlNakFpTHo0OEwyYytQQzluUGp4bklHUmhkR0V0Ylcxc0xXNXZaR1U5SW0xdklpQjBjbUZ1YzJadmNtMDlJblJ5WVc1emJHRjBaU2d3TERreUxqTXBJajQ4ZFhObElHUmhkR0V0WXowaU1qSXhRU0lnZUd4cGJtczZhSEpsWmowaUkwMUtXQzB5TFZSRldDMVROQzB5TWpGQklpOCtQQzluUGp4eVpXTjBJSGRwWkhSb1BTSXhNalV3TGpjaUlHaGxhV2RvZEQwaU5qQWlJSGc5SWpFd01qQWlJSGs5SWpFM09ESXVNeUl2UGp3dlp6NDhMMmMrUEM5blBqd3ZjM1puUGc9PSIsCgkiUmVhbFZpZXdTaXplSnNvbiIgOiAie1wiaGVpZ2h0XCI6MTA3MyxcIndpZHRoXCI6MTQ2NH0iCn0K"/>
    </extobj>
    <extobj name="2384804F-3998-4D57-9195-F3826E402611-2">
      <extobjdata type="2384804F-3998-4D57-9195-F3826E402611" data="ewoJIkltZ1NldHRpbmdKc29uIiA6ICJ7XCJoZWlnaHRcIjozMi4xNDI4NTcxNDI4NTcxNCxcIndpZHRoXCI6NTEuNzg1NzE0Mjg1NzE0Mjh9IiwKCSJMYXRleCIgOiAiXFxsYW1iZGEgPSBcXGZyYWN7dX17XFxudX0iLAoJIkxhdGV4SW1nQmFzZTY0IiA6ICJQSE4yWnlCNGJXeHVjejBpYUhSMGNEb3ZMM2QzZHk1M015NXZjbWN2TWpBd01DOXpkbWNpSUhkcFpIUm9QU0kyTGpZeU5tVjRJaUJvWldsbmFIUTlJalF1TURneFpYZ2lJSEp2YkdVOUltbHRaeUlnWm05amRYTmhZbXhsUFNKbVlXeHpaU0lnZG1sbGQwSnZlRDBpTUNBdE1URXhPQ0F5T1RJNExqWWdNVGd3TkNJZ2VHMXNibk02ZUd4cGJtczlJbWgwZEhBNkx5OTNkM2N1ZHpNdWIzSm5MekU1T1RrdmVHeHBibXNpSUdGeWFXRXRhR2xrWkdWdVBTSjBjblZsSWlCemRIbHNaVDBpZG1WeWRHbGpZV3d0WVd4cFoyNDZJQzB4TGpVMU1tVjRPeUJ0WVhndGQybGtkR2c2SURrNEpUc2lQanhrWldaelBqeHdZWFJvSUdsa1BTSk5TbGd0TWkxVVJWZ3RTUzB4UkRjd05pSWdaRDBpVFRFMk5pQTJOek5STVRZMklEWTROU0F4T0RNZ05qazBTREl3TWxFeU9USWdOamt4SURNeE5pQTJORFJSTXpJeUlEWXlPU0F6TnpNZ05EZzJWRFEzTkNBeU1EZFVOVEkwSURZM1VUVXpNU0EwTnlBMU16Y2dNelJVTlRRMklERTFWRFUxTVNBMlZEVTFOU0F5VkRVMU5pQXRNbFExTlRBZ0xURXhTRFE0TWxFME5UY2dNeUEwTlRBZ01UaFVNems1SURFMU1rd3pOVFFnTWpjM1RETTBNQ0F5TmpKUk16STNJREkwTmlBeU9UTWdNakEzVkRJek5pQXhOREZSTWpFeElERXhNaUF4TnpRZ05qbFJNVEl6SURrZ01URXhJQzB4VkRneklDMHhNbEUwTnlBdE1USWdORGNnTWpCUk5EY2dNemNnTmpFZ05USlVNVGs1SURFNE4xRXlNamtnTWpFMklESTJOaUF5TlRKVU16SXhJRE13Tmt3ek16Z2dNekl5VVRNek9DQXpNak1nTWpnNElEUTJNbFF5TXpRZ05qRXlVVEl4TkNBMk5UY2dNVGd6SURZMU4xRXhOallnTmpVM0lERTJOaUEyTnpOYUlpOCtQSEJoZEdnZ2FXUTlJazFLV0MweUxWUkZXQzFPTFRORUlpQmtQU0pOTlRZZ016UTNVVFUySURNMk1DQTNNQ0F6TmpkSU56QTNVVGN5TWlBek5Ua2dOekl5SURNME4xRTNNaklnTXpNMklEY3dPQ0F6TWpoTU16a3dJRE15TjBnM01sRTFOaUF6TXpJZ05UWWdNelEzV2swMU5pQXhOVE5STlRZZ01UWTRJRGN5SURFM00wZzNNRGhSTnpJeUlERTJNeUEzTWpJZ01UVXpVVGN5TWlBeE5EQWdOekEzSURFek0wZzNNRkUxTmlBeE5EQWdOVFlnTVRVeldpSXZQanh3WVhSb0lHbGtQU0pOU2xndE1pMVVSVmd0U1MweFJEUTJNaUlnWkQwaVRUSXhJREk0TjFFeU1TQXlPVFVnTXpBZ016RTRWRFUxSURNM01GUTVPU0EwTWpCVU1UVTRJRFEwTWxFeU1EUWdORFF5SURJeU55QTBNVGRVTWpVd0lETTFPRkV5TlRBZ016UXdJREl4TmlBeU5EWlVNVGd5SURFd05WRXhPRElnTmpJZ01UazJJRFExVkRJek9DQXlOMVF5T1RFZ05EUlVNekk0SURjNFRETXpPU0E1TlZFek5ERWdPVGtnTXpjM0lESTBOMUUwTURjZ016WTNJRFF4TXlBek9EZFVOREkzSURReE5sRTBORFFnTkRNeElEUTJNeUEwTXpGUk5EZ3dJRFF6TVNBME9EZ2dOREl4VkRRNU5pQTBNREpNTkRJd0lEZzBVVFF4T1NBM09TQTBNVGtnTmpoUk5ERTVJRFF6SURReU5pQXpOVlEwTkRjZ01qWlJORFk1SURJNUlEUTRNaUExTjFRMU1USWdNVFExVVRVeE5DQXhOVE1nTlRNeUlERTFNMUUxTlRFZ01UVXpJRFUxTVNBeE5EUlJOVFV3SURFek9TQTFORGtnTVRNd1ZEVTBNQ0E1T0ZRMU1qTWdOVFZVTkRrNElERTNWRFEyTWlBdE9GRTBOVFFnTFRFd0lEUXpPQ0F0TVRCUk16Y3lJQzB4TUNBek5EY2dORFpSTXpRMUlEUTFJRE16TmlBek5sUXpNVGdnTWpGVU1qazJJRFpVTWpZM0lDMDJWREl6TXlBdE1URlJNVGc1SUMweE1TQXhOVFVnTjFFeE1ETWdNemdnTVRBeklERXhNMUV4TURNZ01UY3dJREV6T0NBeU5qSlVNVGN6SURNM09WRXhOek1nTXpnd0lERTNNeUF6T0RGUk1UY3pJRE01TUNBeE56TWdNemt6VkRFMk9TQTBNREJVTVRVNElEUXdORWd4TlRSUk1UTXhJRFF3TkNBeE1USWdNemcxVkRneUlETTBORlEyTlNBek1ESlVOVGNnTWpnd1VUVTFJREkzT0NBME1TQXlOemhJTWpkUk1qRWdNamcwSURJeElESTROMW9pTHo0OGNHRjBhQ0JwWkQwaVRVcFlMVEl0VkVWWUxVa3RNVVEzTURnaUlHUTlJazAzTkNBME16RlJOelVnTkRNeElERTBOaUEwTXpaVU1qRTVJRFEwTWxFeU16RWdORFF5SURJek1TQTBNelJSTWpNeElEUXlPQ0F4T0RVZ01qUXhUREV6TnlBMU1VZ3hOREJNTVRVd0lEVTFVVEUyTVNBMU9TQXhOemNnTmpkVU1qRTBJRGcyVkRJMk1TQXhNVGxVTXpFeUlERTJOVkUwTVRBZ01qWTBJRFEwTlNBek9UUlJORFU0SURRME1pQTBPVFlnTkRReVVUVXdPU0EwTkRJZ05URTVJRFF6TkZRMU16QWdOREV4VVRVek1DQXpPVEFnTlRFMklETTFNbFEwTmprZ01qWXlWRE00T0NBeE5qSlVNalkzSURjd1ZERXdOaUExVVRneElDMHlJRGN4SUMweVVUWTJJQzB5SURVNUlDMHhWRFV4SURGUk5EVWdOU0EwTlNBeE1WRTBOU0F4TXlBNE9DQXhPRGhNTVRNeUlETTJORkV4TXpNZ016YzNJREV5TlNBek9EQlVPRFlnTXpnMVNEWTFVVFU1SURNNU1TQTFPU0F6T1ROVU5qRWdOREV5VVRZMUlEUXpNU0EzTkNBME16RmFJaTgrUEM5a1pXWnpQanhuSUhOMGNtOXJaVDBpWTNWeWNtVnVkRU52Ykc5eUlpQm1hV3hzUFNKamRYSnlaVzUwUTI5c2IzSWlJSE4wY205clpTMTNhV1IwYUQwaU1DSWdkSEpoYm5ObWIzSnRQU0p6WTJGc1pTZ3hMQzB4S1NJK1BHY2daR0YwWVMxdGJXd3RibTlrWlQwaWJXRjBhQ0krUEdjZ1pHRjBZUzF0Yld3dGJtOWtaVDBpYldraVBqeDFjMlVnWkdGMFlTMWpQU0l4UkRjd05pSWdlR3hwYm1zNmFISmxaajBpSTAxS1dDMHlMVlJGV0MxSkxURkVOekEySWk4K1BDOW5QanhuSUdSaGRHRXRiVzFzTFc1dlpHVTlJbTF2SWlCMGNtRnVjMlp2Y20wOUluUnlZVzV6YkdGMFpTZzROakF1T0N3d0tTSStQSFZ6WlNCa1lYUmhMV005SWpORUlpQjRiR2x1YXpwb2NtVm1QU0lqVFVwWUxUSXRWRVZZTFU0dE0wUWlMejQ4TDJjK1BHY2daR0YwWVMxdGJXd3RibTlrWlQwaWJXWnlZV01pSUhSeVlXNXpabTl5YlQwaWRISmhibk5zWVhSbEtERTVNVFl1Tml3d0tTSStQR2NnWkdGMFlTMXRiV3d0Ym05a1pUMGliV2tpSUhSeVlXNXpabTl5YlQwaWRISmhibk5zWVhSbEtESXlNQ3cyTnpZcElqNDhkWE5sSUdSaGRHRXRZejBpTVVRME5qSWlJSGhzYVc1ck9taHlaV1k5SWlOTlNsZ3RNaTFVUlZndFNTMHhSRFEyTWlJdlBqd3ZaejQ4WnlCa1lYUmhMVzF0YkMxdWIyUmxQU0p0YVNJZ2RISmhibk5tYjNKdFBTSjBjbUZ1YzJ4aGRHVW9NalF4TEMwMk9EWXBJajQ4ZFhObElHUmhkR0V0WXowaU1VUTNNRGdpSUhoc2FXNXJPbWh5WldZOUlpTk5TbGd0TWkxVVJWZ3RTUzB4UkRjd09DSXZQand2Wno0OGNtVmpkQ0IzYVdSMGFEMGlOemN5SWlCb1pXbG5hSFE5SWpZd0lpQjRQU0l4TWpBaUlIazlJakl5TUNJdlBqd3ZaejQ4TDJjK1BDOW5Qand2YzNablBnPT0iLAoJIlJlYWxWaWV3U2l6ZUpzb24iIDogIntcImhlaWdodFwiOjYzOCxcIndpZHRoXCI6MTAzNn0iCn0K"/>
    </extobj>
    <extobj name="2384804F-3998-4D57-9195-F3826E402611-3">
      <extobjdata type="2384804F-3998-4D57-9195-F3826E402611" data="ewoJIkltZ1NldHRpbmdKc29uIiA6ICJ7XCJoZWlnaHRcIjo1My41NzE0Mjg1NzE0Mjg1NyxcIndpZHRoXCI6MTU1LjM1NzE0Mjg1NzE0MjgzfSIsCgkiTGF0ZXgiIDogIlxcbnVfe259ID0gXFxmcmFje251fXsybH0gPSBcXGZyYWN7bn17Mmx9XFxzcXJ0e1xcZnJhY3tUfXtcXHJob19sfX0iLAoJIkxhdGV4SW1nQmFzZTY0IiA6ICJQSE4yWnlCNGJXeHVjejBpYUhSMGNEb3ZMM2QzZHk1M015NXZjbWN2TWpBd01DOXpkbWNpSUhkcFpIUm9QU0l4T1M0NE9EVmxlQ0lnYUdWcFoyaDBQU0kyTGpreU0yVjRJaUJ5YjJ4bFBTSnBiV2NpSUdadlkzVnpZV0pzWlQwaVptRnNjMlVpSUhacFpYZENiM2c5SWpBZ0xURTVNREF1T0NBNE56ZzVMakVnTXpBMk1DSWdlRzFzYm5NNmVHeHBibXM5SW1oMGRIQTZMeTkzZDNjdWR6TXViM0puTHpFNU9Ua3ZlR3hwYm1zaUlHRnlhV0V0YUdsa1pHVnVQU0owY25WbElpQnpkSGxzWlQwaWRtVnlkR2xqWVd3dFlXeHBaMjQ2SUMweUxqWXlNMlY0T3lCdFlYZ3RkMmxrZEdnNklEazRKVHNpUGp4a1pXWnpQanh3WVhSb0lHbGtQU0pOU2xndE1pMVVSVmd0U1MweFJEY3dPQ0lnWkQwaVRUYzBJRFF6TVZFM05TQTBNekVnTVRRMklEUXpObFF5TVRrZ05EUXlVVEl6TVNBME5ESWdNak14SURRek5GRXlNekVnTkRJNElERTROU0F5TkRGTU1UTTNJRFV4U0RFME1Fd3hOVEFnTlRWUk1UWXhJRFU1SURFM055QTJOMVF5TVRRZ09EWlVNall4SURFeE9WUXpNVElnTVRZMVVUUXhNQ0F5TmpRZ05EUTFJRE01TkZFME5UZ2dORFF5SURRNU5pQTBOREpSTlRBNUlEUTBNaUExTVRrZ05ETTBWRFV6TUNBME1URlJOVE13SURNNU1DQTFNVFlnTXpVeVZEUTJPU0F5TmpKVU16ZzRJREUyTWxReU5qY2dOekJVTVRBMklEVlJPREVnTFRJZ056RWdMVEpSTmpZZ0xUSWdOVGtnTFRGVU5URWdNVkUwTlNBMUlEUTFJREV4VVRRMUlERXpJRGc0SURFNE9Fd3hNeklnTXpZMFVURXpNeUF6TnpjZ01USTFJRE00TUZRNE5pQXpPRFZJTmpWUk5Ua2dNemt4SURVNUlETTVNMVEyTVNBME1USlJOalVnTkRNeElEYzBJRFF6TVZvaUx6NDhjR0YwYUNCcFpEMGlUVXBZTFRJdFZFVllMVWt0TVVRME5VSWlJR1E5SWsweU1TQXlPRGRSTWpJZ01qa3pJREkwSURNd00xUXpOaUF6TkRGVU5UWWdNemc0VkRnNUlEUXlOVlF4TXpVZ05EUXlVVEUzTVNBME5ESWdNVGsxSURReU5GUXlNalVnTXprd1ZESXpNU0F6TmpsUk1qTXhJRE0yTnlBeU16SWdNelkzVERJME15QXpOemhSTXpBMElEUTBNaUF6T0RJZ05EUXlVVFF6TmlBME5ESWdORFk1SURReE5WUTFNRE1nTXpNMlZEUTJOU0F4TnpsVU5ESTNJRFV5VVRReU55QXlOaUEwTkRRZ01qWlJORFV3SURJMklEUTFNeUF5TjFFME9ESWdNeklnTlRBMUlEWTFWRFUwTUNBeE5EVlJOVFF5SURFMU15QTFOakFnTVRVelVUVTRNQ0F4TlRNZ05UZ3dJREUwTlZFMU9EQWdNVFEwSURVM05pQXhNekJSTlRZNElERXdNU0ExTlRRZ056TlVOVEE0SURFM1ZEUXpPU0F0TVRCUk16a3lJQzB4TUNBek56RWdNVGRVTXpVd0lEY3pVVE0xTUNBNU1pQXpPRFlnTVRrelZEUXlNeUF6TkRWUk5ESXpJRFF3TkNBek56a2dOREEwU0RNM05GRXlPRGdnTkRBMElESXlPU0F6TUROTU1qSXlJREk1TVV3eE9Ea2dNVFUzVVRFMU5pQXlOaUF4TlRFZ01UWlJNVE00SUMweE1TQXhNRGdnTFRFeFVUazFJQzB4TVNBNE55QXROVlEzTmlBM1ZEYzBJREUzVVRjMElETXdJREV4TWlBeE9EQlVNVFV5SURNME0xRXhOVE1nTXpRNElERTFNeUF6TmpaUk1UVXpJRFF3TlNBeE1qa2dOREExVVRreElEUXdOU0EyTmlBek1EVlJOakFnTWpnMUlEWXdJREk0TkZFMU9DQXlOemdnTkRFZ01qYzRTREkzVVRJeElESTROQ0F5TVNBeU9EZGFJaTgrUEhCaGRHZ2dhV1E5SWsxS1dDMHlMVlJGV0MxT0xUTkVJaUJrUFNKTk5UWWdNelEzVVRVMklETTJNQ0EzTUNBek5qZElOekEzVVRjeU1pQXpOVGtnTnpJeUlETTBOMUUzTWpJZ016TTJJRGN3T0NBek1qaE1Nemt3SURNeU4wZzNNbEUxTmlBek16SWdOVFlnTXpRM1drMDFOaUF4TlROUk5UWWdNVFk0SURjeUlERTNNMGczTURoUk56SXlJREUyTXlBM01qSWdNVFV6VVRjeU1pQXhOREFnTnpBM0lERXpNMGczTUZFMU5pQXhOREFnTlRZZ01UVXpXaUl2UGp4d1lYUm9JR2xrUFNKTlNsZ3RNaTFVUlZndFNTMHhSRFEyTWlJZ1pEMGlUVEl4SURJNE4xRXlNU0F5T1RVZ016QWdNekU0VkRVMUlETTNNRlE1T1NBME1qQlVNVFU0SURRME1sRXlNRFFnTkRReUlESXlOeUEwTVRkVU1qVXdJRE0xT0ZFeU5UQWdNelF3SURJeE5pQXlORFpVTVRneUlERXdOVkV4T0RJZ05qSWdNVGsySURRMVZESXpPQ0F5TjFReU9URWdORFJVTXpJNElEYzRURE16T1NBNU5WRXpOREVnT1RrZ016YzNJREkwTjFFME1EY2dNelkzSURReE15QXpPRGRVTkRJM0lEUXhObEUwTkRRZ05ETXhJRFEyTXlBME16RlJORGd3SURRek1TQTBPRGdnTkRJeFZEUTVOaUEwTURKTU5ESXdJRGcwVVRReE9TQTNPU0EwTVRrZ05qaFJOREU1SURReklEUXlOaUF6TlZRME5EY2dNalpSTkRZNUlESTVJRFE0TWlBMU4xUTFNVElnTVRRMVVUVXhOQ0F4TlRNZ05UTXlJREUxTTFFMU5URWdNVFV6SURVMU1TQXhORFJSTlRVd0lERXpPU0ExTkRrZ01UTXdWRFUwTUNBNU9GUTFNak1nTlRWVU5EazRJREUzVkRRMk1pQXRPRkUwTlRRZ0xURXdJRFF6T0NBdE1UQlJNemN5SUMweE1DQXpORGNnTkRaUk16UTFJRFExSURNek5pQXpObFF6TVRnZ01qRlVNamsySURaVU1qWTNJQzAyVkRJek15QXRNVEZSTVRnNUlDMHhNU0F4TlRVZ04xRXhNRE1nTXpnZ01UQXpJREV4TTFFeE1ETWdNVGN3SURFek9DQXlOakpVTVRjeklETTNPVkV4TnpNZ016Z3dJREUzTXlBek9ERlJNVGN6SURNNU1DQXhOek1nTXprelZERTJPU0EwTURCVU1UVTRJRFF3TkVneE5UUlJNVE14SURRd05DQXhNVElnTXpnMVZEZ3lJRE0wTkZRMk5TQXpNREpVTlRjZ01qZ3dVVFUxSURJM09DQTBNU0F5TnpoSU1qZFJNakVnTWpnMElESXhJREk0TjFvaUx6NDhjR0YwYUNCcFpEMGlUVXBZTFRJdFZFVllMVTR0TXpJaUlHUTlJazB4TURrZ05ESTVVVGd5SURReU9TQTJOaUEwTkRkVU5UQWdORGt4VVRVd0lEVTJNaUF4TURNZ05qRTBWREl6TlNBMk5qWlJNekkySURZMk5pQXpPRGNnTmpFd1ZEUTBPU0EwTmpWUk5EUTVJRFF5TWlBME1qa2dNemd6VkRNNE1TQXpNVFZVTXpBeElESTBNVkV5TmpVZ01qRXdJREl3TVNBeE5EbE1NVFF5SURrelRESXhPQ0E1TWxFek56VWdPVElnTXpnMUlEazNVVE01TWlBNU9TQTBNRGtnTVRnMlZqRTRPVWcwTkRsV01UZzJVVFEwT0NBeE9ETWdORE0ySURrMVZEUXlNU0F6VmpCSU5UQldNVGxXTXpGUk5UQWdNemdnTlRZZ05EWlVPRFlnT0RGUk1URTFJREV4TXlBeE16WWdNVE0zVVRFME5TQXhORGNnTVRjd0lERTNORlF5TURRZ01qRXhWREl6TXlBeU5EUlVNall4SURJM09GUXlPRFFnTXpBNFZETXdOU0F6TkRCVU16SXdJRE0yT1ZRek16TWdOREF4VkRNME1DQTBNekZVTXpReklEUTJORkV6TkRNZ05USTNJRE13T1NBMU56TlVNakV5SURZeE9WRXhOemtnTmpFNUlERTFOQ0EyTURKVU1URTVJRFUyT1ZReE1Ea2dOVFV3VVRFd09TQTFORGtnTVRFMElEVTBPVkV4TXpJZ05UUTVJREUxTVNBMU16VlVNVGN3SURRNE9WRXhOekFnTkRZMElERTFOQ0EwTkRkVU1UQTVJRFF5T1ZvaUx6NDhjR0YwYUNCcFpEMGlUVXBZTFRJdFZFVllMVWt0TVVRME5Ua2lJR1E5SWsweE1UY2dOVGxSTVRFM0lESTJJREUwTWlBeU5sRXhOemtnTWpZZ01qQTFJREV6TVZFeU1URWdNVFV4SURJeE5TQXhOVEpSTWpFM0lERTFNeUF5TWpVZ01UVXpTREl5T1ZFeU16Z2dNVFV6SURJME1TQXhOVE5VTWpRMklERTFNVlF5TkRnZ01UUTBVVEkwTnlBeE16Z2dNalExSURFeU9GUXlNelFnT1RCVU1qRTBJRFF6VkRFNE15QTJWREV6TnlBdE1URlJNVEF4SUMweE1TQTNNQ0F4TVZRek9DQTROVkV6T0NBNU55QXpPU0F4TURKTU1UQTBJRE0yTUZFeE5qY2dOakUxSURFMk55QTJNak5STVRZM0lEWXlOaUF4TmpZZ05qSTRWREUyTWlBMk16SlVNVFUzSURZek5GUXhORGtnTmpNMVZERTBNU0EyTXpaVU1UTXlJRFl6TjFReE1qSWdOak0zVVRFeE1pQTJNemNnTVRBNUlEWXpOMVF4TURFZ05qTTRWRGsxSURZME1WUTVOQ0EyTkRkUk9UUWdOalE1SURrMklEWTJNVkV4TURFZ05qZ3dJREV3TnlBMk9ESlVNVGM1SURZNE9GRXhPVFFnTmpnNUlESXhNeUEyT1RCVU1qUXpJRFk1TTFReU5UUWdOamswVVRJMk5pQTJPVFFnTWpZMklEWTRObEV5TmpZZ05qYzFJREU1TXlBek9EWlVNVEU0SURnelVURXhPQ0E0TVNBeE1UZ2dOelZVTVRFM0lEWTFWalU1V2lJdlBqeHdZWFJvSUdsa1BTSk5TbGd0TWkxVVJWZ3RVelF0TWpJeFFTSWdaRDBpVFRrNE15QXhOek01VVRrNE9DQXhOelV3SURFd01ERWdNVGMxTUZFeE1EQTRJREUzTlRBZ01UQXhNeUF4TnpRMVZERXdNakFnTVRjek0xRXhNREl3SURFM01qWWdOelF5SURJME5GUTBOakFnTFRFeU5ERlJORFU0SUMweE1qVXdJRFF6T1NBdE1USTFNRWcwTXpaUk5ESTBJQzB4TWpVd0lEUXlOQ0F0TVRJME9FdzBNVEFnTFRFeE5qWlJNemsxSUMweE1EZ3pJRE0yTnlBdE9USXdWRE14TWlBdE5qQXhUREl3TVNBME5Fd3hNemNnTFRnelRERXhNU0F0TlRkTU1UZzNJRGsyVERJMk5DQXlORGRSTWpZMUlESTBOaUF6TmprZ0xUTTFOMUUwTnpBZ0xUazFPQ0EwTnpNZ0xUazJNMHczTWpjZ016ZzBVVGszT1NBeE56STVJRGs0TXlBeE56TTVXaUl2UGp4d1lYUm9JR2xrUFNKTlNsZ3RNaTFVUlZndFNTMHhSRFEwTnlJZ1pEMGlUVFF3SURRek4xRXlNU0EwTXpjZ01qRWdORFExVVRJeElEUTFNQ0F6TnlBMU1ERlVOekVnTmpBeVREZzRJRFkxTVZFNU15QTJOamtnTVRBeElEWTNOMGcxTmpsSU5qVTVVVFk1TVNBMk56Y2dOamszSURZM05sUTNNRFFnTmpZM1VUY3dOQ0EyTmpFZ05qZzNJRFUxTTFRMk5qZ2dORFEwVVRZMk9DQTBNemNnTmpRNUlEUXpOMUUyTkRBZ05ETTNJRFl6TnlBME16ZFVOak14SURRME1rdzJNamtnTkRRMVVUWXlPU0EwTlRFZ05qTTFJRFE1TUZRMk5ERWdOVFV4VVRZME1TQTFPRFlnTmpJNElEWXdORlExTnpNZ05qSTVVVFUyT0NBMk16QWdOVEUxSURZek1WRTBOamtnTmpNeElEUTFOeUEyTXpCVU5ETTVJRFl5TWxFME16Z2dOakl4SURNMk9DQXpORE5VTWprNElEWXdVVEk1T0NBME9DQXpPRFlnTkRaUk5ERTRJRFEySURReU55QTBOVlEwTXpZZ016WlJORE0ySURNeElEUXpNeUF5TWxFME1qa2dOQ0EwTWpRZ01VdzBNaklnTUZFME1Ua2dNQ0EwTVRVZ01GRTBNVEFnTUNBek5qTWdNVlF5TWpnZ01sRTVPU0F5SURZMElEQklORGxSTkRNZ05pQTBNeUE1VkRRMUlESTNVVFE1SURRd0lEVTFJRFEyU0RnelNEazBVVEUzTkNBME5pQXhPRGtnTlRWUk1Ua3dJRFUySURFNU1TQTFObEV4T1RZZ05Ua2dNakF4SURjMlZESTBNU0F5TXpOUk1qVTRJRE13TVNBeU5qa2dNelEwVVRNek9TQTJNVGtnTXpNNUlEWXlOVkV6TXprZ05qTXdJRE14TUNBMk16QklNamM1VVRJeE1pQTJNekFnTVRreElEWXlORkV4TkRZZ05qRTBJREV5TVNBMU9ETlVOamNnTkRZM1VUWXdJRFEwTlNBMU55QTBOREZVTkRNZ05ETTNTRFF3V2lJdlBqeHdZWFJvSUdsa1BTSk5TbGd0TWkxVVJWZ3RTUzB4UkRjd1F5SWdaRDBpVFRVNElDMHlNVFpSTWpVZ0xUSXhOaUF5TXlBdE1UZzJVVEl6SUMweE56WWdOek1nTWpaVU1USTNJREl6TkZFeE5ETWdNamc1SURFNE1pQXpOREZSTWpVeUlEUXlOeUF6TkRFZ05EUXhVVE0wTXlBME5ERWdNelE1SURRME1WUXpOVGtnTkRReVVUUXpNaUEwTkRJZ05EY3hJRE01TkZRMU1UQWdNamMyVVRVeE1DQXlNVGtnTkRnMklERTJOVlEwTWpVZ056UlVNelExSURFelZESTJOaUF0TVRCSU1qVTFTREkwT0ZFeE9UY2dMVEV3SURFMk5TQXpOVXd4TmpBZ05ERk1NVE16SUMwM01WRXhNRGdnTFRFMk9DQXhNRFFnTFRFNE1WUTVNaUF0TWpBeVVUYzJJQzB5TVRZZ05UZ2dMVEl4TmxwTk5ESTBJRE15TWxFME1qUWdNelU1SURRd055QXpPREpVTXpVM0lEUXdOVkV6TWpJZ05EQTFJREk0TnlBek56WlVNak14SURNd01GRXlNVGNnTWpZNUlERTVNeUF4TnpCTU1UYzJJREV3TWxFeE9UTWdNallnTWpZd0lESTJVVEk1T0NBeU5pQXpNelFnTmpKUk16WTNJRGt5SURNNE9TQXhOVGhVTkRFNElESTJObFEwTWpRZ016SXlXaUl2UGp3dlpHVm1jejQ4WnlCemRISnZhMlU5SW1OMWNuSmxiblJEYjJ4dmNpSWdabWxzYkQwaVkzVnljbVZ1ZEVOdmJHOXlJaUJ6ZEhKdmEyVXRkMmxrZEdnOUlqQWlJSFJ5WVc1elptOXliVDBpYzJOaGJHVW9NU3d0TVNraVBqeG5JR1JoZEdFdGJXMXNMVzV2WkdVOUltMWhkR2dpUGp4bklHUmhkR0V0Ylcxc0xXNXZaR1U5SW0xemRXSWlQanhuSUdSaGRHRXRiVzFzTFc1dlpHVTlJbTFwSWo0OGRYTmxJR1JoZEdFdFl6MGlNVVEzTURnaUlIaHNhVzVyT21oeVpXWTlJaU5OU2xndE1pMVVSVmd0U1MweFJEY3dPQ0l2UGp3dlp6NDhaeUJrWVhSaExXMXRiQzF1YjJSbFBTSlVaVmhCZEc5dElpQjBjbUZ1YzJadmNtMDlJblJ5WVc1emJHRjBaU2cxTWpjc0xURTFNQ2tnYzJOaGJHVW9NQzQzTURjcElpQmtZWFJoTFcxcWVDMTBaWGhqYkdGemN6MGlUMUpFSWo0OFp5QmtZWFJoTFcxdGJDMXViMlJsUFNKdGFTSStQSFZ6WlNCa1lYUmhMV005SWpGRU5EVkNJaUI0YkdsdWF6cG9jbVZtUFNJalRVcFlMVEl0VkVWWUxVa3RNVVEwTlVJaUx6NDhMMmMrUEM5blBqd3ZaejQ4WnlCa1lYUmhMVzF0YkMxdWIyUmxQU0p0YnlJZ2RISmhibk5tYjNKdFBTSjBjbUZ1YzJ4aGRHVW9NVEkzT1N3d0tTSStQSFZ6WlNCa1lYUmhMV005SWpORUlpQjRiR2x1YXpwb2NtVm1QU0lqVFVwWUxUSXRWRVZZTFU0dE0wUWlMejQ4TDJjK1BHY2daR0YwWVMxdGJXd3RibTlrWlQwaWJXWnlZV01pSUhSeVlXNXpabTl5YlQwaWRISmhibk5zWVhSbEtESXpNelF1T0N3d0tTSStQR2NnWkdGMFlTMXRiV3d0Ym05a1pUMGliWEp2ZHlJZ2RISmhibk5tYjNKdFBTSjBjbUZ1YzJ4aGRHVW9Nakl3TERZM05pa2lQanhuSUdSaGRHRXRiVzFzTFc1dlpHVTlJbTFwSWo0OGRYTmxJR1JoZEdFdFl6MGlNVVEwTlVJaUlIaHNhVzVyT21oeVpXWTlJaU5OU2xndE1pMVVSVmd0U1MweFJEUTFRaUl2UGp3dlp6NDhaeUJrWVhSaExXMXRiQzF1YjJSbFBTSnRhU0lnZEhKaGJuTm1iM0p0UFNKMGNtRnVjMnhoZEdVb05qQXdMREFwSWo0OGRYTmxJR1JoZEdFdFl6MGlNVVEwTmpJaUlIaHNhVzVyT21oeVpXWTlJaU5OU2xndE1pMVVSVmd0U1MweFJEUTJNaUl2UGp3dlp6NDhMMmMrUEdjZ1pHRjBZUzF0Yld3dGJtOWtaVDBpYlhKdmR5SWdkSEpoYm5ObWIzSnRQU0owY21GdWMyeGhkR1VvTkRBM0xDMDJPRFlwSWo0OFp5QmtZWFJoTFcxdGJDMXViMlJsUFNKdGJpSStQSFZ6WlNCa1lYUmhMV005SWpNeUlpQjRiR2x1YXpwb2NtVm1QU0lqVFVwWUxUSXRWRVZZTFU0dE16SWlMejQ4TDJjK1BHY2daR0YwWVMxdGJXd3RibTlrWlQwaWJXa2lJSFJ5WVc1elptOXliVDBpZEhKaGJuTnNZWFJsS0RVd01Dd3dLU0krUEhWelpTQmtZWFJoTFdNOUlqRkVORFU1SWlCNGJHbHVhenBvY21WbVBTSWpUVXBZTFRJdFZFVllMVWt0TVVRME5Ua2lMejQ4TDJjK1BDOW5Qanh5WldOMElIZHBaSFJvUFNJeE16Y3lJaUJvWldsbmFIUTlJall3SWlCNFBTSXhNakFpSUhrOUlqSXlNQ0l2UGp3dlp6NDhaeUJrWVhSaExXMXRiQzF1YjJSbFBTSnRieUlnZEhKaGJuTm1iM0p0UFNKMGNtRnVjMnhoZEdVb05ESXlOQzQyTERBcElqNDhkWE5sSUdSaGRHRXRZejBpTTBRaUlIaHNhVzVyT21oeVpXWTlJaU5OU2xndE1pMVVSVmd0VGkwelJDSXZQand2Wno0OFp5QmtZWFJoTFcxdGJDMXViMlJsUFNKdFpuSmhZeUlnZEhKaGJuTm1iM0p0UFNKMGNtRnVjMnhoZEdVb05USTRNQzQwTERBcElqNDhaeUJrWVhSaExXMXRiQzF1YjJSbFBTSnRhU0lnZEhKaGJuTm1iM0p0UFNKMGNtRnVjMnhoZEdVb016RTVMRFkzTmlraVBqeDFjMlVnWkdGMFlTMWpQU0l4UkRRMVFpSWdlR3hwYm1zNmFISmxaajBpSTAxS1dDMHlMVlJGV0MxSkxURkVORFZDSWk4K1BDOW5QanhuSUdSaGRHRXRiVzFzTFc1dlpHVTlJbTF5YjNjaUlIUnlZVzV6Wm05eWJUMGlkSEpoYm5Oc1lYUmxLREl5TUN3dE5qZzJLU0krUEdjZ1pHRjBZUzF0Yld3dGJtOWtaVDBpYlc0aVBqeDFjMlVnWkdGMFlTMWpQU0l6TWlJZ2VHeHBibXM2YUhKbFpqMGlJMDFLV0MweUxWUkZXQzFPTFRNeUlpOCtQQzluUGp4bklHUmhkR0V0Ylcxc0xXNXZaR1U5SW0xcElpQjBjbUZ1YzJadmNtMDlJblJ5WVc1emJHRjBaU2cxTURBc01Da2lQangxYzJVZ1pHRjBZUzFqUFNJeFJEUTFPU0lnZUd4cGJtczZhSEpsWmowaUkwMUtXQzB5TFZSRldDMUpMVEZFTkRVNUlpOCtQQzluUGp3dlp6NDhjbVZqZENCM2FXUjBhRDBpT1RrNElpQm9aV2xuYUhROUlqWXdJaUI0UFNJeE1qQWlJSGs5SWpJeU1DSXZQand2Wno0OFp5QmtZWFJoTFcxdGJDMXViMlJsUFNKdGMzRnlkQ0lnZEhKaGJuTm1iM0p0UFNKMGNtRnVjMnhoZEdVb05qVXhPQzQwTERBcElqNDhaeUIwY21GdWMyWnZjbTA5SW5SeVlXNXpiR0YwWlNneE1ESXdMREFwSWo0OFp5QmtZWFJoTFcxdGJDMXViMlJsUFNKdFpuSmhZeUkrUEdjZ1pHRjBZUzF0Yld3dGJtOWtaVDBpYldraUlIUnlZVzV6Wm05eWJUMGlkSEpoYm5Oc1lYUmxLREkzTXk0MExEWTNOaWtpUGp4MWMyVWdaR0YwWVMxalBTSXhSRFEwTnlJZ2VHeHBibXM2YUhKbFpqMGlJMDFLV0MweUxWUkZXQzFKTFRGRU5EUTNJaTgrUEM5blBqeG5JR1JoZEdFdGJXMXNMVzV2WkdVOUltMXpkV0lpSUhSeVlXNXpabTl5YlQwaWRISmhibk5zWVhSbEtESXlNQ3d0TmpnMktTSStQR2NnWkdGMFlTMXRiV3d0Ym05a1pUMGliV2tpUGp4MWMyVWdaR0YwWVMxalBTSXhSRGN3UXlJZ2VHeHBibXM2YUhKbFpqMGlJMDFLV0MweUxWUkZXQzFKTFRGRU56QkRJaTgrUEM5blBqeG5JR1JoZEdFdGJXMXNMVzV2WkdVOUltMXBJaUIwY21GdWMyWnZjbTA5SW5SeVlXNXpiR0YwWlNnMU5UQXNMVEUxTUNrZ2MyTmhiR1VvTUM0M01EY3BJajQ4ZFhObElHUmhkR0V0WXowaU1VUTBOVGtpSUhoc2FXNXJPbWh5WldZOUlpTk5TbGd0TWkxVVJWZ3RTUzB4UkRRMU9TSXZQand2Wno0OEwyYytQSEpsWTNRZ2QybGtkR2c5SWpFd01UQXVOeUlnYUdWcFoyaDBQU0kyTUNJZ2VEMGlNVEl3SWlCNVBTSXlNakFpTHo0OEwyYytQQzluUGp4bklHUmhkR0V0Ylcxc0xXNXZaR1U5SW0xdklpQjBjbUZ1YzJadmNtMDlJblJ5WVc1emJHRjBaU2d3TERrd0xqZ3BJajQ4ZFhObElHUmhkR0V0WXowaU1qSXhRU0lnZUd4cGJtczZhSEpsWmowaUkwMUtXQzB5TFZSRldDMVROQzB5TWpGQklpOCtQQzluUGp4eVpXTjBJSGRwWkhSb1BTSXhNalV3TGpjaUlHaGxhV2RvZEQwaU5qQWlJSGc5SWpFd01qQWlJSGs5SWpFM09EQXVPQ0l2UGp3dlp6NDhMMmMrUEM5blBqd3ZjM1puUGc9PSIsCgkiUmVhbFZpZXdTaXplSnNvbiIgOiAie1wiaGVpZ2h0XCI6MTA4MSxcIndpZHRoXCI6MzEwN30iCn0K"/>
    </extobj>
  </extobjs>
</s:customData>
</file>

<file path=customXml/itemProps1.xml><?xml version="1.0" encoding="utf-8"?>
<ds:datastoreItem xmlns:ds="http://schemas.openxmlformats.org/officeDocument/2006/customXml" ds:itemID="{8F02C268-0242-4533-AC8F-EC3E9EEA92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Michael</cp:lastModifiedBy>
  <dcterms:created xsi:type="dcterms:W3CDTF">2023-11-23T20:09:25Z</dcterms:created>
  <dcterms:modified xsi:type="dcterms:W3CDTF">2023-12-01T07:57:08Z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FF2B6C7871764A24AF8346DB5D1D52D1_11</vt:lpwstr>
  </property>
  <property fmtid="{D5CDD505-2E9C-101B-9397-08002B2CF9AE}" pid="3" name="KSOProductBuildVer">
    <vt:lpwstr>1049-12.2.0.13306</vt:lpwstr>
  </property>
</Properties>
</file>