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\Labs\2.1.3\"/>
    </mc:Choice>
  </mc:AlternateContent>
  <xr:revisionPtr revIDLastSave="0" documentId="13_ncr:1_{1724CFC5-9CA8-4E83-B6DE-EA7D8E7968DF}" xr6:coauthVersionLast="45" xr6:coauthVersionMax="45" xr10:uidLastSave="{00000000-0000-0000-0000-000000000000}"/>
  <bookViews>
    <workbookView xWindow="-98" yWindow="-98" windowWidth="19095" windowHeight="12075" xr2:uid="{C203417D-69B0-4D44-AFA9-CBE346C955A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2" i="1" l="1"/>
  <c r="H73" i="1"/>
  <c r="H74" i="1"/>
  <c r="H71" i="1"/>
  <c r="P33" i="1"/>
  <c r="P34" i="1"/>
  <c r="P32" i="1"/>
  <c r="P31" i="1"/>
  <c r="F72" i="1"/>
  <c r="F69" i="1"/>
  <c r="E69" i="1"/>
  <c r="E72" i="1"/>
  <c r="H24" i="1"/>
  <c r="F24" i="1"/>
  <c r="E24" i="1"/>
  <c r="I24" i="1"/>
  <c r="G24" i="1"/>
  <c r="F68" i="1" l="1"/>
  <c r="E71" i="1" l="1"/>
  <c r="E73" i="1" s="1"/>
  <c r="E68" i="1"/>
  <c r="F71" i="1"/>
  <c r="G53" i="1"/>
  <c r="G54" i="1"/>
  <c r="G52" i="1"/>
  <c r="H21" i="1"/>
  <c r="E53" i="1"/>
  <c r="E52" i="1"/>
  <c r="I21" i="1"/>
  <c r="E21" i="1"/>
  <c r="E20" i="1" s="1"/>
  <c r="E23" i="1"/>
  <c r="F21" i="1"/>
  <c r="G21" i="1"/>
  <c r="M26" i="1"/>
  <c r="M25" i="1"/>
  <c r="M24" i="1"/>
  <c r="K12" i="1"/>
  <c r="K11" i="1"/>
  <c r="I12" i="1"/>
  <c r="I11" i="1"/>
  <c r="G13" i="1"/>
  <c r="G12" i="1"/>
  <c r="G11" i="1"/>
  <c r="E12" i="1"/>
  <c r="E13" i="1"/>
  <c r="E11" i="1"/>
  <c r="H23" i="1" l="1"/>
  <c r="H20" i="1"/>
  <c r="G20" i="1"/>
  <c r="G23" i="1"/>
  <c r="F23" i="1"/>
  <c r="K33" i="1" s="1"/>
  <c r="K34" i="1" s="1"/>
  <c r="F20" i="1"/>
  <c r="F73" i="1"/>
  <c r="F74" i="1"/>
  <c r="I23" i="1"/>
  <c r="I20" i="1"/>
  <c r="E74" i="1"/>
  <c r="J33" i="1"/>
  <c r="J34" i="1"/>
  <c r="M33" i="1"/>
  <c r="M34" i="1" s="1"/>
  <c r="N33" i="1"/>
  <c r="N34" i="1"/>
  <c r="L33" i="1" l="1"/>
  <c r="L34" i="1"/>
</calcChain>
</file>

<file path=xl/sharedStrings.xml><?xml version="1.0" encoding="utf-8"?>
<sst xmlns="http://schemas.openxmlformats.org/spreadsheetml/2006/main" count="29" uniqueCount="18">
  <si>
    <t>длина трубки</t>
  </si>
  <si>
    <t>L = 570 \pm 5 мм</t>
  </si>
  <si>
    <t>максимальная длина трубки</t>
  </si>
  <si>
    <t>L = 800 \pm 5 мм</t>
  </si>
  <si>
    <t>частота, Hz</t>
  </si>
  <si>
    <t>длины резонансов, мм</t>
  </si>
  <si>
    <t>воздух:</t>
  </si>
  <si>
    <t>резонансы, мм</t>
  </si>
  <si>
    <t>\lambda /2, mm</t>
  </si>
  <si>
    <t>c, m/c</t>
  </si>
  <si>
    <t xml:space="preserve">температура в комнате </t>
  </si>
  <si>
    <t>296К</t>
  </si>
  <si>
    <t>Cp/Cv</t>
  </si>
  <si>
    <t>углекислый газ:</t>
  </si>
  <si>
    <t>k</t>
  </si>
  <si>
    <t>dlambda</t>
  </si>
  <si>
    <t>dc</t>
  </si>
  <si>
    <t>d 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</si>
</sst>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4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3000</a:t>
            </a:r>
            <a:r>
              <a:rPr lang="ru-RU" baseline="0"/>
              <a:t> </a:t>
            </a:r>
            <a:r>
              <a:rPr lang="en-US" baseline="0"/>
              <a:t>Hz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804503119789304E-2"/>
          <c:y val="0.12137430781116125"/>
          <c:w val="0.86863063978323141"/>
          <c:h val="0.7557938362454379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Лист1!$E$10:$E$13</c:f>
              <c:numCache>
                <c:formatCode>General</c:formatCode>
                <c:ptCount val="4"/>
                <c:pt idx="0">
                  <c:v>0</c:v>
                </c:pt>
                <c:pt idx="1">
                  <c:v>58</c:v>
                </c:pt>
                <c:pt idx="2">
                  <c:v>110</c:v>
                </c:pt>
                <c:pt idx="3">
                  <c:v>175</c:v>
                </c:pt>
              </c:numCache>
            </c:numRef>
          </c:xVal>
          <c:yVal>
            <c:numRef>
              <c:f>Лист1!$F$10:$F$13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97-4C93-A99A-BA29043A0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732271"/>
        <c:axId val="1183734719"/>
      </c:scatterChart>
      <c:valAx>
        <c:axId val="138373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ru-RU"/>
                  <a:t> </a:t>
                </a:r>
                <a:r>
                  <a:rPr lang="ru-RU" baseline="0"/>
                  <a:t>мм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734719"/>
        <c:crosses val="autoZero"/>
        <c:crossBetween val="midCat"/>
      </c:valAx>
      <c:valAx>
        <c:axId val="11837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373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3200 Hz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622862870653461E-2"/>
          <c:y val="0.10741789066154517"/>
          <c:w val="0.8638452533074199"/>
          <c:h val="0.8171940128801978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Лист1!$G$10:$G$13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116</c:v>
                </c:pt>
                <c:pt idx="3">
                  <c:v>170</c:v>
                </c:pt>
              </c:numCache>
            </c:numRef>
          </c:xVal>
          <c:yVal>
            <c:numRef>
              <c:f>Лист1!$H$10:$H$13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1-44F3-9A5D-6A6EA5772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425327"/>
        <c:axId val="1745045695"/>
      </c:scatterChart>
      <c:valAx>
        <c:axId val="163642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045695"/>
        <c:crosses val="autoZero"/>
        <c:crossBetween val="midCat"/>
      </c:valAx>
      <c:valAx>
        <c:axId val="17450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42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2800 Hz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05797270640661"/>
          <c:y val="0.11207002971141719"/>
          <c:w val="0.84718661480171231"/>
          <c:h val="0.8171940128801978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Лист1!$I$10:$I$12</c:f>
              <c:numCache>
                <c:formatCode>General</c:formatCode>
                <c:ptCount val="3"/>
                <c:pt idx="0">
                  <c:v>0</c:v>
                </c:pt>
                <c:pt idx="1">
                  <c:v>61</c:v>
                </c:pt>
                <c:pt idx="2">
                  <c:v>121</c:v>
                </c:pt>
              </c:numCache>
            </c:numRef>
          </c:xVal>
          <c:yVal>
            <c:numRef>
              <c:f>Лист1!$J$10:$J$12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A0-4770-9050-AA468B2C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870287"/>
        <c:axId val="1745058175"/>
      </c:scatterChart>
      <c:valAx>
        <c:axId val="163387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 mm</a:t>
                </a:r>
              </a:p>
            </c:rich>
          </c:tx>
          <c:layout>
            <c:manualLayout>
              <c:xMode val="edge"/>
              <c:yMode val="edge"/>
              <c:x val="0.4592335206234463"/>
              <c:y val="0.87343837399315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058175"/>
        <c:crosses val="autoZero"/>
        <c:crossBetween val="midCat"/>
      </c:valAx>
      <c:valAx>
        <c:axId val="174505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87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2600 Hz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73814023700397"/>
          <c:y val="0.10737623700743983"/>
          <c:w val="0.85761223037546586"/>
          <c:h val="0.746587862405739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Лист1!$K$10:$K$12</c:f>
              <c:numCache>
                <c:formatCode>General</c:formatCode>
                <c:ptCount val="3"/>
                <c:pt idx="0">
                  <c:v>0</c:v>
                </c:pt>
                <c:pt idx="1">
                  <c:v>67</c:v>
                </c:pt>
                <c:pt idx="2">
                  <c:v>140</c:v>
                </c:pt>
              </c:numCache>
            </c:numRef>
          </c:xVal>
          <c:yVal>
            <c:numRef>
              <c:f>Лист1!$L$10:$L$12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87-4C2E-947C-6E7E6844B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770335"/>
        <c:axId val="1745057759"/>
      </c:scatterChart>
      <c:valAx>
        <c:axId val="184077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 mm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057759"/>
        <c:crosses val="autoZero"/>
        <c:crossBetween val="midCat"/>
      </c:valAx>
      <c:valAx>
        <c:axId val="17450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77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3400 Hz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279491494095027E-2"/>
          <c:y val="0.11321820917593613"/>
          <c:w val="0.86752871124463227"/>
          <c:h val="0.810621328511658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Лист1!$M$23:$M$26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100</c:v>
                </c:pt>
                <c:pt idx="3">
                  <c:v>157</c:v>
                </c:pt>
              </c:numCache>
            </c:numRef>
          </c:xVal>
          <c:yVal>
            <c:numRef>
              <c:f>Лист1!$N$10:$N$13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C0-4C2A-9DCE-E8BCCFDAA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749071"/>
        <c:axId val="1745041119"/>
      </c:scatterChart>
      <c:valAx>
        <c:axId val="163374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mm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041119"/>
        <c:crosses val="autoZero"/>
        <c:crossBetween val="midCat"/>
      </c:valAx>
      <c:valAx>
        <c:axId val="17450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74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 Hz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987519687759818E-2"/>
          <c:y val="0.10068895864453598"/>
          <c:w val="0.8827737732438885"/>
          <c:h val="0.737938378470724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Лист1!$E$51:$E$54</c:f>
              <c:numCache>
                <c:formatCode>General</c:formatCode>
                <c:ptCount val="4"/>
                <c:pt idx="0">
                  <c:v>0</c:v>
                </c:pt>
                <c:pt idx="1">
                  <c:v>63</c:v>
                </c:pt>
                <c:pt idx="2">
                  <c:v>143</c:v>
                </c:pt>
              </c:numCache>
            </c:numRef>
          </c:xVal>
          <c:yVal>
            <c:numRef>
              <c:f>Лист1!$F$51:$F$54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A-4D0A-926F-F7FD50FD7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178671"/>
        <c:axId val="1745048191"/>
      </c:scatterChart>
      <c:valAx>
        <c:axId val="17401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048191"/>
        <c:crosses val="autoZero"/>
        <c:crossBetween val="midCat"/>
      </c:valAx>
      <c:valAx>
        <c:axId val="17450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1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3000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3639205730355"/>
          <c:y val="2.7790573417949844E-2"/>
          <c:w val="0.86287829209629341"/>
          <c:h val="0.80699451611999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Лист1!$G$51:$G$54</c:f>
              <c:numCache>
                <c:formatCode>General</c:formatCode>
                <c:ptCount val="4"/>
                <c:pt idx="0">
                  <c:v>0</c:v>
                </c:pt>
                <c:pt idx="1">
                  <c:v>46</c:v>
                </c:pt>
                <c:pt idx="2">
                  <c:v>96</c:v>
                </c:pt>
                <c:pt idx="3">
                  <c:v>135</c:v>
                </c:pt>
              </c:numCache>
            </c:numRef>
          </c:xVal>
          <c:yVal>
            <c:numRef>
              <c:f>Лист1!$H$51:$H$54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E-4662-ACD5-8A26BEFBF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984399"/>
        <c:axId val="1745053183"/>
      </c:scatterChart>
      <c:valAx>
        <c:axId val="174898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mm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053183"/>
        <c:crosses val="autoZero"/>
        <c:crossBetween val="midCat"/>
      </c:valAx>
      <c:valAx>
        <c:axId val="17450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898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314130</xdr:colOff>
      <xdr:row>6</xdr:row>
      <xdr:rowOff>110589</xdr:rowOff>
    </xdr:from>
    <xdr:to>
      <xdr:col>38</xdr:col>
      <xdr:colOff>349185</xdr:colOff>
      <xdr:row>21</xdr:row>
      <xdr:rowOff>131357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860CAB6-9F65-47A8-855F-82CB0D95B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551240</xdr:colOff>
      <xdr:row>21</xdr:row>
      <xdr:rowOff>114962</xdr:rowOff>
    </xdr:from>
    <xdr:to>
      <xdr:col>27</xdr:col>
      <xdr:colOff>589340</xdr:colOff>
      <xdr:row>36</xdr:row>
      <xdr:rowOff>143536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04A6BF3-56EC-4F02-A78C-311434203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288598</xdr:colOff>
      <xdr:row>6</xdr:row>
      <xdr:rowOff>109810</xdr:rowOff>
    </xdr:from>
    <xdr:to>
      <xdr:col>31</xdr:col>
      <xdr:colOff>326700</xdr:colOff>
      <xdr:row>21</xdr:row>
      <xdr:rowOff>130578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D1BF321-C9C5-46BB-8926-D8CDFF3D9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243465</xdr:colOff>
      <xdr:row>6</xdr:row>
      <xdr:rowOff>103330</xdr:rowOff>
    </xdr:from>
    <xdr:to>
      <xdr:col>24</xdr:col>
      <xdr:colOff>281563</xdr:colOff>
      <xdr:row>21</xdr:row>
      <xdr:rowOff>125157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528AC3D9-E7FA-4A10-B56F-716912F15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584214</xdr:colOff>
      <xdr:row>21</xdr:row>
      <xdr:rowOff>140532</xdr:rowOff>
    </xdr:from>
    <xdr:to>
      <xdr:col>35</xdr:col>
      <xdr:colOff>101497</xdr:colOff>
      <xdr:row>36</xdr:row>
      <xdr:rowOff>141421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C178891-491E-4FE2-BFAC-6BF610676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386991</xdr:colOff>
      <xdr:row>45</xdr:row>
      <xdr:rowOff>155709</xdr:rowOff>
    </xdr:from>
    <xdr:to>
      <xdr:col>21</xdr:col>
      <xdr:colOff>89056</xdr:colOff>
      <xdr:row>61</xdr:row>
      <xdr:rowOff>49595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241798E-A9E5-4596-9816-49775F4B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307997</xdr:colOff>
      <xdr:row>62</xdr:row>
      <xdr:rowOff>27971</xdr:rowOff>
    </xdr:from>
    <xdr:to>
      <xdr:col>21</xdr:col>
      <xdr:colOff>389130</xdr:colOff>
      <xdr:row>77</xdr:row>
      <xdr:rowOff>110351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A05E2FF8-A6D8-4D3B-8C8A-9DF29D06B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3B71-80C2-42A1-819B-F591FD61239D}">
  <dimension ref="A1:AF74"/>
  <sheetViews>
    <sheetView tabSelected="1" topLeftCell="C42" zoomScale="82" workbookViewId="0">
      <selection activeCell="N66" sqref="N66"/>
    </sheetView>
  </sheetViews>
  <sheetFormatPr defaultRowHeight="14.25" x14ac:dyDescent="0.45"/>
  <cols>
    <col min="1" max="1" width="25.796875" customWidth="1"/>
    <col min="2" max="2" width="16.86328125" customWidth="1"/>
    <col min="4" max="4" width="13.53125" customWidth="1"/>
    <col min="5" max="5" width="11.59765625" bestFit="1" customWidth="1"/>
  </cols>
  <sheetData>
    <row r="1" spans="1:14" x14ac:dyDescent="0.45">
      <c r="A1" t="s">
        <v>0</v>
      </c>
      <c r="B1" t="s">
        <v>1</v>
      </c>
    </row>
    <row r="2" spans="1:14" x14ac:dyDescent="0.45">
      <c r="A2" t="s">
        <v>2</v>
      </c>
      <c r="B2" t="s">
        <v>3</v>
      </c>
    </row>
    <row r="3" spans="1:14" x14ac:dyDescent="0.45">
      <c r="A3" t="s">
        <v>10</v>
      </c>
      <c r="B3" t="s">
        <v>11</v>
      </c>
      <c r="D3" t="s">
        <v>6</v>
      </c>
    </row>
    <row r="4" spans="1:14" ht="14.65" thickBot="1" x14ac:dyDescent="0.5"/>
    <row r="5" spans="1:14" x14ac:dyDescent="0.45">
      <c r="N5" s="2"/>
    </row>
    <row r="6" spans="1:14" x14ac:dyDescent="0.45">
      <c r="D6" s="12" t="s">
        <v>5</v>
      </c>
      <c r="E6" s="3">
        <v>575</v>
      </c>
      <c r="F6" s="4">
        <v>1</v>
      </c>
      <c r="G6" s="3">
        <v>570</v>
      </c>
      <c r="H6" s="4">
        <v>1</v>
      </c>
      <c r="I6" s="7">
        <v>609</v>
      </c>
      <c r="J6" s="4">
        <v>1</v>
      </c>
      <c r="K6" s="7">
        <v>600</v>
      </c>
      <c r="L6" s="8">
        <v>1</v>
      </c>
      <c r="M6" s="7">
        <v>605</v>
      </c>
      <c r="N6" s="8">
        <v>1</v>
      </c>
    </row>
    <row r="7" spans="1:14" x14ac:dyDescent="0.45">
      <c r="D7" s="12"/>
      <c r="E7" s="3">
        <v>633</v>
      </c>
      <c r="F7" s="4">
        <v>2</v>
      </c>
      <c r="G7" s="3">
        <v>630</v>
      </c>
      <c r="H7" s="4">
        <v>2</v>
      </c>
      <c r="I7" s="7">
        <v>670</v>
      </c>
      <c r="J7" s="8">
        <v>2</v>
      </c>
      <c r="K7" s="7">
        <v>667</v>
      </c>
      <c r="L7" s="8">
        <v>2</v>
      </c>
      <c r="M7" s="7">
        <v>665</v>
      </c>
      <c r="N7" s="8">
        <v>2</v>
      </c>
    </row>
    <row r="8" spans="1:14" x14ac:dyDescent="0.45">
      <c r="D8" s="12"/>
      <c r="E8" s="3">
        <v>685</v>
      </c>
      <c r="F8" s="4">
        <v>3</v>
      </c>
      <c r="G8" s="3">
        <v>686</v>
      </c>
      <c r="H8" s="4">
        <v>3</v>
      </c>
      <c r="I8" s="7">
        <v>730</v>
      </c>
      <c r="J8" s="8">
        <v>3</v>
      </c>
      <c r="K8" s="7">
        <v>740</v>
      </c>
      <c r="L8" s="8">
        <v>3</v>
      </c>
      <c r="M8" s="7">
        <v>705</v>
      </c>
      <c r="N8" s="8">
        <v>3</v>
      </c>
    </row>
    <row r="9" spans="1:14" ht="14.65" thickBot="1" x14ac:dyDescent="0.5">
      <c r="D9" s="12"/>
      <c r="E9" s="5">
        <v>750</v>
      </c>
      <c r="F9" s="6">
        <v>4</v>
      </c>
      <c r="G9" s="5">
        <v>740</v>
      </c>
      <c r="H9" s="6">
        <v>4</v>
      </c>
      <c r="I9" s="5"/>
      <c r="J9" s="6"/>
      <c r="K9" s="5"/>
      <c r="L9" s="6"/>
      <c r="M9" s="9">
        <v>762</v>
      </c>
      <c r="N9" s="10">
        <v>4</v>
      </c>
    </row>
    <row r="10" spans="1:14" x14ac:dyDescent="0.45">
      <c r="D10" s="13" t="s">
        <v>7</v>
      </c>
      <c r="E10" s="3">
        <v>0</v>
      </c>
      <c r="F10" s="4">
        <v>0</v>
      </c>
      <c r="G10" s="3">
        <v>0</v>
      </c>
      <c r="H10" s="4">
        <v>0</v>
      </c>
      <c r="I10" s="3">
        <v>0</v>
      </c>
      <c r="J10" s="4">
        <v>0</v>
      </c>
      <c r="K10" s="3">
        <v>0</v>
      </c>
      <c r="L10" s="4">
        <v>0</v>
      </c>
      <c r="N10" s="4">
        <v>0</v>
      </c>
    </row>
    <row r="11" spans="1:14" x14ac:dyDescent="0.45">
      <c r="D11" s="13"/>
      <c r="E11" s="3">
        <f>E7-E$6</f>
        <v>58</v>
      </c>
      <c r="F11" s="4">
        <v>1</v>
      </c>
      <c r="G11" s="3">
        <f>G7-G$6</f>
        <v>60</v>
      </c>
      <c r="H11" s="4">
        <v>1</v>
      </c>
      <c r="I11" s="3">
        <f>I7-I$6</f>
        <v>61</v>
      </c>
      <c r="J11" s="4">
        <v>1</v>
      </c>
      <c r="K11" s="3">
        <f>K7-K$6</f>
        <v>67</v>
      </c>
      <c r="L11" s="4">
        <v>1</v>
      </c>
      <c r="N11" s="4">
        <v>1</v>
      </c>
    </row>
    <row r="12" spans="1:14" x14ac:dyDescent="0.45">
      <c r="D12" s="13"/>
      <c r="E12" s="3">
        <f>E8-E$6</f>
        <v>110</v>
      </c>
      <c r="F12" s="4">
        <v>2</v>
      </c>
      <c r="G12" s="3">
        <f t="shared" ref="E12:G13" si="0">G8-G$6</f>
        <v>116</v>
      </c>
      <c r="H12" s="4">
        <v>2</v>
      </c>
      <c r="I12" s="3">
        <f>I8-I$6</f>
        <v>121</v>
      </c>
      <c r="J12" s="4">
        <v>2</v>
      </c>
      <c r="K12" s="3">
        <f>K8-K$6</f>
        <v>140</v>
      </c>
      <c r="L12" s="4">
        <v>2</v>
      </c>
      <c r="N12" s="4">
        <v>2</v>
      </c>
    </row>
    <row r="13" spans="1:14" x14ac:dyDescent="0.45">
      <c r="D13" s="13"/>
      <c r="E13" s="3">
        <f>E9-E$6</f>
        <v>175</v>
      </c>
      <c r="F13" s="4">
        <v>3</v>
      </c>
      <c r="G13" s="3">
        <f t="shared" si="0"/>
        <v>170</v>
      </c>
      <c r="H13" s="4">
        <v>3</v>
      </c>
      <c r="I13" s="3"/>
      <c r="J13" s="4"/>
      <c r="K13" s="3"/>
      <c r="L13" s="4"/>
      <c r="N13" s="4">
        <v>3</v>
      </c>
    </row>
    <row r="14" spans="1:14" x14ac:dyDescent="0.45">
      <c r="D14" s="13"/>
      <c r="E14" s="3"/>
      <c r="F14" s="4"/>
      <c r="G14" s="3"/>
      <c r="H14" s="4"/>
      <c r="I14" s="3"/>
      <c r="J14" s="4"/>
      <c r="K14" s="3"/>
      <c r="L14" s="4"/>
      <c r="M14" s="3"/>
      <c r="N14" s="4"/>
    </row>
    <row r="15" spans="1:14" x14ac:dyDescent="0.45">
      <c r="D15" s="13"/>
      <c r="E15" s="3"/>
      <c r="F15" s="4"/>
      <c r="G15" s="3"/>
      <c r="H15" s="4"/>
      <c r="I15" s="3"/>
      <c r="J15" s="4"/>
      <c r="K15" s="3"/>
      <c r="L15" s="4"/>
      <c r="M15" s="3"/>
      <c r="N15" s="4"/>
    </row>
    <row r="16" spans="1:14" ht="14.65" thickBot="1" x14ac:dyDescent="0.5">
      <c r="D16" s="13"/>
      <c r="E16" s="5"/>
      <c r="F16" s="6"/>
      <c r="G16" s="5"/>
      <c r="H16" s="6"/>
      <c r="I16" s="5"/>
      <c r="J16" s="6"/>
      <c r="K16" s="5"/>
      <c r="L16" s="6"/>
      <c r="M16" s="5"/>
      <c r="N16" s="6"/>
    </row>
    <row r="18" spans="4:32" ht="14.65" thickBot="1" x14ac:dyDescent="0.5"/>
    <row r="19" spans="4:32" x14ac:dyDescent="0.45">
      <c r="D19" t="s">
        <v>4</v>
      </c>
      <c r="E19" s="1">
        <v>2600</v>
      </c>
      <c r="F19" s="1">
        <v>2800</v>
      </c>
      <c r="G19" s="1">
        <v>3000</v>
      </c>
      <c r="H19" s="1">
        <v>3200</v>
      </c>
      <c r="I19" s="1">
        <v>3400</v>
      </c>
      <c r="L19" s="2"/>
    </row>
    <row r="20" spans="4:32" x14ac:dyDescent="0.45">
      <c r="D20" t="s">
        <v>14</v>
      </c>
      <c r="E20">
        <f>1/E21</f>
        <v>1.4299999999999998E-2</v>
      </c>
      <c r="F20">
        <f t="shared" ref="E20:H20" si="1">1/F21</f>
        <v>1.6500000000000001E-2</v>
      </c>
      <c r="G20">
        <f>1/G21</f>
        <v>1.7299999999999999E-2</v>
      </c>
      <c r="H20">
        <f>1/H21</f>
        <v>1.77E-2</v>
      </c>
      <c r="I20">
        <f>1/I21</f>
        <v>1.95E-2</v>
      </c>
    </row>
    <row r="21" spans="4:32" x14ac:dyDescent="0.45">
      <c r="D21" t="s">
        <v>8</v>
      </c>
      <c r="E21">
        <f>1/0.0143</f>
        <v>69.930069930069934</v>
      </c>
      <c r="F21">
        <f>1/0.0165</f>
        <v>60.606060606060602</v>
      </c>
      <c r="G21">
        <f>1/0.0173</f>
        <v>57.80346820809249</v>
      </c>
      <c r="H21">
        <f>1/0.0177</f>
        <v>56.497175141242934</v>
      </c>
      <c r="I21">
        <f>1/0.0195</f>
        <v>51.282051282051285</v>
      </c>
    </row>
    <row r="22" spans="4:32" x14ac:dyDescent="0.45">
      <c r="D22" t="s">
        <v>15</v>
      </c>
      <c r="E22">
        <v>1.7</v>
      </c>
      <c r="F22">
        <v>0.28999999999999998</v>
      </c>
      <c r="G22">
        <v>1.7</v>
      </c>
      <c r="H22">
        <v>0.96</v>
      </c>
      <c r="I22">
        <v>2.7</v>
      </c>
    </row>
    <row r="23" spans="4:32" x14ac:dyDescent="0.45">
      <c r="D23" t="s">
        <v>9</v>
      </c>
      <c r="E23">
        <f>E21*E19*2/1000</f>
        <v>363.63636363636363</v>
      </c>
      <c r="F23">
        <f>F21*F19*2/1000</f>
        <v>339.39393939393938</v>
      </c>
      <c r="G23">
        <f>G21*G19*2/1000</f>
        <v>346.82080924855495</v>
      </c>
      <c r="H23">
        <f>H21*H19*2/1000</f>
        <v>361.58192090395477</v>
      </c>
      <c r="I23">
        <f>I21*I19*2/1000</f>
        <v>348.71794871794873</v>
      </c>
      <c r="L23" s="11">
        <v>0</v>
      </c>
      <c r="M23" s="3">
        <v>0</v>
      </c>
    </row>
    <row r="24" spans="4:32" x14ac:dyDescent="0.45">
      <c r="D24" t="s">
        <v>16</v>
      </c>
      <c r="E24">
        <f>E22*2/1000*E19</f>
        <v>8.84</v>
      </c>
      <c r="F24">
        <f t="shared" ref="E24:H24" si="2">F22*2/1000*F19</f>
        <v>1.6240000000000001</v>
      </c>
      <c r="G24">
        <f>G22*2/1000*G19</f>
        <v>10.199999999999999</v>
      </c>
      <c r="H24">
        <f>H22*2/1000*H19</f>
        <v>6.1439999999999992</v>
      </c>
      <c r="I24">
        <f>I22*2/1000*I19</f>
        <v>18.36</v>
      </c>
      <c r="L24" s="11">
        <v>1</v>
      </c>
      <c r="M24" s="3">
        <f>M7-M$6</f>
        <v>60</v>
      </c>
    </row>
    <row r="25" spans="4:32" x14ac:dyDescent="0.45">
      <c r="D25" t="s">
        <v>12</v>
      </c>
      <c r="L25" s="11">
        <v>2</v>
      </c>
      <c r="M25" s="3">
        <f>M8-M$6</f>
        <v>100</v>
      </c>
    </row>
    <row r="26" spans="4:32" x14ac:dyDescent="0.45">
      <c r="D26" t="s">
        <v>17</v>
      </c>
      <c r="L26" s="11">
        <v>3</v>
      </c>
      <c r="M26" s="3">
        <f>M9-M$6</f>
        <v>157</v>
      </c>
      <c r="AE26" s="4">
        <v>1</v>
      </c>
      <c r="AF26" s="3">
        <v>570</v>
      </c>
    </row>
    <row r="27" spans="4:32" x14ac:dyDescent="0.45">
      <c r="AE27" s="4">
        <v>2</v>
      </c>
      <c r="AF27" s="3">
        <v>630</v>
      </c>
    </row>
    <row r="28" spans="4:32" x14ac:dyDescent="0.45">
      <c r="AE28" s="4">
        <v>3</v>
      </c>
      <c r="AF28" s="3">
        <v>686</v>
      </c>
    </row>
    <row r="29" spans="4:32" ht="14.65" thickBot="1" x14ac:dyDescent="0.5">
      <c r="AE29" s="6">
        <v>4</v>
      </c>
      <c r="AF29" s="5">
        <v>740</v>
      </c>
    </row>
    <row r="31" spans="4:32" x14ac:dyDescent="0.45">
      <c r="J31">
        <v>363.63636363636363</v>
      </c>
      <c r="K31">
        <v>339.39393939393938</v>
      </c>
      <c r="L31">
        <v>346.82080924855495</v>
      </c>
      <c r="M31">
        <v>361.58192090395477</v>
      </c>
      <c r="N31">
        <v>348.71794871794873</v>
      </c>
      <c r="P31">
        <f>SUM(J31:N31)/5</f>
        <v>352.03019638015229</v>
      </c>
    </row>
    <row r="32" spans="4:32" x14ac:dyDescent="0.45">
      <c r="J32">
        <v>8.84</v>
      </c>
      <c r="K32">
        <v>1.6240000000000001</v>
      </c>
      <c r="L32">
        <v>10.199999999999999</v>
      </c>
      <c r="M32">
        <v>6.1439999999999992</v>
      </c>
      <c r="N32">
        <v>18.36</v>
      </c>
      <c r="P32">
        <f>SUM(J32:N32)/5</f>
        <v>9.0335999999999999</v>
      </c>
    </row>
    <row r="33" spans="4:16" x14ac:dyDescent="0.45">
      <c r="J33">
        <f>29/1000/8.31/296*E23*E23</f>
        <v>1.5589776009861338</v>
      </c>
      <c r="K33">
        <f>29/1000/8.31/296*F23*F23</f>
        <v>1.3580427101923653</v>
      </c>
      <c r="L33">
        <f>29/1000/8.31/296*G23*G23</f>
        <v>1.4181284101322298</v>
      </c>
      <c r="M33">
        <f>29/1000/8.31/296*H23*H23</f>
        <v>1.5414117963594904</v>
      </c>
      <c r="N33">
        <f>29/1000/8.31/296*I23*I23</f>
        <v>1.4336854103585568</v>
      </c>
      <c r="P33">
        <f t="shared" ref="P33:P34" si="3">SUM(J33:N33)/5</f>
        <v>1.4620491856057551</v>
      </c>
    </row>
    <row r="34" spans="4:16" x14ac:dyDescent="0.45">
      <c r="J34">
        <f>2*E24/E23*J33</f>
        <v>7.5797490959945826E-2</v>
      </c>
      <c r="K34">
        <f>2*F24/F23*K33</f>
        <v>1.2996468736540936E-2</v>
      </c>
      <c r="L34">
        <f>2*G24/G23*L33</f>
        <v>8.3414313083977745E-2</v>
      </c>
      <c r="M34">
        <f>2*H24/H23*M33</f>
        <v>5.2383338487480925E-2</v>
      </c>
      <c r="N34">
        <f>2*I24/I23*N33</f>
        <v>0.15096707371075602</v>
      </c>
      <c r="P34">
        <f t="shared" si="3"/>
        <v>7.5111736995740294E-2</v>
      </c>
    </row>
    <row r="44" spans="4:16" x14ac:dyDescent="0.45">
      <c r="D44" t="s">
        <v>13</v>
      </c>
    </row>
    <row r="45" spans="4:16" ht="14.65" thickBot="1" x14ac:dyDescent="0.5"/>
    <row r="46" spans="4:16" x14ac:dyDescent="0.45">
      <c r="D46" t="s">
        <v>4</v>
      </c>
      <c r="E46" s="1">
        <v>2000</v>
      </c>
      <c r="F46" s="2"/>
      <c r="G46" s="1">
        <v>3000</v>
      </c>
      <c r="H46" s="2"/>
    </row>
    <row r="47" spans="4:16" x14ac:dyDescent="0.45">
      <c r="D47" s="14" t="s">
        <v>5</v>
      </c>
      <c r="E47" s="3">
        <v>585</v>
      </c>
      <c r="F47" s="4">
        <v>1</v>
      </c>
      <c r="G47" s="3">
        <v>610</v>
      </c>
      <c r="H47" s="4">
        <v>1</v>
      </c>
    </row>
    <row r="48" spans="4:16" x14ac:dyDescent="0.45">
      <c r="D48" s="14"/>
      <c r="E48" s="3">
        <v>648</v>
      </c>
      <c r="F48" s="4">
        <v>2</v>
      </c>
      <c r="G48" s="3">
        <v>656</v>
      </c>
      <c r="H48" s="4">
        <v>2</v>
      </c>
    </row>
    <row r="49" spans="4:10" x14ac:dyDescent="0.45">
      <c r="D49" s="14"/>
      <c r="E49" s="3">
        <v>728</v>
      </c>
      <c r="F49" s="4">
        <v>3</v>
      </c>
      <c r="G49" s="3">
        <v>706</v>
      </c>
      <c r="H49" s="4">
        <v>3</v>
      </c>
    </row>
    <row r="50" spans="4:10" ht="14.65" thickBot="1" x14ac:dyDescent="0.5">
      <c r="D50" s="14"/>
      <c r="E50" s="5"/>
      <c r="F50" s="6"/>
      <c r="G50" s="5">
        <v>745</v>
      </c>
      <c r="H50" s="6">
        <v>4</v>
      </c>
    </row>
    <row r="51" spans="4:10" x14ac:dyDescent="0.45">
      <c r="D51" s="13" t="s">
        <v>7</v>
      </c>
      <c r="E51" s="3">
        <v>0</v>
      </c>
      <c r="F51" s="4">
        <v>0</v>
      </c>
      <c r="G51" s="3">
        <v>0</v>
      </c>
      <c r="H51" s="4">
        <v>0</v>
      </c>
    </row>
    <row r="52" spans="4:10" x14ac:dyDescent="0.45">
      <c r="D52" s="13"/>
      <c r="E52" s="3">
        <f>E48-E$47</f>
        <v>63</v>
      </c>
      <c r="F52" s="4">
        <v>1</v>
      </c>
      <c r="G52" s="3">
        <f>G48-G$47</f>
        <v>46</v>
      </c>
      <c r="H52" s="4">
        <v>1</v>
      </c>
    </row>
    <row r="53" spans="4:10" x14ac:dyDescent="0.45">
      <c r="D53" s="13"/>
      <c r="E53" s="3">
        <f>E49-E$47</f>
        <v>143</v>
      </c>
      <c r="F53" s="4">
        <v>2</v>
      </c>
      <c r="G53" s="3">
        <f>G49-G$47</f>
        <v>96</v>
      </c>
      <c r="H53" s="4">
        <v>2</v>
      </c>
    </row>
    <row r="54" spans="4:10" x14ac:dyDescent="0.45">
      <c r="D54" s="13"/>
      <c r="E54" s="3"/>
      <c r="F54" s="4"/>
      <c r="G54" s="3">
        <f>G50-G$47</f>
        <v>135</v>
      </c>
      <c r="H54" s="4">
        <v>3</v>
      </c>
    </row>
    <row r="55" spans="4:10" x14ac:dyDescent="0.45">
      <c r="D55" s="13"/>
      <c r="E55" s="3"/>
      <c r="F55" s="4"/>
      <c r="G55" s="3"/>
      <c r="H55" s="4"/>
    </row>
    <row r="56" spans="4:10" x14ac:dyDescent="0.45">
      <c r="D56" s="13"/>
      <c r="E56" s="3"/>
      <c r="F56" s="4"/>
      <c r="G56" s="3"/>
      <c r="H56" s="4"/>
    </row>
    <row r="57" spans="4:10" ht="14.65" thickBot="1" x14ac:dyDescent="0.5">
      <c r="D57" s="13"/>
      <c r="E57" s="5"/>
      <c r="F57" s="6"/>
      <c r="G57" s="5"/>
      <c r="H57" s="6"/>
    </row>
    <row r="59" spans="4:10" x14ac:dyDescent="0.45">
      <c r="J59" s="11">
        <v>0</v>
      </c>
    </row>
    <row r="60" spans="4:10" x14ac:dyDescent="0.45">
      <c r="J60" s="11">
        <v>1</v>
      </c>
    </row>
    <row r="61" spans="4:10" x14ac:dyDescent="0.45">
      <c r="J61" s="11">
        <v>2</v>
      </c>
    </row>
    <row r="62" spans="4:10" x14ac:dyDescent="0.45">
      <c r="J62" s="11">
        <v>3</v>
      </c>
    </row>
    <row r="66" spans="4:9" ht="14.65" thickBot="1" x14ac:dyDescent="0.5"/>
    <row r="67" spans="4:9" x14ac:dyDescent="0.45">
      <c r="D67" t="s">
        <v>4</v>
      </c>
      <c r="E67" s="1">
        <v>2000</v>
      </c>
      <c r="F67" s="1">
        <v>3000</v>
      </c>
      <c r="G67" s="1"/>
      <c r="H67" s="1"/>
      <c r="I67" s="1"/>
    </row>
    <row r="68" spans="4:9" x14ac:dyDescent="0.45">
      <c r="D68" t="s">
        <v>14</v>
      </c>
      <c r="E68">
        <f>1/E69</f>
        <v>1.5900000000000001E-2</v>
      </c>
      <c r="F68">
        <f>1/F69</f>
        <v>2.1899999999999999E-2</v>
      </c>
    </row>
    <row r="69" spans="4:9" x14ac:dyDescent="0.45">
      <c r="D69" t="s">
        <v>8</v>
      </c>
      <c r="E69">
        <f>1/0.0159</f>
        <v>62.893081761006286</v>
      </c>
      <c r="F69">
        <f>1/0.0219</f>
        <v>45.662100456621005</v>
      </c>
    </row>
    <row r="70" spans="4:9" x14ac:dyDescent="0.45">
      <c r="D70" t="s">
        <v>15</v>
      </c>
      <c r="E70">
        <v>1.5</v>
      </c>
      <c r="F70">
        <v>2.9</v>
      </c>
    </row>
    <row r="71" spans="4:9" x14ac:dyDescent="0.45">
      <c r="D71" t="s">
        <v>9</v>
      </c>
      <c r="E71">
        <f>E69*E46*2/1000</f>
        <v>251.57232704402514</v>
      </c>
      <c r="F71">
        <f>F69*G46*2/1000</f>
        <v>273.97260273972603</v>
      </c>
      <c r="H71">
        <f>(E71+F71)/2</f>
        <v>262.77246489187559</v>
      </c>
    </row>
    <row r="72" spans="4:9" x14ac:dyDescent="0.45">
      <c r="D72" t="s">
        <v>16</v>
      </c>
      <c r="E72">
        <f>E70*2/1000*E67</f>
        <v>6</v>
      </c>
      <c r="F72">
        <f>F70*2/1000*F67</f>
        <v>17.399999999999999</v>
      </c>
      <c r="H72">
        <f t="shared" ref="H72:H74" si="4">(E72+F72)/2</f>
        <v>11.7</v>
      </c>
    </row>
    <row r="73" spans="4:9" x14ac:dyDescent="0.45">
      <c r="D73" t="s">
        <v>12</v>
      </c>
      <c r="E73">
        <f>44/1000/8.31/296*E71*E71</f>
        <v>1.1321023076687242</v>
      </c>
      <c r="F73">
        <f>44/1000/8.31/296*F71*F71</f>
        <v>1.3426852336354391</v>
      </c>
      <c r="H73">
        <f t="shared" si="4"/>
        <v>1.2373937706520817</v>
      </c>
    </row>
    <row r="74" spans="4:9" x14ac:dyDescent="0.45">
      <c r="D74" t="s">
        <v>17</v>
      </c>
      <c r="E74">
        <f>2*E72/E71*E73</f>
        <v>5.4001280075798144E-2</v>
      </c>
      <c r="F74">
        <f>2*F72/F71*F73</f>
        <v>0.17054787837637347</v>
      </c>
      <c r="H74">
        <f t="shared" si="4"/>
        <v>0.1122745792260858</v>
      </c>
    </row>
  </sheetData>
  <mergeCells count="4">
    <mergeCell ref="D6:D9"/>
    <mergeCell ref="D10:D16"/>
    <mergeCell ref="D47:D50"/>
    <mergeCell ref="D51:D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2024-02-29T06:26:36Z</dcterms:created>
  <dcterms:modified xsi:type="dcterms:W3CDTF">2024-03-13T15:30:37Z</dcterms:modified>
</cp:coreProperties>
</file>