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5.1\"/>
    </mc:Choice>
  </mc:AlternateContent>
  <xr:revisionPtr revIDLastSave="0" documentId="13_ncr:1_{ABEA8244-AE85-4876-A439-E869A9774435}" xr6:coauthVersionLast="45" xr6:coauthVersionMax="45" xr10:uidLastSave="{00000000-0000-0000-0000-000000000000}"/>
  <bookViews>
    <workbookView xWindow="-98" yWindow="-98" windowWidth="19095" windowHeight="12075" xr2:uid="{EE57D000-FF20-4844-8EFC-1992445F382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4" i="1"/>
  <c r="O5" i="1"/>
  <c r="O6" i="1"/>
  <c r="O7" i="1"/>
  <c r="O8" i="1"/>
  <c r="O4" i="1"/>
  <c r="N5" i="1"/>
  <c r="N6" i="1"/>
  <c r="N7" i="1"/>
  <c r="N8" i="1"/>
  <c r="N4" i="1"/>
  <c r="K5" i="1"/>
  <c r="K6" i="1"/>
  <c r="K7" i="1"/>
  <c r="K8" i="1"/>
  <c r="K4" i="1"/>
  <c r="J18" i="1"/>
  <c r="L4" i="1"/>
  <c r="I4" i="1"/>
  <c r="C28" i="1"/>
  <c r="F28" i="1"/>
  <c r="E28" i="1"/>
  <c r="D28" i="1"/>
  <c r="H28" i="1" s="1"/>
  <c r="I28" i="1" s="1"/>
  <c r="E22" i="1"/>
  <c r="D23" i="1"/>
  <c r="E23" i="1" s="1"/>
  <c r="J13" i="1" s="1"/>
  <c r="D22" i="1"/>
  <c r="G28" i="1" l="1"/>
  <c r="I6" i="1"/>
  <c r="I7" i="1"/>
  <c r="I8" i="1"/>
  <c r="J22" i="1" s="1"/>
  <c r="I5" i="1"/>
  <c r="L5" i="1" l="1"/>
  <c r="J19" i="1"/>
  <c r="L8" i="1"/>
  <c r="J21" i="1"/>
  <c r="J20" i="1"/>
  <c r="L6" i="1" l="1"/>
  <c r="L7" i="1"/>
</calcChain>
</file>

<file path=xl/sharedStrings.xml><?xml version="1.0" encoding="utf-8"?>
<sst xmlns="http://schemas.openxmlformats.org/spreadsheetml/2006/main" count="41" uniqueCount="32">
  <si>
    <t>T, C</t>
  </si>
  <si>
    <t>P, деления</t>
  </si>
  <si>
    <t>P,  Па</t>
  </si>
  <si>
    <t>r, m</t>
  </si>
  <si>
    <t xml:space="preserve"> </t>
  </si>
  <si>
    <t>dP = 9.81 * k N</t>
  </si>
  <si>
    <t>N - кол-во делений</t>
  </si>
  <si>
    <t>k - коэф наклона</t>
  </si>
  <si>
    <t>делений</t>
  </si>
  <si>
    <t xml:space="preserve">макс давление </t>
  </si>
  <si>
    <t>радиус иглы</t>
  </si>
  <si>
    <t>метров</t>
  </si>
  <si>
    <t>cm</t>
  </si>
  <si>
    <t>H1</t>
  </si>
  <si>
    <t xml:space="preserve">давление пузырька </t>
  </si>
  <si>
    <t xml:space="preserve">H2 </t>
  </si>
  <si>
    <t>далвение пузырька</t>
  </si>
  <si>
    <t>k</t>
  </si>
  <si>
    <t>dP</t>
  </si>
  <si>
    <t>r</t>
  </si>
  <si>
    <t>sigma</t>
  </si>
  <si>
    <t>P1</t>
  </si>
  <si>
    <t>P2</t>
  </si>
  <si>
    <t>h1</t>
  </si>
  <si>
    <t>h2</t>
  </si>
  <si>
    <t>dh</t>
  </si>
  <si>
    <t>sigma, Н*м</t>
  </si>
  <si>
    <t>dr</t>
  </si>
  <si>
    <t>dsigma</t>
  </si>
  <si>
    <t>q</t>
  </si>
  <si>
    <t>dg/dt</t>
  </si>
  <si>
    <t>U/F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</si>
</sst>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36920384951879E-2"/>
                  <c:y val="-0.3789027413240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Лист1!$J$4:$J$8</c:f>
              <c:numCache>
                <c:formatCode>General</c:formatCode>
                <c:ptCount val="5"/>
                <c:pt idx="0">
                  <c:v>30.1</c:v>
                </c:pt>
                <c:pt idx="1">
                  <c:v>35.200000000000003</c:v>
                </c:pt>
                <c:pt idx="2">
                  <c:v>40.1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Лист1!$K$4:$K$8</c:f>
              <c:numCache>
                <c:formatCode>General</c:formatCode>
                <c:ptCount val="5"/>
                <c:pt idx="0">
                  <c:v>61.105509000000005</c:v>
                </c:pt>
                <c:pt idx="1">
                  <c:v>60.200242200000005</c:v>
                </c:pt>
                <c:pt idx="2">
                  <c:v>59.747608800000002</c:v>
                </c:pt>
                <c:pt idx="3">
                  <c:v>59.294975400000013</c:v>
                </c:pt>
                <c:pt idx="4">
                  <c:v>58.389708600000006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6-426B-BB63-50E3152C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59856"/>
        <c:axId val="1995029488"/>
      </c:scatterChart>
      <c:valAx>
        <c:axId val="36245985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029488"/>
        <c:crosses val="autoZero"/>
        <c:crossBetween val="midCat"/>
      </c:valAx>
      <c:valAx>
        <c:axId val="19950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sigma, H*m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8958880139982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Лист1!$M$4:$M$8</c:f>
              <c:numCache>
                <c:formatCode>General</c:formatCode>
                <c:ptCount val="5"/>
                <c:pt idx="0">
                  <c:v>30.1</c:v>
                </c:pt>
                <c:pt idx="1">
                  <c:v>35.200000000000003</c:v>
                </c:pt>
                <c:pt idx="2">
                  <c:v>40.1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Лист1!$N$4:$N$8</c:f>
              <c:numCache>
                <c:formatCode>General</c:formatCode>
                <c:ptCount val="5"/>
                <c:pt idx="0">
                  <c:v>38.766490000000005</c:v>
                </c:pt>
                <c:pt idx="1">
                  <c:v>39.418780000000005</c:v>
                </c:pt>
                <c:pt idx="2">
                  <c:v>40.045490000000008</c:v>
                </c:pt>
                <c:pt idx="3">
                  <c:v>40.672200000000004</c:v>
                </c:pt>
                <c:pt idx="4">
                  <c:v>41.311700000000002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0-4579-83C7-E0C4B11D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97504"/>
        <c:axId val="353435552"/>
      </c:scatterChart>
      <c:valAx>
        <c:axId val="359997504"/>
        <c:scaling>
          <c:orientation val="minMax"/>
          <c:max val="52"/>
          <c:min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435552"/>
        <c:crosses val="autoZero"/>
        <c:crossBetween val="midCat"/>
      </c:valAx>
      <c:valAx>
        <c:axId val="353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9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U/F(T)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5800524934384E-3"/>
                  <c:y val="-9.9821741032370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Лист1!$O$4:$O$8</c:f>
              <c:numCache>
                <c:formatCode>General</c:formatCode>
                <c:ptCount val="5"/>
                <c:pt idx="0">
                  <c:v>303.25</c:v>
                </c:pt>
                <c:pt idx="1">
                  <c:v>308.34999999999997</c:v>
                </c:pt>
                <c:pt idx="2">
                  <c:v>313.25</c:v>
                </c:pt>
                <c:pt idx="3">
                  <c:v>318.14999999999998</c:v>
                </c:pt>
                <c:pt idx="4">
                  <c:v>323.14999999999998</c:v>
                </c:pt>
              </c:numCache>
            </c:numRef>
          </c:xVal>
          <c:yVal>
            <c:numRef>
              <c:f>Лист1!$P$4:$P$8</c:f>
              <c:numCache>
                <c:formatCode>General</c:formatCode>
                <c:ptCount val="5"/>
                <c:pt idx="0">
                  <c:v>99.871999000000017</c:v>
                </c:pt>
                <c:pt idx="1">
                  <c:v>99.619022200000018</c:v>
                </c:pt>
                <c:pt idx="2">
                  <c:v>99.79309880000001</c:v>
                </c:pt>
                <c:pt idx="3">
                  <c:v>99.967175400000016</c:v>
                </c:pt>
                <c:pt idx="4">
                  <c:v>99.701408600000008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3-4694-82EC-99E214D6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80992"/>
        <c:axId val="353425984"/>
      </c:scatterChart>
      <c:valAx>
        <c:axId val="3596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425984"/>
        <c:crosses val="autoZero"/>
        <c:crossBetween val="midCat"/>
      </c:valAx>
      <c:valAx>
        <c:axId val="353425984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184370</xdr:colOff>
      <xdr:row>4</xdr:row>
      <xdr:rowOff>172144</xdr:rowOff>
    </xdr:from>
    <xdr:to>
      <xdr:col>9</xdr:col>
      <xdr:colOff>42435</xdr:colOff>
      <xdr:row>21</xdr:row>
      <xdr:rowOff>125350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C83F68-FA61-4927-8737-9D22309C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571498</xdr:colOff>
      <xdr:row>20</xdr:row>
      <xdr:rowOff>66968</xdr:rowOff>
    </xdr:from>
    <xdr:to>
      <xdr:col>17</xdr:col>
      <xdr:colOff>606849</xdr:colOff>
      <xdr:row>35</xdr:row>
      <xdr:rowOff>85233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B90E1A-42DC-4734-890A-A9B2D323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640235</xdr:colOff>
      <xdr:row>2</xdr:row>
      <xdr:rowOff>42420</xdr:rowOff>
    </xdr:from>
    <xdr:to>
      <xdr:col>24</xdr:col>
      <xdr:colOff>27493</xdr:colOff>
      <xdr:row>17</xdr:row>
      <xdr:rowOff>55775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541C61-8D24-480C-A68F-5ED9BD78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0DBA-D693-47DF-9E2D-A29594B00A7C}">
  <dimension ref="A2:P28"/>
  <sheetViews>
    <sheetView tabSelected="1" topLeftCell="A4" zoomScale="97" zoomScaleNormal="55" workbookViewId="0">
      <selection activeCell="Z8" sqref="Z8"/>
    </sheetView>
  </sheetViews>
  <sheetFormatPr defaultRowHeight="14.25" x14ac:dyDescent="0.45"/>
  <cols>
    <col min="1" max="1" width="16.53125" customWidth="1"/>
    <col min="2" max="2" width="11.265625" customWidth="1"/>
    <col min="3" max="3" width="13.6640625" customWidth="1"/>
    <col min="4" max="4" width="10.33203125" customWidth="1"/>
    <col min="5" max="5" width="11.33203125" customWidth="1"/>
    <col min="10" max="10" width="11.59765625" bestFit="1" customWidth="1"/>
  </cols>
  <sheetData>
    <row r="2" spans="1:16" ht="14.65" thickBot="1" x14ac:dyDescent="0.5">
      <c r="G2" s="9"/>
    </row>
    <row r="3" spans="1:16" x14ac:dyDescent="0.45">
      <c r="A3" t="s">
        <v>17</v>
      </c>
      <c r="B3">
        <v>0.2</v>
      </c>
      <c r="C3" t="s">
        <v>4</v>
      </c>
      <c r="D3" t="s">
        <v>5</v>
      </c>
      <c r="H3" s="2" t="s">
        <v>1</v>
      </c>
      <c r="I3" s="2" t="s">
        <v>2</v>
      </c>
      <c r="J3" s="1" t="s">
        <v>0</v>
      </c>
      <c r="K3" s="2" t="s">
        <v>26</v>
      </c>
      <c r="L3" s="10" t="s">
        <v>28</v>
      </c>
      <c r="M3" s="1" t="s">
        <v>0</v>
      </c>
      <c r="N3" s="10" t="s">
        <v>29</v>
      </c>
      <c r="O3" s="1" t="s">
        <v>0</v>
      </c>
      <c r="P3" s="10" t="s">
        <v>31</v>
      </c>
    </row>
    <row r="4" spans="1:16" x14ac:dyDescent="0.45">
      <c r="D4" t="s">
        <v>6</v>
      </c>
      <c r="H4" s="4">
        <v>235</v>
      </c>
      <c r="I4" s="4">
        <f>H4*0.2*9.81</f>
        <v>461.07000000000005</v>
      </c>
      <c r="J4" s="3">
        <v>30.1</v>
      </c>
      <c r="K4" s="4">
        <f>(I4-20*9.81)*I$13/2*1000</f>
        <v>61.105509000000005</v>
      </c>
      <c r="L4">
        <f>K4*(J$13/I$13+J18/I4)</f>
        <v>2.4881369331063832</v>
      </c>
      <c r="M4" s="3">
        <v>30.1</v>
      </c>
      <c r="N4">
        <f>-(M4+273)*P$19</f>
        <v>38.766490000000005</v>
      </c>
      <c r="O4" s="3">
        <f>M4+273.15</f>
        <v>303.25</v>
      </c>
      <c r="P4">
        <f>K4+N4</f>
        <v>99.871999000000017</v>
      </c>
    </row>
    <row r="5" spans="1:16" x14ac:dyDescent="0.45">
      <c r="A5" t="s">
        <v>20</v>
      </c>
      <c r="B5">
        <v>2.1999999999999999E-2</v>
      </c>
      <c r="D5" t="s">
        <v>7</v>
      </c>
      <c r="H5" s="4">
        <v>233</v>
      </c>
      <c r="I5" s="4">
        <f>H5*0.2*9.81</f>
        <v>457.14600000000002</v>
      </c>
      <c r="J5" s="3">
        <v>35.200000000000003</v>
      </c>
      <c r="K5" s="4">
        <f t="shared" ref="K5:K8" si="0">(I5-20*9.81)*I$13/2*1000</f>
        <v>60.200242200000005</v>
      </c>
      <c r="L5">
        <f>K5*(J$13/I$13+J19/I5)</f>
        <v>2.4556734347948499</v>
      </c>
      <c r="M5" s="3">
        <v>35.200000000000003</v>
      </c>
      <c r="N5">
        <f t="shared" ref="N5:N8" si="1">-(M5+273)*P$19</f>
        <v>39.418780000000005</v>
      </c>
      <c r="O5" s="3">
        <f t="shared" ref="O5:O8" si="2">M5+273.15</f>
        <v>308.34999999999997</v>
      </c>
      <c r="P5">
        <f>K5+N5</f>
        <v>99.619022200000018</v>
      </c>
    </row>
    <row r="6" spans="1:16" x14ac:dyDescent="0.45">
      <c r="H6" s="4">
        <v>232</v>
      </c>
      <c r="I6" s="4">
        <f t="shared" ref="I6:I8" si="3">H6*0.2*9.81</f>
        <v>455.18400000000008</v>
      </c>
      <c r="J6" s="3">
        <v>40.1</v>
      </c>
      <c r="K6" s="4">
        <f t="shared" si="0"/>
        <v>59.747608800000002</v>
      </c>
      <c r="L6">
        <f>K6*(J$13/I$13+J20/I6)</f>
        <v>2.4394203067034486</v>
      </c>
      <c r="M6" s="3">
        <v>40.1</v>
      </c>
      <c r="N6">
        <f t="shared" si="1"/>
        <v>40.045490000000008</v>
      </c>
      <c r="O6" s="3">
        <f t="shared" si="2"/>
        <v>313.25</v>
      </c>
      <c r="P6">
        <f>K6+N6</f>
        <v>99.79309880000001</v>
      </c>
    </row>
    <row r="7" spans="1:16" x14ac:dyDescent="0.45">
      <c r="H7" s="4">
        <v>231</v>
      </c>
      <c r="I7" s="4">
        <f t="shared" si="3"/>
        <v>453.22200000000004</v>
      </c>
      <c r="J7" s="3">
        <v>45</v>
      </c>
      <c r="K7" s="4">
        <f t="shared" si="0"/>
        <v>59.294975400000013</v>
      </c>
      <c r="L7">
        <f>K7*(J$13/I$13+J21/I7)</f>
        <v>2.4231526791896107</v>
      </c>
      <c r="M7" s="3">
        <v>45</v>
      </c>
      <c r="N7">
        <f t="shared" si="1"/>
        <v>40.672200000000004</v>
      </c>
      <c r="O7" s="3">
        <f t="shared" si="2"/>
        <v>318.14999999999998</v>
      </c>
      <c r="P7">
        <f>K7+N7</f>
        <v>99.967175400000016</v>
      </c>
    </row>
    <row r="8" spans="1:16" x14ac:dyDescent="0.45">
      <c r="A8" t="s">
        <v>9</v>
      </c>
      <c r="B8">
        <v>50</v>
      </c>
      <c r="C8" t="s">
        <v>8</v>
      </c>
      <c r="H8" s="4">
        <v>229</v>
      </c>
      <c r="I8" s="4">
        <f t="shared" si="3"/>
        <v>449.29800000000006</v>
      </c>
      <c r="J8" s="3">
        <v>50</v>
      </c>
      <c r="K8" s="4">
        <f t="shared" si="0"/>
        <v>58.389708600000006</v>
      </c>
      <c r="L8">
        <f>K8*(J$13/I$13+J22/I8)</f>
        <v>2.3905731660995637</v>
      </c>
      <c r="M8" s="3">
        <v>50</v>
      </c>
      <c r="N8">
        <f t="shared" si="1"/>
        <v>41.311700000000002</v>
      </c>
      <c r="O8" s="3">
        <f t="shared" si="2"/>
        <v>323.14999999999998</v>
      </c>
      <c r="P8">
        <f>K8+N8</f>
        <v>99.701408600000008</v>
      </c>
    </row>
    <row r="9" spans="1:16" x14ac:dyDescent="0.45">
      <c r="A9" t="s">
        <v>10</v>
      </c>
      <c r="B9">
        <v>4.6440000000000001E-4</v>
      </c>
      <c r="C9" t="s">
        <v>11</v>
      </c>
      <c r="G9" s="3"/>
      <c r="H9" s="4"/>
      <c r="I9" s="4"/>
      <c r="J9" s="4"/>
      <c r="K9" s="4"/>
      <c r="L9" s="4"/>
      <c r="M9" s="5"/>
    </row>
    <row r="10" spans="1:16" x14ac:dyDescent="0.45">
      <c r="G10" s="3"/>
      <c r="H10" s="4"/>
      <c r="I10" s="4"/>
      <c r="J10" s="4"/>
      <c r="K10" s="4"/>
      <c r="L10" s="4"/>
      <c r="M10" s="5"/>
    </row>
    <row r="11" spans="1:16" ht="14.65" thickBot="1" x14ac:dyDescent="0.5">
      <c r="G11" s="3"/>
      <c r="H11" s="4"/>
      <c r="I11" s="4"/>
      <c r="J11" s="4"/>
      <c r="K11" s="4"/>
      <c r="L11" s="4"/>
      <c r="M11" s="5"/>
    </row>
    <row r="12" spans="1:16" x14ac:dyDescent="0.45">
      <c r="A12" t="s">
        <v>13</v>
      </c>
      <c r="B12">
        <v>2.2000000000000002</v>
      </c>
      <c r="C12" t="s">
        <v>12</v>
      </c>
      <c r="G12" s="3"/>
      <c r="H12" s="2"/>
      <c r="I12" s="2" t="s">
        <v>3</v>
      </c>
      <c r="J12" s="4" t="s">
        <v>27</v>
      </c>
      <c r="K12" s="4"/>
      <c r="L12" s="4"/>
      <c r="M12" s="5"/>
    </row>
    <row r="13" spans="1:16" x14ac:dyDescent="0.45">
      <c r="A13" t="s">
        <v>14</v>
      </c>
      <c r="B13">
        <v>135</v>
      </c>
      <c r="C13" t="s">
        <v>8</v>
      </c>
      <c r="G13" s="3"/>
      <c r="H13" s="4">
        <v>1</v>
      </c>
      <c r="I13" s="4">
        <v>4.6139999999999999E-4</v>
      </c>
      <c r="J13" s="4">
        <f>E23</f>
        <v>1.48608E-5</v>
      </c>
      <c r="K13" s="4"/>
      <c r="L13" s="4"/>
      <c r="M13" s="5"/>
    </row>
    <row r="14" spans="1:16" x14ac:dyDescent="0.45">
      <c r="G14" s="3"/>
      <c r="H14" s="4">
        <v>2</v>
      </c>
      <c r="I14" s="4"/>
      <c r="J14" s="4"/>
      <c r="K14" s="4"/>
      <c r="L14" s="4">
        <v>1</v>
      </c>
      <c r="M14" s="5">
        <v>6.1105509000000002E-2</v>
      </c>
    </row>
    <row r="15" spans="1:16" x14ac:dyDescent="0.45">
      <c r="G15" s="3"/>
      <c r="H15" s="4">
        <v>3</v>
      </c>
      <c r="I15" s="4"/>
      <c r="J15" s="4"/>
      <c r="K15" s="4"/>
      <c r="L15" s="4">
        <v>2</v>
      </c>
      <c r="M15" s="5">
        <v>6.0200242200000004E-2</v>
      </c>
    </row>
    <row r="16" spans="1:16" x14ac:dyDescent="0.45">
      <c r="A16" t="s">
        <v>15</v>
      </c>
      <c r="B16">
        <v>0.64</v>
      </c>
      <c r="C16" t="s">
        <v>12</v>
      </c>
      <c r="G16" s="3"/>
      <c r="H16" s="4">
        <v>4</v>
      </c>
      <c r="I16" s="4"/>
      <c r="J16" s="4"/>
      <c r="K16" s="4"/>
      <c r="L16" s="4">
        <v>3</v>
      </c>
      <c r="M16" s="5">
        <v>5.8842342000000006E-2</v>
      </c>
    </row>
    <row r="17" spans="1:16" x14ac:dyDescent="0.45">
      <c r="A17" t="s">
        <v>16</v>
      </c>
      <c r="B17">
        <v>215</v>
      </c>
      <c r="C17" t="s">
        <v>8</v>
      </c>
      <c r="G17" s="3"/>
      <c r="H17" s="4">
        <v>5</v>
      </c>
      <c r="I17" s="4"/>
      <c r="J17" s="10" t="s">
        <v>18</v>
      </c>
      <c r="K17" s="4"/>
      <c r="L17" s="4">
        <v>4</v>
      </c>
      <c r="M17" s="5">
        <v>5.9294975400000012E-2</v>
      </c>
    </row>
    <row r="18" spans="1:16" x14ac:dyDescent="0.45">
      <c r="G18" s="3"/>
      <c r="H18" s="4"/>
      <c r="I18" s="4"/>
      <c r="J18">
        <f>I4*2/H4</f>
        <v>3.9240000000000004</v>
      </c>
      <c r="K18" s="4"/>
      <c r="L18" s="4">
        <v>5</v>
      </c>
      <c r="M18" s="5">
        <v>5.8389708600000007E-2</v>
      </c>
      <c r="P18" t="s">
        <v>30</v>
      </c>
    </row>
    <row r="19" spans="1:16" ht="14.65" thickBot="1" x14ac:dyDescent="0.5">
      <c r="G19" s="6"/>
      <c r="H19" s="7"/>
      <c r="I19" s="7"/>
      <c r="J19">
        <f>I5*2/H5</f>
        <v>3.9239999999999999</v>
      </c>
      <c r="K19" s="7"/>
      <c r="L19" s="7"/>
      <c r="M19" s="8"/>
      <c r="P19">
        <v>-0.12790000000000001</v>
      </c>
    </row>
    <row r="20" spans="1:16" x14ac:dyDescent="0.45">
      <c r="J20">
        <f>I6*2/H6</f>
        <v>3.9240000000000008</v>
      </c>
    </row>
    <row r="21" spans="1:16" x14ac:dyDescent="0.45">
      <c r="C21" t="s">
        <v>18</v>
      </c>
      <c r="D21" t="s">
        <v>18</v>
      </c>
      <c r="E21" t="s">
        <v>19</v>
      </c>
      <c r="J21">
        <f>I7*2/H7</f>
        <v>3.9240000000000004</v>
      </c>
    </row>
    <row r="22" spans="1:16" x14ac:dyDescent="0.45">
      <c r="C22">
        <v>50</v>
      </c>
      <c r="D22">
        <f>9.81*C22*B3</f>
        <v>98.100000000000009</v>
      </c>
      <c r="E22">
        <f>B9</f>
        <v>4.6440000000000001E-4</v>
      </c>
      <c r="J22">
        <f>I8*2/H8</f>
        <v>3.9240000000000004</v>
      </c>
    </row>
    <row r="23" spans="1:16" x14ac:dyDescent="0.45">
      <c r="C23">
        <v>1.6</v>
      </c>
      <c r="D23">
        <f>9.81*C23*B3</f>
        <v>3.1392000000000007</v>
      </c>
      <c r="E23">
        <f>D23/D22*E22</f>
        <v>1.48608E-5</v>
      </c>
    </row>
    <row r="27" spans="1:16" x14ac:dyDescent="0.45"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18</v>
      </c>
      <c r="I27" t="s">
        <v>25</v>
      </c>
    </row>
    <row r="28" spans="1:16" x14ac:dyDescent="0.45">
      <c r="C28">
        <f>B13*9.81*B3</f>
        <v>264.87000000000006</v>
      </c>
      <c r="D28">
        <f>B17*9.81*B3</f>
        <v>421.83000000000004</v>
      </c>
      <c r="E28">
        <f>B12</f>
        <v>2.2000000000000002</v>
      </c>
      <c r="F28">
        <f>B16</f>
        <v>0.64</v>
      </c>
      <c r="G28">
        <f>E28-F28</f>
        <v>1.56</v>
      </c>
      <c r="H28">
        <f>D28-C28</f>
        <v>156.95999999999998</v>
      </c>
      <c r="I28">
        <f>H28/1000/9.81</f>
        <v>1.5999999999999997E-2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2024-03-21T07:15:58Z</dcterms:created>
  <dcterms:modified xsi:type="dcterms:W3CDTF">2024-03-28T09:00:14Z</dcterms:modified>
</cp:coreProperties>
</file>