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-120" yWindow="-120" windowWidth="20730" windowHeight="11160"/>
  </bookViews>
  <sheets>
    <sheet name="Models check 1995-2017-2022" sheetId="1" r:id="rId1"/>
    <sheet name="Generation Linear regression" sheetId="2" r:id="rId2"/>
    <sheet name="Costs Evaluation" sheetId="4" r:id="rId3"/>
    <sheet name="Prognosis by 2050" sheetId="3" r:id="rId4"/>
    <sheet name="Pictures" sheetId="5" r:id="rId5"/>
  </sheets>
  <definedNames>
    <definedName name="solver_adj" localSheetId="0" hidden="1">'Models check 1995-2017-2022'!$A$82:$C$82</definedName>
    <definedName name="solver_adj" localSheetId="3" hidden="1">'Prognosis by 2050'!$A$43:$C$43</definedName>
    <definedName name="solver_cvg" localSheetId="0" hidden="1">0.0001</definedName>
    <definedName name="solver_cvg" localSheetId="3" hidden="1">0.0001</definedName>
    <definedName name="solver_drv" localSheetId="0" hidden="1">1</definedName>
    <definedName name="solver_drv" localSheetId="3" hidden="1">1</definedName>
    <definedName name="solver_eng" localSheetId="0" hidden="1">1</definedName>
    <definedName name="solver_eng" localSheetId="3" hidden="1">1</definedName>
    <definedName name="solver_est" localSheetId="0" hidden="1">1</definedName>
    <definedName name="solver_est" localSheetId="3" hidden="1">1</definedName>
    <definedName name="solver_itr" localSheetId="0" hidden="1">2147483647</definedName>
    <definedName name="solver_itr" localSheetId="3" hidden="1">2147483647</definedName>
    <definedName name="solver_mip" localSheetId="0" hidden="1">2147483647</definedName>
    <definedName name="solver_mip" localSheetId="3" hidden="1">2147483647</definedName>
    <definedName name="solver_mni" localSheetId="0" hidden="1">30</definedName>
    <definedName name="solver_mni" localSheetId="3" hidden="1">30</definedName>
    <definedName name="solver_mrt" localSheetId="0" hidden="1">0.075</definedName>
    <definedName name="solver_mrt" localSheetId="3" hidden="1">0.075</definedName>
    <definedName name="solver_msl" localSheetId="0" hidden="1">2</definedName>
    <definedName name="solver_msl" localSheetId="3" hidden="1">2</definedName>
    <definedName name="solver_neg" localSheetId="0" hidden="1">1</definedName>
    <definedName name="solver_neg" localSheetId="3" hidden="1">1</definedName>
    <definedName name="solver_nod" localSheetId="0" hidden="1">2147483647</definedName>
    <definedName name="solver_nod" localSheetId="3" hidden="1">2147483647</definedName>
    <definedName name="solver_num" localSheetId="0" hidden="1">0</definedName>
    <definedName name="solver_num" localSheetId="3" hidden="1">0</definedName>
    <definedName name="solver_nwt" localSheetId="0" hidden="1">1</definedName>
    <definedName name="solver_nwt" localSheetId="3" hidden="1">1</definedName>
    <definedName name="solver_opt" localSheetId="0" hidden="1">'Models check 1995-2017-2022'!$E$84</definedName>
    <definedName name="solver_opt" localSheetId="3" hidden="1">'Prognosis by 2050'!$E$45</definedName>
    <definedName name="solver_pre" localSheetId="0" hidden="1">0.000001</definedName>
    <definedName name="solver_pre" localSheetId="3" hidden="1">0.000001</definedName>
    <definedName name="solver_rbv" localSheetId="0" hidden="1">1</definedName>
    <definedName name="solver_rbv" localSheetId="3" hidden="1">1</definedName>
    <definedName name="solver_rlx" localSheetId="0" hidden="1">2</definedName>
    <definedName name="solver_rlx" localSheetId="3" hidden="1">2</definedName>
    <definedName name="solver_rsd" localSheetId="0" hidden="1">0</definedName>
    <definedName name="solver_rsd" localSheetId="3" hidden="1">0</definedName>
    <definedName name="solver_scl" localSheetId="0" hidden="1">1</definedName>
    <definedName name="solver_scl" localSheetId="3" hidden="1">1</definedName>
    <definedName name="solver_sho" localSheetId="0" hidden="1">2</definedName>
    <definedName name="solver_sho" localSheetId="3" hidden="1">2</definedName>
    <definedName name="solver_ssz" localSheetId="0" hidden="1">100</definedName>
    <definedName name="solver_ssz" localSheetId="3" hidden="1">100</definedName>
    <definedName name="solver_tim" localSheetId="0" hidden="1">2147483647</definedName>
    <definedName name="solver_tim" localSheetId="3" hidden="1">2147483647</definedName>
    <definedName name="solver_tol" localSheetId="0" hidden="1">0.01</definedName>
    <definedName name="solver_tol" localSheetId="3" hidden="1">0.01</definedName>
    <definedName name="solver_typ" localSheetId="0" hidden="1">2</definedName>
    <definedName name="solver_typ" localSheetId="3" hidden="1">2</definedName>
    <definedName name="solver_val" localSheetId="0" hidden="1">0</definedName>
    <definedName name="solver_val" localSheetId="3" hidden="1">0</definedName>
    <definedName name="solver_ver" localSheetId="0" hidden="1">3</definedName>
    <definedName name="solver_ver" localSheetId="3" hidden="1">3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3" l="1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83" i="3" l="1"/>
  <c r="AH83" i="3"/>
  <c r="AI83" i="3"/>
  <c r="AJ83" i="3"/>
  <c r="AK83" i="3"/>
  <c r="AL83" i="3"/>
  <c r="AM83" i="3"/>
  <c r="AN83" i="3"/>
  <c r="AO83" i="3"/>
  <c r="AP83" i="3"/>
  <c r="AQ83" i="3"/>
  <c r="AR83" i="3"/>
  <c r="AS83" i="3"/>
  <c r="AT83" i="3"/>
  <c r="AU83" i="3"/>
  <c r="AV83" i="3"/>
  <c r="AW83" i="3"/>
  <c r="AX83" i="3"/>
  <c r="AY83" i="3"/>
  <c r="AZ83" i="3"/>
  <c r="BA83" i="3"/>
  <c r="BB83" i="3"/>
  <c r="BC83" i="3"/>
  <c r="BD83" i="3"/>
  <c r="BE83" i="3"/>
  <c r="BF83" i="3"/>
  <c r="BG83" i="3"/>
  <c r="BH83" i="3"/>
  <c r="AG73" i="3"/>
  <c r="AH73" i="3"/>
  <c r="AI73" i="3"/>
  <c r="AJ73" i="3"/>
  <c r="AK73" i="3"/>
  <c r="AL73" i="3"/>
  <c r="AM73" i="3"/>
  <c r="AN73" i="3"/>
  <c r="AO73" i="3"/>
  <c r="AP73" i="3"/>
  <c r="AQ73" i="3"/>
  <c r="AR73" i="3"/>
  <c r="AS73" i="3"/>
  <c r="AT73" i="3"/>
  <c r="AU73" i="3"/>
  <c r="AV73" i="3"/>
  <c r="AW73" i="3"/>
  <c r="AX73" i="3"/>
  <c r="AY73" i="3"/>
  <c r="AZ73" i="3"/>
  <c r="BA73" i="3"/>
  <c r="BB73" i="3"/>
  <c r="BC73" i="3"/>
  <c r="BD73" i="3"/>
  <c r="BE73" i="3"/>
  <c r="BF73" i="3"/>
  <c r="BG73" i="3"/>
  <c r="BH73" i="3"/>
  <c r="AG63" i="3"/>
  <c r="AH63" i="3"/>
  <c r="AI63" i="3"/>
  <c r="AJ63" i="3"/>
  <c r="AK63" i="3"/>
  <c r="AL63" i="3"/>
  <c r="AM63" i="3"/>
  <c r="AN63" i="3"/>
  <c r="AO63" i="3"/>
  <c r="AP63" i="3"/>
  <c r="AQ63" i="3"/>
  <c r="AR63" i="3"/>
  <c r="AS63" i="3"/>
  <c r="AT63" i="3"/>
  <c r="AU63" i="3"/>
  <c r="AV63" i="3"/>
  <c r="AW63" i="3"/>
  <c r="AX63" i="3"/>
  <c r="AY63" i="3"/>
  <c r="AZ63" i="3"/>
  <c r="BA63" i="3"/>
  <c r="BB63" i="3"/>
  <c r="BC63" i="3"/>
  <c r="BD63" i="3"/>
  <c r="BE63" i="3"/>
  <c r="BF63" i="3"/>
  <c r="BG63" i="3"/>
  <c r="BH63" i="3"/>
  <c r="AG54" i="3"/>
  <c r="AH54" i="3"/>
  <c r="AI54" i="3"/>
  <c r="AJ54" i="3"/>
  <c r="AK54" i="3"/>
  <c r="AL54" i="3"/>
  <c r="AM54" i="3"/>
  <c r="AN54" i="3"/>
  <c r="AO54" i="3"/>
  <c r="AP54" i="3"/>
  <c r="AQ54" i="3"/>
  <c r="AR54" i="3"/>
  <c r="AS54" i="3"/>
  <c r="AT54" i="3"/>
  <c r="AU54" i="3"/>
  <c r="AV54" i="3"/>
  <c r="AW54" i="3"/>
  <c r="AX54" i="3"/>
  <c r="AY54" i="3"/>
  <c r="AZ54" i="3"/>
  <c r="BA54" i="3"/>
  <c r="BB54" i="3"/>
  <c r="BC54" i="3"/>
  <c r="BD54" i="3"/>
  <c r="BE54" i="3"/>
  <c r="BF54" i="3"/>
  <c r="BG54" i="3"/>
  <c r="BH54" i="3"/>
  <c r="BD44" i="3"/>
  <c r="BE44" i="3"/>
  <c r="BF44" i="3"/>
  <c r="BG44" i="3"/>
  <c r="BH44" i="3"/>
  <c r="AG44" i="3"/>
  <c r="AH44" i="3"/>
  <c r="AI44" i="3"/>
  <c r="AJ44" i="3"/>
  <c r="AK44" i="3"/>
  <c r="AL44" i="3"/>
  <c r="AM44" i="3"/>
  <c r="AN44" i="3"/>
  <c r="AO44" i="3"/>
  <c r="AP44" i="3"/>
  <c r="AQ44" i="3"/>
  <c r="AR44" i="3"/>
  <c r="AS44" i="3"/>
  <c r="AT44" i="3"/>
  <c r="AU44" i="3"/>
  <c r="AV44" i="3"/>
  <c r="AW44" i="3"/>
  <c r="AX44" i="3"/>
  <c r="AY44" i="3"/>
  <c r="AZ44" i="3"/>
  <c r="BA44" i="3"/>
  <c r="BB44" i="3"/>
  <c r="BC44" i="3"/>
  <c r="AG34" i="3"/>
  <c r="AH34" i="3"/>
  <c r="AI34" i="3"/>
  <c r="AJ34" i="3"/>
  <c r="AK34" i="3"/>
  <c r="AL34" i="3"/>
  <c r="AM34" i="3"/>
  <c r="AN34" i="3"/>
  <c r="AO34" i="3"/>
  <c r="AP34" i="3"/>
  <c r="AQ34" i="3"/>
  <c r="AR34" i="3"/>
  <c r="AS34" i="3"/>
  <c r="AT34" i="3"/>
  <c r="AU34" i="3"/>
  <c r="AV34" i="3"/>
  <c r="AW34" i="3"/>
  <c r="AX34" i="3"/>
  <c r="AY34" i="3"/>
  <c r="AZ34" i="3"/>
  <c r="BA34" i="3"/>
  <c r="BB34" i="3"/>
  <c r="BC34" i="3"/>
  <c r="BD34" i="3"/>
  <c r="BE34" i="3"/>
  <c r="BF34" i="3"/>
  <c r="BG34" i="3"/>
  <c r="BH3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AZ4" i="3"/>
  <c r="BA4" i="3"/>
  <c r="BB4" i="3"/>
  <c r="BC4" i="3"/>
  <c r="BD4" i="3"/>
  <c r="BE4" i="3"/>
  <c r="BF4" i="3"/>
  <c r="BG4" i="3"/>
  <c r="BH4" i="3"/>
  <c r="BD3" i="2"/>
  <c r="BC3" i="2"/>
  <c r="BB3" i="2"/>
  <c r="BA3" i="2"/>
  <c r="AZ3" i="2"/>
  <c r="AY3" i="2"/>
  <c r="AX3" i="2"/>
  <c r="AW3" i="2"/>
  <c r="AV3" i="2"/>
  <c r="AU3" i="2"/>
  <c r="AT3" i="2"/>
  <c r="AS3" i="2"/>
  <c r="AR3" i="2"/>
  <c r="AQ3" i="2"/>
  <c r="AP3" i="2"/>
  <c r="AO3" i="2"/>
  <c r="AN3" i="2"/>
  <c r="AM3" i="2"/>
  <c r="AL3" i="2"/>
  <c r="AK3" i="2"/>
  <c r="AJ3" i="2"/>
  <c r="AI3" i="2"/>
  <c r="AH3" i="2"/>
  <c r="AG3" i="2"/>
  <c r="AF3" i="2"/>
  <c r="AE3" i="2"/>
  <c r="AD3" i="2"/>
  <c r="AB3" i="2"/>
  <c r="AA3" i="2"/>
  <c r="Z3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B3" i="2"/>
  <c r="A3" i="2"/>
  <c r="A5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B9" i="2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W5" i="3"/>
  <c r="AX5" i="3"/>
  <c r="AY5" i="3"/>
  <c r="AZ5" i="3"/>
  <c r="BA5" i="3"/>
  <c r="BB5" i="3"/>
  <c r="BC5" i="3"/>
  <c r="BD5" i="3"/>
  <c r="BE5" i="3"/>
  <c r="BF5" i="3"/>
  <c r="BG5" i="3"/>
  <c r="BH5" i="3"/>
  <c r="C35" i="3" l="1"/>
  <c r="B35" i="3"/>
  <c r="C55" i="3"/>
  <c r="B55" i="3"/>
  <c r="C64" i="3"/>
  <c r="B64" i="3"/>
  <c r="C74" i="3"/>
  <c r="B74" i="3"/>
  <c r="C84" i="3"/>
  <c r="B84" i="3"/>
  <c r="C36" i="3"/>
  <c r="B36" i="3"/>
  <c r="C34" i="3"/>
  <c r="B34" i="3"/>
  <c r="C56" i="3"/>
  <c r="B56" i="3"/>
  <c r="C54" i="3"/>
  <c r="B54" i="3"/>
  <c r="C65" i="3"/>
  <c r="B65" i="3"/>
  <c r="C63" i="3"/>
  <c r="B63" i="3"/>
  <c r="C75" i="3"/>
  <c r="B75" i="3"/>
  <c r="C73" i="3"/>
  <c r="B73" i="3"/>
  <c r="C85" i="3"/>
  <c r="B85" i="3"/>
  <c r="C83" i="3"/>
  <c r="B83" i="3"/>
  <c r="B45" i="3"/>
  <c r="C45" i="3"/>
  <c r="C44" i="3"/>
  <c r="B44" i="3"/>
  <c r="BH43" i="3"/>
  <c r="C46" i="3"/>
  <c r="B46" i="3"/>
  <c r="BE82" i="3"/>
  <c r="BA82" i="3"/>
  <c r="AW82" i="3"/>
  <c r="AS82" i="3"/>
  <c r="AO82" i="3"/>
  <c r="AK82" i="3"/>
  <c r="BF82" i="3"/>
  <c r="AT82" i="3"/>
  <c r="AP82" i="3"/>
  <c r="AL82" i="3"/>
  <c r="AH82" i="3"/>
  <c r="BB82" i="3"/>
  <c r="AY82" i="3"/>
  <c r="AU82" i="3"/>
  <c r="AQ82" i="3"/>
  <c r="AM82" i="3"/>
  <c r="BG82" i="3"/>
  <c r="BC82" i="3"/>
  <c r="AI82" i="3"/>
  <c r="AX82" i="3"/>
  <c r="AG82" i="3"/>
  <c r="AH62" i="3"/>
  <c r="BG62" i="3"/>
  <c r="BD62" i="3"/>
  <c r="BE62" i="3"/>
  <c r="BA62" i="3"/>
  <c r="AW62" i="3"/>
  <c r="AS62" i="3"/>
  <c r="AY62" i="3"/>
  <c r="AV62" i="3"/>
  <c r="AQ62" i="3"/>
  <c r="AM62" i="3"/>
  <c r="BF62" i="3"/>
  <c r="BB62" i="3"/>
  <c r="AX62" i="3"/>
  <c r="AT62" i="3"/>
  <c r="AP62" i="3"/>
  <c r="AL62" i="3"/>
  <c r="AO62" i="3"/>
  <c r="AK62" i="3"/>
  <c r="AG62" i="3"/>
  <c r="AJ62" i="3"/>
  <c r="BE72" i="3"/>
  <c r="BA72" i="3"/>
  <c r="AW72" i="3"/>
  <c r="AS72" i="3"/>
  <c r="AO72" i="3"/>
  <c r="AK72" i="3"/>
  <c r="AG72" i="3"/>
  <c r="BG72" i="3"/>
  <c r="BC72" i="3"/>
  <c r="AY72" i="3"/>
  <c r="AJ72" i="3"/>
  <c r="BF72" i="3"/>
  <c r="BB72" i="3"/>
  <c r="AX72" i="3"/>
  <c r="AT72" i="3"/>
  <c r="AP72" i="3"/>
  <c r="AL72" i="3"/>
  <c r="AH72" i="3"/>
  <c r="AU72" i="3"/>
  <c r="AQ72" i="3"/>
  <c r="AM72" i="3"/>
  <c r="BF53" i="3"/>
  <c r="BB53" i="3"/>
  <c r="AX53" i="3"/>
  <c r="AT53" i="3"/>
  <c r="AP53" i="3"/>
  <c r="AL53" i="3"/>
  <c r="AH53" i="3"/>
  <c r="BE53" i="3"/>
  <c r="BA53" i="3"/>
  <c r="AW53" i="3"/>
  <c r="AS53" i="3"/>
  <c r="AO53" i="3"/>
  <c r="AK53" i="3"/>
  <c r="AG53" i="3"/>
  <c r="BG53" i="3"/>
  <c r="BC53" i="3"/>
  <c r="AY53" i="3"/>
  <c r="AU53" i="3"/>
  <c r="AQ53" i="3"/>
  <c r="AM53" i="3"/>
  <c r="AI53" i="3"/>
  <c r="BD43" i="3"/>
  <c r="BF43" i="3"/>
  <c r="BB43" i="3"/>
  <c r="AX43" i="3"/>
  <c r="AT43" i="3"/>
  <c r="AP43" i="3"/>
  <c r="AL43" i="3"/>
  <c r="BA43" i="3"/>
  <c r="AW43" i="3"/>
  <c r="AS43" i="3"/>
  <c r="AO43" i="3"/>
  <c r="AK43" i="3"/>
  <c r="AG43" i="3"/>
  <c r="BE43" i="3"/>
  <c r="AH43" i="3"/>
  <c r="AZ43" i="3"/>
  <c r="AV43" i="3"/>
  <c r="AR43" i="3"/>
  <c r="AN43" i="3"/>
  <c r="AJ43" i="3"/>
  <c r="AY43" i="3"/>
  <c r="AU43" i="3"/>
  <c r="AQ43" i="3"/>
  <c r="AM43" i="3"/>
  <c r="AI43" i="3"/>
  <c r="BC43" i="3"/>
  <c r="BH82" i="3"/>
  <c r="BD82" i="3"/>
  <c r="AZ82" i="3"/>
  <c r="AV82" i="3"/>
  <c r="AR82" i="3"/>
  <c r="AN82" i="3"/>
  <c r="AJ82" i="3"/>
  <c r="BH72" i="3"/>
  <c r="BD72" i="3"/>
  <c r="AV72" i="3"/>
  <c r="AR72" i="3"/>
  <c r="AN72" i="3"/>
  <c r="AI72" i="3"/>
  <c r="AZ72" i="3"/>
  <c r="BH62" i="3"/>
  <c r="AZ62" i="3"/>
  <c r="AR62" i="3"/>
  <c r="AN62" i="3"/>
  <c r="BC62" i="3"/>
  <c r="AU62" i="3"/>
  <c r="AI62" i="3"/>
  <c r="BH53" i="3"/>
  <c r="BD53" i="3"/>
  <c r="AZ53" i="3"/>
  <c r="AV53" i="3"/>
  <c r="AR53" i="3"/>
  <c r="AN53" i="3"/>
  <c r="AJ53" i="3"/>
  <c r="BG43" i="3"/>
  <c r="C5" i="4"/>
  <c r="C6" i="4" s="1"/>
  <c r="E5" i="4"/>
  <c r="F5" i="4"/>
  <c r="F6" i="4" s="1"/>
  <c r="G5" i="4"/>
  <c r="G6" i="4" s="1"/>
  <c r="H5" i="4"/>
  <c r="H6" i="4" s="1"/>
  <c r="I5" i="4"/>
  <c r="I6" i="4" s="1"/>
  <c r="J5" i="4"/>
  <c r="K5" i="4"/>
  <c r="L5" i="4"/>
  <c r="L6" i="4" s="1"/>
  <c r="M5" i="4"/>
  <c r="N5" i="4"/>
  <c r="N6" i="4" s="1"/>
  <c r="O5" i="4"/>
  <c r="P5" i="4"/>
  <c r="Q5" i="4"/>
  <c r="R5" i="4"/>
  <c r="S5" i="4"/>
  <c r="S6" i="4" s="1"/>
  <c r="T5" i="4"/>
  <c r="T6" i="4" s="1"/>
  <c r="U5" i="4"/>
  <c r="U6" i="4" s="1"/>
  <c r="V5" i="4"/>
  <c r="W5" i="4"/>
  <c r="W6" i="4" s="1"/>
  <c r="X5" i="4"/>
  <c r="Y5" i="4"/>
  <c r="Z5" i="4"/>
  <c r="Z6" i="4" s="1"/>
  <c r="AA5" i="4"/>
  <c r="AB5" i="4"/>
  <c r="AB6" i="4" s="1"/>
  <c r="AC5" i="4"/>
  <c r="AD5" i="4"/>
  <c r="AE5" i="4"/>
  <c r="AF5" i="4"/>
  <c r="AG5" i="4"/>
  <c r="AH5" i="4"/>
  <c r="AI5" i="4"/>
  <c r="AJ5" i="4"/>
  <c r="AK5" i="4"/>
  <c r="AL5" i="4"/>
  <c r="AM5" i="4"/>
  <c r="AN5" i="4"/>
  <c r="AO5" i="4"/>
  <c r="AP5" i="4"/>
  <c r="AQ5" i="4"/>
  <c r="AR5" i="4"/>
  <c r="AS5" i="4"/>
  <c r="AT5" i="4"/>
  <c r="AU5" i="4"/>
  <c r="AV5" i="4"/>
  <c r="AW5" i="4"/>
  <c r="AX5" i="4"/>
  <c r="AY5" i="4"/>
  <c r="AZ5" i="4"/>
  <c r="BA5" i="4"/>
  <c r="BB5" i="4"/>
  <c r="BC5" i="4"/>
  <c r="BD5" i="4"/>
  <c r="BE5" i="4"/>
  <c r="BF5" i="4"/>
  <c r="D5" i="4"/>
  <c r="D6" i="4" s="1"/>
  <c r="BF50" i="4"/>
  <c r="BE50" i="4"/>
  <c r="BD50" i="4"/>
  <c r="BC50" i="4"/>
  <c r="BB50" i="4"/>
  <c r="BA50" i="4"/>
  <c r="AZ50" i="4"/>
  <c r="AY50" i="4"/>
  <c r="AX50" i="4"/>
  <c r="AW50" i="4"/>
  <c r="AV50" i="4"/>
  <c r="AU50" i="4"/>
  <c r="AT50" i="4"/>
  <c r="AS50" i="4"/>
  <c r="AR50" i="4"/>
  <c r="AQ50" i="4"/>
  <c r="AP50" i="4"/>
  <c r="AO50" i="4"/>
  <c r="AN50" i="4"/>
  <c r="AM50" i="4"/>
  <c r="AL50" i="4"/>
  <c r="AK50" i="4"/>
  <c r="AJ50" i="4"/>
  <c r="AI50" i="4"/>
  <c r="AH50" i="4"/>
  <c r="AG50" i="4"/>
  <c r="AF50" i="4"/>
  <c r="AE50" i="4"/>
  <c r="AD50" i="4"/>
  <c r="AC50" i="4"/>
  <c r="AB50" i="4"/>
  <c r="AA50" i="4"/>
  <c r="Z50" i="4"/>
  <c r="Y50" i="4"/>
  <c r="X50" i="4"/>
  <c r="W50" i="4"/>
  <c r="V50" i="4"/>
  <c r="U50" i="4"/>
  <c r="T50" i="4"/>
  <c r="S50" i="4"/>
  <c r="R50" i="4"/>
  <c r="Q50" i="4"/>
  <c r="P50" i="4"/>
  <c r="O50" i="4"/>
  <c r="N50" i="4"/>
  <c r="M50" i="4"/>
  <c r="L50" i="4"/>
  <c r="K50" i="4"/>
  <c r="J50" i="4"/>
  <c r="I50" i="4"/>
  <c r="H50" i="4"/>
  <c r="G50" i="4"/>
  <c r="F50" i="4"/>
  <c r="E50" i="4"/>
  <c r="D50" i="4"/>
  <c r="Y6" i="4"/>
  <c r="M6" i="4"/>
  <c r="AA6" i="4"/>
  <c r="X6" i="4"/>
  <c r="V6" i="4"/>
  <c r="R6" i="4"/>
  <c r="Q6" i="4"/>
  <c r="P6" i="4"/>
  <c r="O6" i="4"/>
  <c r="K6" i="4"/>
  <c r="J6" i="4"/>
  <c r="E6" i="4"/>
  <c r="B7" i="4" l="1"/>
  <c r="AO2" i="2" l="1"/>
  <c r="AC25" i="2"/>
  <c r="AC9" i="2"/>
  <c r="AF83" i="3"/>
  <c r="AF82" i="3" s="1"/>
  <c r="AE83" i="3"/>
  <c r="AD83" i="3"/>
  <c r="AD84" i="3" s="1"/>
  <c r="AD85" i="3" s="1"/>
  <c r="AC83" i="3"/>
  <c r="AB83" i="3"/>
  <c r="AB84" i="3" s="1"/>
  <c r="AB85" i="3" s="1"/>
  <c r="AA83" i="3"/>
  <c r="AA84" i="3" s="1"/>
  <c r="AA85" i="3" s="1"/>
  <c r="Z83" i="3"/>
  <c r="Z84" i="3" s="1"/>
  <c r="Z85" i="3" s="1"/>
  <c r="Y83" i="3"/>
  <c r="X83" i="3"/>
  <c r="X84" i="3" s="1"/>
  <c r="X85" i="3" s="1"/>
  <c r="W83" i="3"/>
  <c r="V83" i="3"/>
  <c r="U83" i="3"/>
  <c r="T83" i="3"/>
  <c r="T84" i="3" s="1"/>
  <c r="T85" i="3" s="1"/>
  <c r="S83" i="3"/>
  <c r="R83" i="3"/>
  <c r="R84" i="3" s="1"/>
  <c r="R85" i="3" s="1"/>
  <c r="Q83" i="3"/>
  <c r="P83" i="3"/>
  <c r="P84" i="3" s="1"/>
  <c r="P85" i="3" s="1"/>
  <c r="O83" i="3"/>
  <c r="O84" i="3" s="1"/>
  <c r="O85" i="3" s="1"/>
  <c r="N83" i="3"/>
  <c r="N84" i="3" s="1"/>
  <c r="N85" i="3" s="1"/>
  <c r="M83" i="3"/>
  <c r="L83" i="3"/>
  <c r="L84" i="3" s="1"/>
  <c r="L85" i="3" s="1"/>
  <c r="K83" i="3"/>
  <c r="J83" i="3"/>
  <c r="I83" i="3"/>
  <c r="H83" i="3"/>
  <c r="H84" i="3" s="1"/>
  <c r="H85" i="3" s="1"/>
  <c r="G83" i="3"/>
  <c r="F83" i="3"/>
  <c r="F84" i="3" s="1"/>
  <c r="AF73" i="3"/>
  <c r="AF72" i="3" s="1"/>
  <c r="AE73" i="3"/>
  <c r="AE74" i="3" s="1"/>
  <c r="AE75" i="3" s="1"/>
  <c r="AD73" i="3"/>
  <c r="AD74" i="3" s="1"/>
  <c r="AD75" i="3" s="1"/>
  <c r="AC73" i="3"/>
  <c r="AB73" i="3"/>
  <c r="AA73" i="3"/>
  <c r="Z73" i="3"/>
  <c r="Y73" i="3"/>
  <c r="Y74" i="3" s="1"/>
  <c r="Y75" i="3" s="1"/>
  <c r="X73" i="3"/>
  <c r="W73" i="3"/>
  <c r="W74" i="3" s="1"/>
  <c r="W75" i="3" s="1"/>
  <c r="V73" i="3"/>
  <c r="V74" i="3" s="1"/>
  <c r="V75" i="3" s="1"/>
  <c r="U73" i="3"/>
  <c r="T73" i="3"/>
  <c r="T74" i="3" s="1"/>
  <c r="T75" i="3" s="1"/>
  <c r="S73" i="3"/>
  <c r="S74" i="3" s="1"/>
  <c r="S75" i="3" s="1"/>
  <c r="R73" i="3"/>
  <c r="Q73" i="3"/>
  <c r="P73" i="3"/>
  <c r="O73" i="3"/>
  <c r="N73" i="3"/>
  <c r="M73" i="3"/>
  <c r="M74" i="3" s="1"/>
  <c r="M75" i="3" s="1"/>
  <c r="L73" i="3"/>
  <c r="K73" i="3"/>
  <c r="K74" i="3" s="1"/>
  <c r="K75" i="3" s="1"/>
  <c r="J73" i="3"/>
  <c r="I73" i="3"/>
  <c r="H73" i="3"/>
  <c r="H74" i="3" s="1"/>
  <c r="H75" i="3" s="1"/>
  <c r="G73" i="3"/>
  <c r="G74" i="3" s="1"/>
  <c r="G75" i="3" s="1"/>
  <c r="F73" i="3"/>
  <c r="AF63" i="3"/>
  <c r="AF62" i="3" s="1"/>
  <c r="AE63" i="3"/>
  <c r="AD63" i="3"/>
  <c r="AD64" i="3" s="1"/>
  <c r="AD65" i="3" s="1"/>
  <c r="AC63" i="3"/>
  <c r="AB63" i="3"/>
  <c r="AB64" i="3" s="1"/>
  <c r="AB65" i="3" s="1"/>
  <c r="AA63" i="3"/>
  <c r="Z63" i="3"/>
  <c r="Y63" i="3"/>
  <c r="Y64" i="3" s="1"/>
  <c r="Y65" i="3" s="1"/>
  <c r="X63" i="3"/>
  <c r="X64" i="3" s="1"/>
  <c r="X65" i="3" s="1"/>
  <c r="W63" i="3"/>
  <c r="V63" i="3"/>
  <c r="V64" i="3" s="1"/>
  <c r="V65" i="3" s="1"/>
  <c r="U63" i="3"/>
  <c r="T63" i="3"/>
  <c r="S63" i="3"/>
  <c r="R63" i="3"/>
  <c r="R64" i="3" s="1"/>
  <c r="R65" i="3" s="1"/>
  <c r="Q63" i="3"/>
  <c r="P63" i="3"/>
  <c r="P64" i="3" s="1"/>
  <c r="P65" i="3" s="1"/>
  <c r="O63" i="3"/>
  <c r="N63" i="3"/>
  <c r="N64" i="3" s="1"/>
  <c r="N65" i="3" s="1"/>
  <c r="M63" i="3"/>
  <c r="M64" i="3" s="1"/>
  <c r="M65" i="3" s="1"/>
  <c r="L63" i="3"/>
  <c r="L64" i="3" s="1"/>
  <c r="L65" i="3" s="1"/>
  <c r="K63" i="3"/>
  <c r="J63" i="3"/>
  <c r="J64" i="3" s="1"/>
  <c r="J65" i="3" s="1"/>
  <c r="I63" i="3"/>
  <c r="H63" i="3"/>
  <c r="G63" i="3"/>
  <c r="F63" i="3"/>
  <c r="F64" i="3" s="1"/>
  <c r="AF54" i="3"/>
  <c r="AF53" i="3" s="1"/>
  <c r="AE54" i="3"/>
  <c r="AD54" i="3"/>
  <c r="AD55" i="3" s="1"/>
  <c r="AD56" i="3" s="1"/>
  <c r="AC54" i="3"/>
  <c r="AC55" i="3" s="1"/>
  <c r="AC56" i="3" s="1"/>
  <c r="AB54" i="3"/>
  <c r="AB55" i="3" s="1"/>
  <c r="AB56" i="3" s="1"/>
  <c r="AA54" i="3"/>
  <c r="AA55" i="3" s="1"/>
  <c r="AA56" i="3" s="1"/>
  <c r="Z54" i="3"/>
  <c r="Y54" i="3"/>
  <c r="X54" i="3"/>
  <c r="W54" i="3"/>
  <c r="W55" i="3" s="1"/>
  <c r="W56" i="3" s="1"/>
  <c r="V54" i="3"/>
  <c r="U54" i="3"/>
  <c r="U55" i="3" s="1"/>
  <c r="U56" i="3" s="1"/>
  <c r="T54" i="3"/>
  <c r="T55" i="3" s="1"/>
  <c r="T56" i="3" s="1"/>
  <c r="S54" i="3"/>
  <c r="R54" i="3"/>
  <c r="R55" i="3" s="1"/>
  <c r="R56" i="3" s="1"/>
  <c r="Q54" i="3"/>
  <c r="Q55" i="3" s="1"/>
  <c r="Q56" i="3" s="1"/>
  <c r="P54" i="3"/>
  <c r="P55" i="3" s="1"/>
  <c r="P56" i="3" s="1"/>
  <c r="O54" i="3"/>
  <c r="N54" i="3"/>
  <c r="M54" i="3"/>
  <c r="L54" i="3"/>
  <c r="K54" i="3"/>
  <c r="K55" i="3" s="1"/>
  <c r="K56" i="3" s="1"/>
  <c r="J54" i="3"/>
  <c r="I54" i="3"/>
  <c r="I55" i="3" s="1"/>
  <c r="I56" i="3" s="1"/>
  <c r="H54" i="3"/>
  <c r="G54" i="3"/>
  <c r="G55" i="3" s="1"/>
  <c r="G56" i="3" s="1"/>
  <c r="F54" i="3"/>
  <c r="F55" i="3" s="1"/>
  <c r="AF44" i="3"/>
  <c r="AF43" i="3" s="1"/>
  <c r="AE44" i="3"/>
  <c r="AD44" i="3"/>
  <c r="AC44" i="3"/>
  <c r="AB44" i="3"/>
  <c r="AB45" i="3" s="1"/>
  <c r="AB46" i="3" s="1"/>
  <c r="AA44" i="3"/>
  <c r="Z44" i="3"/>
  <c r="Z45" i="3" s="1"/>
  <c r="Z46" i="3" s="1"/>
  <c r="Y44" i="3"/>
  <c r="Y45" i="3" s="1"/>
  <c r="Y46" i="3" s="1"/>
  <c r="X44" i="3"/>
  <c r="W44" i="3"/>
  <c r="W45" i="3" s="1"/>
  <c r="W46" i="3" s="1"/>
  <c r="V44" i="3"/>
  <c r="V45" i="3" s="1"/>
  <c r="V46" i="3" s="1"/>
  <c r="U44" i="3"/>
  <c r="U45" i="3" s="1"/>
  <c r="U46" i="3" s="1"/>
  <c r="T44" i="3"/>
  <c r="T45" i="3" s="1"/>
  <c r="T46" i="3" s="1"/>
  <c r="S44" i="3"/>
  <c r="R44" i="3"/>
  <c r="Q44" i="3"/>
  <c r="P44" i="3"/>
  <c r="P45" i="3" s="1"/>
  <c r="P46" i="3" s="1"/>
  <c r="O44" i="3"/>
  <c r="N44" i="3"/>
  <c r="N45" i="3" s="1"/>
  <c r="N46" i="3" s="1"/>
  <c r="M44" i="3"/>
  <c r="L44" i="3"/>
  <c r="L45" i="3" s="1"/>
  <c r="L46" i="3" s="1"/>
  <c r="K44" i="3"/>
  <c r="K45" i="3" s="1"/>
  <c r="K46" i="3" s="1"/>
  <c r="J44" i="3"/>
  <c r="J45" i="3" s="1"/>
  <c r="J46" i="3" s="1"/>
  <c r="I44" i="3"/>
  <c r="I45" i="3" s="1"/>
  <c r="I46" i="3" s="1"/>
  <c r="H44" i="3"/>
  <c r="G44" i="3"/>
  <c r="F44" i="3"/>
  <c r="F45" i="3" s="1"/>
  <c r="AF34" i="3"/>
  <c r="AE34" i="3"/>
  <c r="AD34" i="3"/>
  <c r="AC34" i="3"/>
  <c r="AB34" i="3"/>
  <c r="AB35" i="3" s="1"/>
  <c r="AB36" i="3" s="1"/>
  <c r="AA34" i="3"/>
  <c r="Z34" i="3"/>
  <c r="Z35" i="3" s="1"/>
  <c r="Z36" i="3" s="1"/>
  <c r="Y34" i="3"/>
  <c r="Y35" i="3" s="1"/>
  <c r="Y36" i="3" s="1"/>
  <c r="X34" i="3"/>
  <c r="W34" i="3"/>
  <c r="V34" i="3"/>
  <c r="U34" i="3"/>
  <c r="U35" i="3" s="1"/>
  <c r="U36" i="3" s="1"/>
  <c r="T34" i="3"/>
  <c r="S34" i="3"/>
  <c r="R34" i="3"/>
  <c r="Q34" i="3"/>
  <c r="P34" i="3"/>
  <c r="P35" i="3" s="1"/>
  <c r="P36" i="3" s="1"/>
  <c r="O34" i="3"/>
  <c r="O35" i="3" s="1"/>
  <c r="O36" i="3" s="1"/>
  <c r="N34" i="3"/>
  <c r="M34" i="3"/>
  <c r="M35" i="3" s="1"/>
  <c r="M36" i="3" s="1"/>
  <c r="L34" i="3"/>
  <c r="K34" i="3"/>
  <c r="J34" i="3"/>
  <c r="I34" i="3"/>
  <c r="I35" i="3" s="1"/>
  <c r="I36" i="3" s="1"/>
  <c r="H34" i="3"/>
  <c r="G34" i="3"/>
  <c r="G35" i="3" s="1"/>
  <c r="G36" i="3" s="1"/>
  <c r="F34" i="3"/>
  <c r="F24" i="3"/>
  <c r="F25" i="3" s="1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F16" i="3"/>
  <c r="F17" i="3" s="1"/>
  <c r="F18" i="3" s="1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F9" i="3"/>
  <c r="F10" i="3" s="1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11" i="2"/>
  <c r="AF2" i="2" s="1"/>
  <c r="E12" i="2"/>
  <c r="AC6" i="2" s="1"/>
  <c r="E15" i="2"/>
  <c r="AJ2" i="2" s="1"/>
  <c r="E16" i="2"/>
  <c r="AC10" i="2" s="1"/>
  <c r="E19" i="2"/>
  <c r="AN2" i="2" s="1"/>
  <c r="E20" i="2"/>
  <c r="AC14" i="2" s="1"/>
  <c r="E23" i="2"/>
  <c r="AR2" i="2" s="1"/>
  <c r="E24" i="2"/>
  <c r="AC18" i="2" s="1"/>
  <c r="E27" i="2"/>
  <c r="AV2" i="2" s="1"/>
  <c r="E28" i="2"/>
  <c r="AC22" i="2" s="1"/>
  <c r="E31" i="2"/>
  <c r="AZ2" i="2" s="1"/>
  <c r="E32" i="2"/>
  <c r="AC26" i="2" s="1"/>
  <c r="E35" i="2"/>
  <c r="BD2" i="2" s="1"/>
  <c r="E8" i="2"/>
  <c r="AC2" i="2" s="1"/>
  <c r="C11" i="2"/>
  <c r="C12" i="2"/>
  <c r="C15" i="2"/>
  <c r="C16" i="2"/>
  <c r="C19" i="2"/>
  <c r="C20" i="2"/>
  <c r="C23" i="2"/>
  <c r="C24" i="2"/>
  <c r="C27" i="2"/>
  <c r="C28" i="2"/>
  <c r="C31" i="2"/>
  <c r="C32" i="2"/>
  <c r="C35" i="2"/>
  <c r="C8" i="2"/>
  <c r="B5" i="2"/>
  <c r="C21" i="2" s="1"/>
  <c r="E9" i="2"/>
  <c r="AF84" i="3" l="1"/>
  <c r="AF85" i="3" s="1"/>
  <c r="AE82" i="3"/>
  <c r="G82" i="3"/>
  <c r="W82" i="3"/>
  <c r="S82" i="3"/>
  <c r="Z62" i="3"/>
  <c r="N62" i="3"/>
  <c r="U62" i="3"/>
  <c r="I62" i="3"/>
  <c r="W62" i="3"/>
  <c r="Q62" i="3"/>
  <c r="AC62" i="3"/>
  <c r="J62" i="3"/>
  <c r="K64" i="3"/>
  <c r="K65" i="3" s="1"/>
  <c r="F65" i="3"/>
  <c r="AD72" i="3"/>
  <c r="T72" i="3"/>
  <c r="R72" i="3"/>
  <c r="AF74" i="3"/>
  <c r="AF75" i="3" s="1"/>
  <c r="F72" i="3"/>
  <c r="J72" i="3"/>
  <c r="H53" i="3"/>
  <c r="Y43" i="3"/>
  <c r="AD43" i="3"/>
  <c r="F43" i="3"/>
  <c r="R43" i="3"/>
  <c r="U43" i="3"/>
  <c r="H43" i="3"/>
  <c r="I43" i="3"/>
  <c r="AA43" i="3"/>
  <c r="Q33" i="3"/>
  <c r="P33" i="3"/>
  <c r="L33" i="3"/>
  <c r="AB33" i="3"/>
  <c r="Z33" i="3"/>
  <c r="X33" i="3"/>
  <c r="AC35" i="3"/>
  <c r="AC36" i="3" s="1"/>
  <c r="N33" i="3"/>
  <c r="F33" i="3"/>
  <c r="R33" i="3"/>
  <c r="Q35" i="3"/>
  <c r="Q36" i="3" s="1"/>
  <c r="J74" i="3"/>
  <c r="J75" i="3" s="1"/>
  <c r="S43" i="3"/>
  <c r="Z43" i="3"/>
  <c r="T53" i="3"/>
  <c r="F35" i="3"/>
  <c r="T43" i="3"/>
  <c r="J53" i="3"/>
  <c r="V72" i="3"/>
  <c r="AA72" i="3"/>
  <c r="K82" i="3"/>
  <c r="AB53" i="3"/>
  <c r="G53" i="3"/>
  <c r="M53" i="3"/>
  <c r="Y53" i="3"/>
  <c r="AF55" i="3"/>
  <c r="AF56" i="3" s="1"/>
  <c r="P53" i="3"/>
  <c r="AD82" i="3"/>
  <c r="Y82" i="3"/>
  <c r="V53" i="3"/>
  <c r="U53" i="3"/>
  <c r="H72" i="3"/>
  <c r="I74" i="3"/>
  <c r="I75" i="3" s="1"/>
  <c r="Q74" i="3"/>
  <c r="Q75" i="3" s="1"/>
  <c r="P72" i="3"/>
  <c r="M84" i="3"/>
  <c r="M85" i="3" s="1"/>
  <c r="L82" i="3"/>
  <c r="AC84" i="3"/>
  <c r="AC85" i="3" s="1"/>
  <c r="AB82" i="3"/>
  <c r="Y84" i="3"/>
  <c r="Y85" i="3" s="1"/>
  <c r="M33" i="3"/>
  <c r="N35" i="3"/>
  <c r="N36" i="3" s="1"/>
  <c r="O55" i="3"/>
  <c r="O56" i="3" s="1"/>
  <c r="O53" i="3"/>
  <c r="N53" i="3"/>
  <c r="AD53" i="3"/>
  <c r="AE55" i="3"/>
  <c r="AE56" i="3" s="1"/>
  <c r="AE53" i="3"/>
  <c r="I72" i="3"/>
  <c r="M82" i="3"/>
  <c r="AC29" i="2"/>
  <c r="G33" i="3"/>
  <c r="AA35" i="3"/>
  <c r="AA36" i="3" s="1"/>
  <c r="O43" i="3"/>
  <c r="N43" i="3"/>
  <c r="AA53" i="3"/>
  <c r="O64" i="3"/>
  <c r="O65" i="3" s="1"/>
  <c r="O62" i="3"/>
  <c r="V62" i="3"/>
  <c r="W64" i="3"/>
  <c r="W65" i="3" s="1"/>
  <c r="U72" i="3"/>
  <c r="U74" i="3"/>
  <c r="U75" i="3" s="1"/>
  <c r="AC17" i="2"/>
  <c r="AG2" i="2"/>
  <c r="AW2" i="2"/>
  <c r="AC74" i="3"/>
  <c r="AC75" i="3" s="1"/>
  <c r="AB72" i="3"/>
  <c r="P82" i="3"/>
  <c r="Q84" i="3"/>
  <c r="Q85" i="3" s="1"/>
  <c r="AD33" i="3"/>
  <c r="AD35" i="3"/>
  <c r="AD36" i="3" s="1"/>
  <c r="AC33" i="3"/>
  <c r="Z53" i="3"/>
  <c r="F53" i="3"/>
  <c r="R53" i="3"/>
  <c r="S55" i="3"/>
  <c r="S56" i="3" s="1"/>
  <c r="AC13" i="2"/>
  <c r="AS2" i="2"/>
  <c r="S35" i="3"/>
  <c r="S36" i="3" s="1"/>
  <c r="S33" i="3"/>
  <c r="AE35" i="3"/>
  <c r="AE36" i="3" s="1"/>
  <c r="AE33" i="3"/>
  <c r="AC3" i="2"/>
  <c r="AD2" i="2"/>
  <c r="Y33" i="3"/>
  <c r="R35" i="3"/>
  <c r="R36" i="3" s="1"/>
  <c r="H45" i="3"/>
  <c r="H46" i="3" s="1"/>
  <c r="G43" i="3"/>
  <c r="K43" i="3"/>
  <c r="L43" i="3"/>
  <c r="W43" i="3"/>
  <c r="X43" i="3"/>
  <c r="X45" i="3"/>
  <c r="X46" i="3" s="1"/>
  <c r="AF45" i="3"/>
  <c r="AF46" i="3" s="1"/>
  <c r="AE43" i="3"/>
  <c r="S53" i="3"/>
  <c r="AA64" i="3"/>
  <c r="AA65" i="3" s="1"/>
  <c r="X82" i="3"/>
  <c r="AC5" i="2"/>
  <c r="AC21" i="2"/>
  <c r="AK2" i="2"/>
  <c r="BA2" i="2"/>
  <c r="F74" i="3"/>
  <c r="C34" i="2"/>
  <c r="C30" i="2"/>
  <c r="C26" i="2"/>
  <c r="C22" i="2"/>
  <c r="C18" i="2"/>
  <c r="C14" i="2"/>
  <c r="C10" i="2"/>
  <c r="E34" i="2"/>
  <c r="E30" i="2"/>
  <c r="E26" i="2"/>
  <c r="E22" i="2"/>
  <c r="E18" i="2"/>
  <c r="E14" i="2"/>
  <c r="E10" i="2"/>
  <c r="H33" i="3"/>
  <c r="K33" i="3"/>
  <c r="T33" i="3"/>
  <c r="W33" i="3"/>
  <c r="M43" i="3"/>
  <c r="M45" i="3"/>
  <c r="M46" i="3" s="1"/>
  <c r="H55" i="3"/>
  <c r="H56" i="3" s="1"/>
  <c r="AA62" i="3"/>
  <c r="H62" i="3"/>
  <c r="T62" i="3"/>
  <c r="Q72" i="3"/>
  <c r="R74" i="3"/>
  <c r="R75" i="3" s="1"/>
  <c r="Q82" i="3"/>
  <c r="J82" i="3"/>
  <c r="V82" i="3"/>
  <c r="C33" i="2"/>
  <c r="C29" i="2"/>
  <c r="C25" i="2"/>
  <c r="C17" i="2"/>
  <c r="C13" i="2"/>
  <c r="C9" i="2"/>
  <c r="E33" i="2"/>
  <c r="E29" i="2"/>
  <c r="E25" i="2"/>
  <c r="E21" i="2"/>
  <c r="E17" i="2"/>
  <c r="E13" i="2"/>
  <c r="K62" i="3"/>
  <c r="M62" i="3"/>
  <c r="Y62" i="3"/>
  <c r="Z64" i="3"/>
  <c r="Z65" i="3" s="1"/>
  <c r="AC72" i="3"/>
  <c r="L72" i="3"/>
  <c r="O72" i="3"/>
  <c r="X72" i="3"/>
  <c r="AC82" i="3"/>
  <c r="O82" i="3"/>
  <c r="AA82" i="3"/>
  <c r="F19" i="3"/>
  <c r="F56" i="3"/>
  <c r="F85" i="3"/>
  <c r="G16" i="3"/>
  <c r="G17" i="3" s="1"/>
  <c r="F26" i="3"/>
  <c r="G24" i="3"/>
  <c r="G25" i="3" s="1"/>
  <c r="K53" i="3"/>
  <c r="L55" i="3"/>
  <c r="L56" i="3" s="1"/>
  <c r="W53" i="3"/>
  <c r="X55" i="3"/>
  <c r="X56" i="3" s="1"/>
  <c r="F62" i="3"/>
  <c r="G64" i="3"/>
  <c r="G65" i="3" s="1"/>
  <c r="R62" i="3"/>
  <c r="S64" i="3"/>
  <c r="S65" i="3" s="1"/>
  <c r="AD62" i="3"/>
  <c r="AE64" i="3"/>
  <c r="AE65" i="3" s="1"/>
  <c r="M72" i="3"/>
  <c r="N74" i="3"/>
  <c r="N75" i="3" s="1"/>
  <c r="Y72" i="3"/>
  <c r="Z74" i="3"/>
  <c r="Z75" i="3" s="1"/>
  <c r="I33" i="3"/>
  <c r="J35" i="3"/>
  <c r="J36" i="3" s="1"/>
  <c r="P43" i="3"/>
  <c r="Q45" i="3"/>
  <c r="Q46" i="3" s="1"/>
  <c r="AB43" i="3"/>
  <c r="AC45" i="3"/>
  <c r="AC46" i="3" s="1"/>
  <c r="L53" i="3"/>
  <c r="X53" i="3"/>
  <c r="G62" i="3"/>
  <c r="S62" i="3"/>
  <c r="AE62" i="3"/>
  <c r="N72" i="3"/>
  <c r="Z72" i="3"/>
  <c r="H82" i="3"/>
  <c r="I84" i="3"/>
  <c r="I85" i="3" s="1"/>
  <c r="T82" i="3"/>
  <c r="U84" i="3"/>
  <c r="U85" i="3" s="1"/>
  <c r="G9" i="3"/>
  <c r="G10" i="3" s="1"/>
  <c r="F11" i="3"/>
  <c r="U33" i="3"/>
  <c r="V35" i="3"/>
  <c r="V36" i="3" s="1"/>
  <c r="J33" i="3"/>
  <c r="V33" i="3"/>
  <c r="F46" i="3"/>
  <c r="Q43" i="3"/>
  <c r="AC43" i="3"/>
  <c r="I82" i="3"/>
  <c r="U82" i="3"/>
  <c r="O33" i="3"/>
  <c r="AA33" i="3"/>
  <c r="J43" i="3"/>
  <c r="V43" i="3"/>
  <c r="Q53" i="3"/>
  <c r="AC53" i="3"/>
  <c r="L62" i="3"/>
  <c r="X62" i="3"/>
  <c r="G72" i="3"/>
  <c r="S72" i="3"/>
  <c r="AE72" i="3"/>
  <c r="N82" i="3"/>
  <c r="Z82" i="3"/>
  <c r="H35" i="3"/>
  <c r="H36" i="3" s="1"/>
  <c r="T35" i="3"/>
  <c r="T36" i="3" s="1"/>
  <c r="AF35" i="3"/>
  <c r="AF36" i="3" s="1"/>
  <c r="O45" i="3"/>
  <c r="O46" i="3" s="1"/>
  <c r="AA45" i="3"/>
  <c r="AA46" i="3" s="1"/>
  <c r="J55" i="3"/>
  <c r="J56" i="3" s="1"/>
  <c r="V55" i="3"/>
  <c r="V56" i="3" s="1"/>
  <c r="Q64" i="3"/>
  <c r="Q65" i="3" s="1"/>
  <c r="AC64" i="3"/>
  <c r="AC65" i="3" s="1"/>
  <c r="L74" i="3"/>
  <c r="L75" i="3" s="1"/>
  <c r="X74" i="3"/>
  <c r="X75" i="3" s="1"/>
  <c r="G84" i="3"/>
  <c r="G85" i="3" s="1"/>
  <c r="S84" i="3"/>
  <c r="S85" i="3" s="1"/>
  <c r="AE84" i="3"/>
  <c r="AE85" i="3" s="1"/>
  <c r="K35" i="3"/>
  <c r="K36" i="3" s="1"/>
  <c r="W35" i="3"/>
  <c r="W36" i="3" s="1"/>
  <c r="R45" i="3"/>
  <c r="R46" i="3" s="1"/>
  <c r="AD45" i="3"/>
  <c r="AD46" i="3" s="1"/>
  <c r="I53" i="3"/>
  <c r="M55" i="3"/>
  <c r="M56" i="3" s="1"/>
  <c r="Y55" i="3"/>
  <c r="Y56" i="3" s="1"/>
  <c r="P62" i="3"/>
  <c r="AB62" i="3"/>
  <c r="H64" i="3"/>
  <c r="H65" i="3" s="1"/>
  <c r="T64" i="3"/>
  <c r="T65" i="3" s="1"/>
  <c r="AF64" i="3"/>
  <c r="AF65" i="3" s="1"/>
  <c r="K72" i="3"/>
  <c r="W72" i="3"/>
  <c r="O74" i="3"/>
  <c r="O75" i="3" s="1"/>
  <c r="AA74" i="3"/>
  <c r="AA75" i="3" s="1"/>
  <c r="F82" i="3"/>
  <c r="R82" i="3"/>
  <c r="J84" i="3"/>
  <c r="J85" i="3" s="1"/>
  <c r="V84" i="3"/>
  <c r="V85" i="3" s="1"/>
  <c r="L35" i="3"/>
  <c r="L36" i="3" s="1"/>
  <c r="X35" i="3"/>
  <c r="X36" i="3" s="1"/>
  <c r="G45" i="3"/>
  <c r="G46" i="3" s="1"/>
  <c r="S45" i="3"/>
  <c r="S46" i="3" s="1"/>
  <c r="AE45" i="3"/>
  <c r="AE46" i="3" s="1"/>
  <c r="N55" i="3"/>
  <c r="N56" i="3" s="1"/>
  <c r="Z55" i="3"/>
  <c r="Z56" i="3" s="1"/>
  <c r="I64" i="3"/>
  <c r="I65" i="3" s="1"/>
  <c r="U64" i="3"/>
  <c r="U65" i="3" s="1"/>
  <c r="P74" i="3"/>
  <c r="P75" i="3" s="1"/>
  <c r="AB74" i="3"/>
  <c r="AB75" i="3" s="1"/>
  <c r="K84" i="3"/>
  <c r="K85" i="3" s="1"/>
  <c r="W84" i="3"/>
  <c r="W85" i="3" s="1"/>
  <c r="E46" i="3" l="1"/>
  <c r="E45" i="3"/>
  <c r="E85" i="3"/>
  <c r="E84" i="3"/>
  <c r="E64" i="3"/>
  <c r="E65" i="3"/>
  <c r="F75" i="3"/>
  <c r="E75" i="3" s="1"/>
  <c r="E74" i="3"/>
  <c r="E56" i="3"/>
  <c r="E55" i="3"/>
  <c r="F36" i="3"/>
  <c r="E36" i="3" s="1"/>
  <c r="E35" i="3"/>
  <c r="AC27" i="2"/>
  <c r="BB2" i="2"/>
  <c r="AC12" i="2"/>
  <c r="AM2" i="2"/>
  <c r="AC19" i="2"/>
  <c r="AT2" i="2"/>
  <c r="AC4" i="2"/>
  <c r="AE2" i="2"/>
  <c r="AC20" i="2"/>
  <c r="AU2" i="2"/>
  <c r="AC11" i="2"/>
  <c r="AL2" i="2"/>
  <c r="AC28" i="2"/>
  <c r="BC2" i="2"/>
  <c r="AC15" i="2"/>
  <c r="AP2" i="2"/>
  <c r="AC16" i="2"/>
  <c r="AQ2" i="2"/>
  <c r="AH2" i="2"/>
  <c r="AC7" i="2"/>
  <c r="AX2" i="2"/>
  <c r="AC23" i="2"/>
  <c r="AC8" i="2"/>
  <c r="AI2" i="2"/>
  <c r="AC24" i="2"/>
  <c r="AY2" i="2"/>
  <c r="H16" i="3"/>
  <c r="H17" i="3" s="1"/>
  <c r="G18" i="3"/>
  <c r="H9" i="3"/>
  <c r="H10" i="3" s="1"/>
  <c r="G11" i="3"/>
  <c r="G12" i="3" s="1"/>
  <c r="H24" i="3"/>
  <c r="H25" i="3" s="1"/>
  <c r="G26" i="3"/>
  <c r="G27" i="3" s="1"/>
  <c r="F12" i="3"/>
  <c r="F27" i="3"/>
  <c r="I9" i="3" l="1"/>
  <c r="I10" i="3" s="1"/>
  <c r="H11" i="3"/>
  <c r="H26" i="3"/>
  <c r="H27" i="3" s="1"/>
  <c r="I24" i="3"/>
  <c r="I25" i="3" s="1"/>
  <c r="G19" i="3"/>
  <c r="I16" i="3"/>
  <c r="I17" i="3" s="1"/>
  <c r="H18" i="3"/>
  <c r="H19" i="3" s="1"/>
  <c r="J16" i="3" l="1"/>
  <c r="J17" i="3" s="1"/>
  <c r="I18" i="3"/>
  <c r="J24" i="3"/>
  <c r="J25" i="3" s="1"/>
  <c r="I26" i="3"/>
  <c r="J9" i="3"/>
  <c r="J10" i="3" s="1"/>
  <c r="I11" i="3"/>
  <c r="I12" i="3" s="1"/>
  <c r="H12" i="3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8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B2" i="2"/>
  <c r="A2" i="2"/>
  <c r="K16" i="3" l="1"/>
  <c r="K17" i="3" s="1"/>
  <c r="J18" i="3"/>
  <c r="J19" i="3" s="1"/>
  <c r="K9" i="3"/>
  <c r="K10" i="3" s="1"/>
  <c r="J11" i="3"/>
  <c r="I27" i="3"/>
  <c r="K24" i="3"/>
  <c r="K25" i="3" s="1"/>
  <c r="J26" i="3"/>
  <c r="J27" i="3" s="1"/>
  <c r="I19" i="3"/>
  <c r="G83" i="1"/>
  <c r="H83" i="1"/>
  <c r="F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B84" i="1" s="1"/>
  <c r="B85" i="1" s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F7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C64" i="1" s="1"/>
  <c r="C65" i="1" s="1"/>
  <c r="F63" i="1"/>
  <c r="C74" i="1" l="1"/>
  <c r="C75" i="1" s="1"/>
  <c r="B74" i="1"/>
  <c r="B75" i="1" s="1"/>
  <c r="C84" i="1"/>
  <c r="C85" i="1" s="1"/>
  <c r="B64" i="1"/>
  <c r="B65" i="1" s="1"/>
  <c r="L16" i="3"/>
  <c r="L17" i="3" s="1"/>
  <c r="K18" i="3"/>
  <c r="K19" i="3" s="1"/>
  <c r="L24" i="3"/>
  <c r="L25" i="3" s="1"/>
  <c r="K26" i="3"/>
  <c r="K27" i="3" s="1"/>
  <c r="K11" i="3"/>
  <c r="K12" i="3" s="1"/>
  <c r="L9" i="3"/>
  <c r="L10" i="3" s="1"/>
  <c r="J12" i="3"/>
  <c r="AF84" i="1"/>
  <c r="AF85" i="1" s="1"/>
  <c r="AE84" i="1"/>
  <c r="AE85" i="1" s="1"/>
  <c r="AD84" i="1"/>
  <c r="AD85" i="1" s="1"/>
  <c r="AC84" i="1"/>
  <c r="AC85" i="1" s="1"/>
  <c r="AB84" i="1"/>
  <c r="AB85" i="1" s="1"/>
  <c r="AA84" i="1"/>
  <c r="AA85" i="1" s="1"/>
  <c r="Z84" i="1"/>
  <c r="Z85" i="1" s="1"/>
  <c r="Y84" i="1"/>
  <c r="Y85" i="1" s="1"/>
  <c r="W84" i="1"/>
  <c r="W85" i="1" s="1"/>
  <c r="V84" i="1"/>
  <c r="V85" i="1" s="1"/>
  <c r="U84" i="1"/>
  <c r="U85" i="1" s="1"/>
  <c r="T84" i="1"/>
  <c r="T85" i="1" s="1"/>
  <c r="S84" i="1"/>
  <c r="S85" i="1" s="1"/>
  <c r="R84" i="1"/>
  <c r="R85" i="1" s="1"/>
  <c r="Q84" i="1"/>
  <c r="Q85" i="1" s="1"/>
  <c r="P84" i="1"/>
  <c r="P85" i="1" s="1"/>
  <c r="O84" i="1"/>
  <c r="O85" i="1" s="1"/>
  <c r="N84" i="1"/>
  <c r="N85" i="1" s="1"/>
  <c r="M84" i="1"/>
  <c r="M85" i="1" s="1"/>
  <c r="K84" i="1"/>
  <c r="K85" i="1" s="1"/>
  <c r="J84" i="1"/>
  <c r="J85" i="1" s="1"/>
  <c r="I84" i="1"/>
  <c r="I85" i="1" s="1"/>
  <c r="G84" i="1"/>
  <c r="G85" i="1" s="1"/>
  <c r="F84" i="1"/>
  <c r="AF74" i="1"/>
  <c r="AF75" i="1" s="1"/>
  <c r="AE74" i="1"/>
  <c r="AE75" i="1" s="1"/>
  <c r="AD74" i="1"/>
  <c r="AD75" i="1" s="1"/>
  <c r="AC72" i="1"/>
  <c r="AB74" i="1"/>
  <c r="AB75" i="1" s="1"/>
  <c r="AA74" i="1"/>
  <c r="AA75" i="1" s="1"/>
  <c r="Z74" i="1"/>
  <c r="Z75" i="1" s="1"/>
  <c r="Y72" i="1"/>
  <c r="X74" i="1"/>
  <c r="X75" i="1" s="1"/>
  <c r="W74" i="1"/>
  <c r="W75" i="1" s="1"/>
  <c r="V74" i="1"/>
  <c r="V75" i="1" s="1"/>
  <c r="U74" i="1"/>
  <c r="U75" i="1" s="1"/>
  <c r="T74" i="1"/>
  <c r="T75" i="1" s="1"/>
  <c r="S74" i="1"/>
  <c r="S75" i="1" s="1"/>
  <c r="R74" i="1"/>
  <c r="R75" i="1" s="1"/>
  <c r="Q72" i="1"/>
  <c r="P74" i="1"/>
  <c r="P75" i="1" s="1"/>
  <c r="O74" i="1"/>
  <c r="O75" i="1" s="1"/>
  <c r="N74" i="1"/>
  <c r="N75" i="1" s="1"/>
  <c r="M72" i="1"/>
  <c r="L74" i="1"/>
  <c r="L75" i="1" s="1"/>
  <c r="K74" i="1"/>
  <c r="K75" i="1" s="1"/>
  <c r="J74" i="1"/>
  <c r="J75" i="1" s="1"/>
  <c r="I74" i="1"/>
  <c r="I75" i="1" s="1"/>
  <c r="H74" i="1"/>
  <c r="H75" i="1" s="1"/>
  <c r="G74" i="1"/>
  <c r="G75" i="1" s="1"/>
  <c r="F74" i="1"/>
  <c r="AE72" i="1"/>
  <c r="AD72" i="1"/>
  <c r="AA72" i="1"/>
  <c r="Z72" i="1"/>
  <c r="W72" i="1"/>
  <c r="V72" i="1"/>
  <c r="S72" i="1"/>
  <c r="R72" i="1"/>
  <c r="O72" i="1"/>
  <c r="N72" i="1"/>
  <c r="K72" i="1"/>
  <c r="J72" i="1"/>
  <c r="G72" i="1"/>
  <c r="F72" i="1"/>
  <c r="AF64" i="1"/>
  <c r="AF65" i="1" s="1"/>
  <c r="AE64" i="1"/>
  <c r="AE65" i="1" s="1"/>
  <c r="AD62" i="1"/>
  <c r="AC64" i="1"/>
  <c r="AC65" i="1" s="1"/>
  <c r="AB64" i="1"/>
  <c r="AB65" i="1" s="1"/>
  <c r="AA64" i="1"/>
  <c r="AA65" i="1" s="1"/>
  <c r="Z62" i="1"/>
  <c r="Y64" i="1"/>
  <c r="Y65" i="1" s="1"/>
  <c r="X64" i="1"/>
  <c r="X65" i="1" s="1"/>
  <c r="W64" i="1"/>
  <c r="W65" i="1" s="1"/>
  <c r="V64" i="1"/>
  <c r="V65" i="1" s="1"/>
  <c r="U64" i="1"/>
  <c r="U65" i="1" s="1"/>
  <c r="T64" i="1"/>
  <c r="T65" i="1" s="1"/>
  <c r="S64" i="1"/>
  <c r="S65" i="1" s="1"/>
  <c r="R62" i="1"/>
  <c r="Q64" i="1"/>
  <c r="Q65" i="1" s="1"/>
  <c r="P64" i="1"/>
  <c r="P65" i="1" s="1"/>
  <c r="O64" i="1"/>
  <c r="O65" i="1" s="1"/>
  <c r="N62" i="1"/>
  <c r="M64" i="1"/>
  <c r="M65" i="1" s="1"/>
  <c r="L64" i="1"/>
  <c r="L65" i="1" s="1"/>
  <c r="K64" i="1"/>
  <c r="K65" i="1" s="1"/>
  <c r="J64" i="1"/>
  <c r="J65" i="1" s="1"/>
  <c r="I64" i="1"/>
  <c r="I65" i="1" s="1"/>
  <c r="H64" i="1"/>
  <c r="H65" i="1" s="1"/>
  <c r="G64" i="1"/>
  <c r="G65" i="1" s="1"/>
  <c r="F62" i="1"/>
  <c r="AE62" i="1"/>
  <c r="AA62" i="1"/>
  <c r="W62" i="1"/>
  <c r="S62" i="1"/>
  <c r="O62" i="1"/>
  <c r="K62" i="1"/>
  <c r="G62" i="1"/>
  <c r="L11" i="3" l="1"/>
  <c r="L12" i="3" s="1"/>
  <c r="M9" i="3"/>
  <c r="M10" i="3" s="1"/>
  <c r="M16" i="3"/>
  <c r="M17" i="3" s="1"/>
  <c r="L18" i="3"/>
  <c r="M24" i="3"/>
  <c r="M25" i="3" s="1"/>
  <c r="L26" i="3"/>
  <c r="Y82" i="1"/>
  <c r="Q82" i="1"/>
  <c r="H82" i="1"/>
  <c r="L82" i="1"/>
  <c r="X82" i="1"/>
  <c r="I82" i="1"/>
  <c r="J82" i="1"/>
  <c r="R82" i="1"/>
  <c r="Z82" i="1"/>
  <c r="M82" i="1"/>
  <c r="U82" i="1"/>
  <c r="AC82" i="1"/>
  <c r="F82" i="1"/>
  <c r="N82" i="1"/>
  <c r="V82" i="1"/>
  <c r="AD82" i="1"/>
  <c r="H62" i="1"/>
  <c r="P62" i="1"/>
  <c r="X62" i="1"/>
  <c r="L62" i="1"/>
  <c r="T62" i="1"/>
  <c r="AB62" i="1"/>
  <c r="F85" i="1"/>
  <c r="F75" i="1"/>
  <c r="N64" i="1"/>
  <c r="N65" i="1" s="1"/>
  <c r="Z64" i="1"/>
  <c r="Z65" i="1" s="1"/>
  <c r="M74" i="1"/>
  <c r="M75" i="1" s="1"/>
  <c r="AC74" i="1"/>
  <c r="AC75" i="1" s="1"/>
  <c r="H84" i="1"/>
  <c r="H85" i="1" s="1"/>
  <c r="X84" i="1"/>
  <c r="X85" i="1" s="1"/>
  <c r="I62" i="1"/>
  <c r="M62" i="1"/>
  <c r="Q62" i="1"/>
  <c r="U62" i="1"/>
  <c r="Y62" i="1"/>
  <c r="AC62" i="1"/>
  <c r="H72" i="1"/>
  <c r="L72" i="1"/>
  <c r="P72" i="1"/>
  <c r="T72" i="1"/>
  <c r="X72" i="1"/>
  <c r="AB72" i="1"/>
  <c r="G82" i="1"/>
  <c r="K82" i="1"/>
  <c r="O82" i="1"/>
  <c r="S82" i="1"/>
  <c r="W82" i="1"/>
  <c r="AA82" i="1"/>
  <c r="AE82" i="1"/>
  <c r="F64" i="1"/>
  <c r="R64" i="1"/>
  <c r="R65" i="1" s="1"/>
  <c r="AD64" i="1"/>
  <c r="AD65" i="1" s="1"/>
  <c r="Q74" i="1"/>
  <c r="Q75" i="1" s="1"/>
  <c r="Y74" i="1"/>
  <c r="Y75" i="1" s="1"/>
  <c r="L84" i="1"/>
  <c r="L85" i="1" s="1"/>
  <c r="J62" i="1"/>
  <c r="V62" i="1"/>
  <c r="I72" i="1"/>
  <c r="U72" i="1"/>
  <c r="P82" i="1"/>
  <c r="T82" i="1"/>
  <c r="AB82" i="1"/>
  <c r="N16" i="3" l="1"/>
  <c r="N17" i="3" s="1"/>
  <c r="M18" i="3"/>
  <c r="M19" i="3" s="1"/>
  <c r="L27" i="3"/>
  <c r="L19" i="3"/>
  <c r="M11" i="3"/>
  <c r="M12" i="3" s="1"/>
  <c r="N9" i="3"/>
  <c r="N10" i="3" s="1"/>
  <c r="N24" i="3"/>
  <c r="N25" i="3" s="1"/>
  <c r="M26" i="3"/>
  <c r="M27" i="3" s="1"/>
  <c r="E75" i="1"/>
  <c r="E74" i="1"/>
  <c r="E84" i="1"/>
  <c r="E64" i="1"/>
  <c r="F65" i="1"/>
  <c r="E65" i="1" s="1"/>
  <c r="E85" i="1"/>
  <c r="N11" i="3" l="1"/>
  <c r="N12" i="3" s="1"/>
  <c r="O9" i="3"/>
  <c r="O10" i="3" s="1"/>
  <c r="N18" i="3"/>
  <c r="N19" i="3" s="1"/>
  <c r="O16" i="3"/>
  <c r="O17" i="3" s="1"/>
  <c r="O24" i="3"/>
  <c r="O25" i="3" s="1"/>
  <c r="N26" i="3"/>
  <c r="N27" i="3" s="1"/>
  <c r="G54" i="1"/>
  <c r="H54" i="1"/>
  <c r="H55" i="1" s="1"/>
  <c r="H56" i="1" s="1"/>
  <c r="I54" i="1"/>
  <c r="J54" i="1"/>
  <c r="K54" i="1"/>
  <c r="L54" i="1"/>
  <c r="M54" i="1"/>
  <c r="M55" i="1" s="1"/>
  <c r="M56" i="1" s="1"/>
  <c r="N54" i="1"/>
  <c r="N55" i="1" s="1"/>
  <c r="N56" i="1" s="1"/>
  <c r="O54" i="1"/>
  <c r="P54" i="1"/>
  <c r="Q54" i="1"/>
  <c r="R54" i="1"/>
  <c r="S54" i="1"/>
  <c r="T54" i="1"/>
  <c r="T55" i="1" s="1"/>
  <c r="T56" i="1" s="1"/>
  <c r="U54" i="1"/>
  <c r="U55" i="1" s="1"/>
  <c r="U56" i="1" s="1"/>
  <c r="V54" i="1"/>
  <c r="V55" i="1" s="1"/>
  <c r="V56" i="1" s="1"/>
  <c r="W54" i="1"/>
  <c r="W55" i="1" s="1"/>
  <c r="W56" i="1" s="1"/>
  <c r="X54" i="1"/>
  <c r="Y54" i="1"/>
  <c r="Z54" i="1"/>
  <c r="AA54" i="1"/>
  <c r="AA55" i="1" s="1"/>
  <c r="AA56" i="1" s="1"/>
  <c r="AB54" i="1"/>
  <c r="AC54" i="1"/>
  <c r="AC55" i="1" s="1"/>
  <c r="AC56" i="1" s="1"/>
  <c r="AD54" i="1"/>
  <c r="AD55" i="1" s="1"/>
  <c r="AD56" i="1" s="1"/>
  <c r="AE54" i="1"/>
  <c r="AE55" i="1" s="1"/>
  <c r="AE56" i="1" s="1"/>
  <c r="AF54" i="1"/>
  <c r="F54" i="1"/>
  <c r="F55" i="1" s="1"/>
  <c r="K44" i="1"/>
  <c r="G44" i="1"/>
  <c r="F44" i="1"/>
  <c r="F45" i="1" s="1"/>
  <c r="H44" i="1"/>
  <c r="I44" i="1"/>
  <c r="I45" i="1" s="1"/>
  <c r="I46" i="1" s="1"/>
  <c r="J44" i="1"/>
  <c r="L44" i="1"/>
  <c r="M44" i="1"/>
  <c r="M45" i="1" s="1"/>
  <c r="M46" i="1" s="1"/>
  <c r="N44" i="1"/>
  <c r="O44" i="1"/>
  <c r="P44" i="1"/>
  <c r="Q44" i="1"/>
  <c r="Q45" i="1" s="1"/>
  <c r="Q46" i="1" s="1"/>
  <c r="R44" i="1"/>
  <c r="S44" i="1"/>
  <c r="T44" i="1"/>
  <c r="U44" i="1"/>
  <c r="U45" i="1" s="1"/>
  <c r="U46" i="1" s="1"/>
  <c r="V44" i="1"/>
  <c r="W44" i="1"/>
  <c r="X44" i="1"/>
  <c r="Y44" i="1"/>
  <c r="Y45" i="1" s="1"/>
  <c r="Y46" i="1" s="1"/>
  <c r="Z44" i="1"/>
  <c r="AA44" i="1"/>
  <c r="AB44" i="1"/>
  <c r="AC44" i="1"/>
  <c r="AC45" i="1" s="1"/>
  <c r="AC46" i="1" s="1"/>
  <c r="AD44" i="1"/>
  <c r="AE44" i="1"/>
  <c r="AF44" i="1"/>
  <c r="G34" i="1"/>
  <c r="G35" i="1" s="1"/>
  <c r="G36" i="1" s="1"/>
  <c r="H34" i="1"/>
  <c r="I34" i="1"/>
  <c r="J34" i="1"/>
  <c r="K34" i="1"/>
  <c r="K35" i="1" s="1"/>
  <c r="K36" i="1" s="1"/>
  <c r="L34" i="1"/>
  <c r="L35" i="1" s="1"/>
  <c r="L36" i="1" s="1"/>
  <c r="M34" i="1"/>
  <c r="N34" i="1"/>
  <c r="O34" i="1"/>
  <c r="O35" i="1" s="1"/>
  <c r="O36" i="1" s="1"/>
  <c r="P34" i="1"/>
  <c r="P35" i="1" s="1"/>
  <c r="P36" i="1" s="1"/>
  <c r="Q34" i="1"/>
  <c r="R34" i="1"/>
  <c r="S34" i="1"/>
  <c r="S35" i="1" s="1"/>
  <c r="S36" i="1" s="1"/>
  <c r="T34" i="1"/>
  <c r="T35" i="1" s="1"/>
  <c r="T36" i="1" s="1"/>
  <c r="U34" i="1"/>
  <c r="V34" i="1"/>
  <c r="W34" i="1"/>
  <c r="W35" i="1" s="1"/>
  <c r="W36" i="1" s="1"/>
  <c r="X34" i="1"/>
  <c r="X35" i="1" s="1"/>
  <c r="X36" i="1" s="1"/>
  <c r="Y34" i="1"/>
  <c r="Z34" i="1"/>
  <c r="AA34" i="1"/>
  <c r="AA35" i="1" s="1"/>
  <c r="AA36" i="1" s="1"/>
  <c r="AB34" i="1"/>
  <c r="AB35" i="1" s="1"/>
  <c r="AB36" i="1" s="1"/>
  <c r="AC34" i="1"/>
  <c r="AD34" i="1"/>
  <c r="AE34" i="1"/>
  <c r="AE35" i="1" s="1"/>
  <c r="AE36" i="1" s="1"/>
  <c r="AF34" i="1"/>
  <c r="F34" i="1"/>
  <c r="AF55" i="1" l="1"/>
  <c r="AF56" i="1" s="1"/>
  <c r="B55" i="1"/>
  <c r="B56" i="1" s="1"/>
  <c r="C55" i="1"/>
  <c r="C56" i="1" s="1"/>
  <c r="AF35" i="1"/>
  <c r="AF36" i="1" s="1"/>
  <c r="B35" i="1"/>
  <c r="B36" i="1" s="1"/>
  <c r="C35" i="1"/>
  <c r="C36" i="1" s="1"/>
  <c r="B45" i="1"/>
  <c r="B46" i="1" s="1"/>
  <c r="C45" i="1"/>
  <c r="C46" i="1" s="1"/>
  <c r="O18" i="3"/>
  <c r="O19" i="3" s="1"/>
  <c r="P16" i="3"/>
  <c r="P17" i="3" s="1"/>
  <c r="P9" i="3"/>
  <c r="P10" i="3" s="1"/>
  <c r="O11" i="3"/>
  <c r="O12" i="3" s="1"/>
  <c r="P24" i="3"/>
  <c r="P25" i="3" s="1"/>
  <c r="O26" i="3"/>
  <c r="O27" i="3" s="1"/>
  <c r="AA53" i="1"/>
  <c r="W53" i="1"/>
  <c r="O53" i="1"/>
  <c r="AE53" i="1"/>
  <c r="P55" i="1"/>
  <c r="P56" i="1" s="1"/>
  <c r="K53" i="1"/>
  <c r="Y53" i="1"/>
  <c r="Q53" i="1"/>
  <c r="I53" i="1"/>
  <c r="J55" i="1"/>
  <c r="J56" i="1" s="1"/>
  <c r="Z55" i="1"/>
  <c r="Z56" i="1" s="1"/>
  <c r="Z53" i="1"/>
  <c r="R55" i="1"/>
  <c r="R56" i="1" s="1"/>
  <c r="N53" i="1"/>
  <c r="AD53" i="1"/>
  <c r="J53" i="1"/>
  <c r="R53" i="1"/>
  <c r="F53" i="1"/>
  <c r="G53" i="1"/>
  <c r="V53" i="1"/>
  <c r="L55" i="1"/>
  <c r="L56" i="1" s="1"/>
  <c r="X55" i="1"/>
  <c r="X56" i="1" s="1"/>
  <c r="AB55" i="1"/>
  <c r="AB56" i="1" s="1"/>
  <c r="S53" i="1"/>
  <c r="F56" i="1"/>
  <c r="I55" i="1"/>
  <c r="I56" i="1" s="1"/>
  <c r="H53" i="1"/>
  <c r="L53" i="1"/>
  <c r="P53" i="1"/>
  <c r="T53" i="1"/>
  <c r="X53" i="1"/>
  <c r="AB53" i="1"/>
  <c r="Q55" i="1"/>
  <c r="Q56" i="1" s="1"/>
  <c r="M53" i="1"/>
  <c r="U53" i="1"/>
  <c r="AC53" i="1"/>
  <c r="G55" i="1"/>
  <c r="G56" i="1" s="1"/>
  <c r="K55" i="1"/>
  <c r="K56" i="1" s="1"/>
  <c r="O55" i="1"/>
  <c r="O56" i="1" s="1"/>
  <c r="S55" i="1"/>
  <c r="S56" i="1" s="1"/>
  <c r="Y55" i="1"/>
  <c r="Y56" i="1" s="1"/>
  <c r="N43" i="1"/>
  <c r="AB43" i="1"/>
  <c r="P43" i="1"/>
  <c r="L43" i="1"/>
  <c r="Q43" i="1"/>
  <c r="AD43" i="1"/>
  <c r="Z43" i="1"/>
  <c r="V43" i="1"/>
  <c r="M43" i="1"/>
  <c r="R43" i="1"/>
  <c r="J43" i="1"/>
  <c r="F43" i="1"/>
  <c r="AC43" i="1"/>
  <c r="Y43" i="1"/>
  <c r="I43" i="1"/>
  <c r="H43" i="1"/>
  <c r="X43" i="1"/>
  <c r="U43" i="1"/>
  <c r="T43" i="1"/>
  <c r="G43" i="1"/>
  <c r="K43" i="1"/>
  <c r="O43" i="1"/>
  <c r="S43" i="1"/>
  <c r="W43" i="1"/>
  <c r="AA43" i="1"/>
  <c r="AE43" i="1"/>
  <c r="F46" i="1"/>
  <c r="J45" i="1"/>
  <c r="J46" i="1" s="1"/>
  <c r="N45" i="1"/>
  <c r="N46" i="1" s="1"/>
  <c r="R45" i="1"/>
  <c r="R46" i="1" s="1"/>
  <c r="V45" i="1"/>
  <c r="V46" i="1" s="1"/>
  <c r="Z45" i="1"/>
  <c r="Z46" i="1" s="1"/>
  <c r="AD45" i="1"/>
  <c r="AD46" i="1" s="1"/>
  <c r="G45" i="1"/>
  <c r="G46" i="1" s="1"/>
  <c r="K45" i="1"/>
  <c r="K46" i="1" s="1"/>
  <c r="O45" i="1"/>
  <c r="O46" i="1" s="1"/>
  <c r="S45" i="1"/>
  <c r="S46" i="1" s="1"/>
  <c r="W45" i="1"/>
  <c r="W46" i="1" s="1"/>
  <c r="AA45" i="1"/>
  <c r="AA46" i="1" s="1"/>
  <c r="AE45" i="1"/>
  <c r="AE46" i="1" s="1"/>
  <c r="H45" i="1"/>
  <c r="H46" i="1" s="1"/>
  <c r="L45" i="1"/>
  <c r="L46" i="1" s="1"/>
  <c r="P45" i="1"/>
  <c r="P46" i="1" s="1"/>
  <c r="T45" i="1"/>
  <c r="T46" i="1" s="1"/>
  <c r="X45" i="1"/>
  <c r="X46" i="1" s="1"/>
  <c r="AB45" i="1"/>
  <c r="AB46" i="1" s="1"/>
  <c r="AF45" i="1"/>
  <c r="AF46" i="1" s="1"/>
  <c r="L33" i="1"/>
  <c r="H33" i="1"/>
  <c r="F33" i="1"/>
  <c r="K33" i="1"/>
  <c r="AC33" i="1"/>
  <c r="Y33" i="1"/>
  <c r="AB33" i="1"/>
  <c r="X33" i="1"/>
  <c r="U33" i="1"/>
  <c r="Q33" i="1"/>
  <c r="M33" i="1"/>
  <c r="I33" i="1"/>
  <c r="AA33" i="1"/>
  <c r="T33" i="1"/>
  <c r="S33" i="1"/>
  <c r="P33" i="1"/>
  <c r="U35" i="1"/>
  <c r="U36" i="1" s="1"/>
  <c r="F35" i="1"/>
  <c r="F36" i="1" s="1"/>
  <c r="Q35" i="1"/>
  <c r="Q36" i="1" s="1"/>
  <c r="AC35" i="1"/>
  <c r="AC36" i="1" s="1"/>
  <c r="M35" i="1"/>
  <c r="M36" i="1" s="1"/>
  <c r="W33" i="1"/>
  <c r="G33" i="1"/>
  <c r="Y35" i="1"/>
  <c r="Y36" i="1" s="1"/>
  <c r="I35" i="1"/>
  <c r="I36" i="1" s="1"/>
  <c r="AE33" i="1"/>
  <c r="O33" i="1"/>
  <c r="AD35" i="1"/>
  <c r="AD36" i="1" s="1"/>
  <c r="Z35" i="1"/>
  <c r="Z36" i="1" s="1"/>
  <c r="V35" i="1"/>
  <c r="V36" i="1" s="1"/>
  <c r="R35" i="1"/>
  <c r="R36" i="1" s="1"/>
  <c r="N35" i="1"/>
  <c r="N36" i="1" s="1"/>
  <c r="J35" i="1"/>
  <c r="J36" i="1" s="1"/>
  <c r="H35" i="1"/>
  <c r="H36" i="1" s="1"/>
  <c r="AD33" i="1"/>
  <c r="Z33" i="1"/>
  <c r="V33" i="1"/>
  <c r="R33" i="1"/>
  <c r="N33" i="1"/>
  <c r="J33" i="1"/>
  <c r="Q9" i="3" l="1"/>
  <c r="Q10" i="3" s="1"/>
  <c r="P11" i="3"/>
  <c r="P12" i="3" s="1"/>
  <c r="P18" i="3"/>
  <c r="P19" i="3" s="1"/>
  <c r="Q16" i="3"/>
  <c r="Q17" i="3" s="1"/>
  <c r="Q24" i="3"/>
  <c r="Q25" i="3" s="1"/>
  <c r="P26" i="3"/>
  <c r="P27" i="3" s="1"/>
  <c r="E56" i="1"/>
  <c r="E55" i="1"/>
  <c r="E46" i="1"/>
  <c r="E45" i="1"/>
  <c r="E36" i="1"/>
  <c r="E35" i="1"/>
  <c r="Q18" i="3" l="1"/>
  <c r="Q19" i="3" s="1"/>
  <c r="R16" i="3"/>
  <c r="R17" i="3" s="1"/>
  <c r="Q11" i="3"/>
  <c r="Q12" i="3" s="1"/>
  <c r="R9" i="3"/>
  <c r="R10" i="3" s="1"/>
  <c r="Q26" i="3"/>
  <c r="Q27" i="3" s="1"/>
  <c r="R24" i="3"/>
  <c r="R25" i="3" s="1"/>
  <c r="F24" i="1"/>
  <c r="F25" i="1" s="1"/>
  <c r="F26" i="1" s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F16" i="1"/>
  <c r="F17" i="1" s="1"/>
  <c r="G16" i="1" s="1"/>
  <c r="F15" i="1"/>
  <c r="F9" i="1"/>
  <c r="F10" i="1" s="1"/>
  <c r="G9" i="1" s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F8" i="1"/>
  <c r="S9" i="3" l="1"/>
  <c r="S10" i="3" s="1"/>
  <c r="R11" i="3"/>
  <c r="R12" i="3" s="1"/>
  <c r="S16" i="3"/>
  <c r="S17" i="3" s="1"/>
  <c r="R18" i="3"/>
  <c r="R19" i="3" s="1"/>
  <c r="R26" i="3"/>
  <c r="R27" i="3" s="1"/>
  <c r="S24" i="3"/>
  <c r="S25" i="3" s="1"/>
  <c r="G24" i="1"/>
  <c r="G25" i="1" s="1"/>
  <c r="F11" i="1"/>
  <c r="G10" i="1"/>
  <c r="T16" i="3" l="1"/>
  <c r="T17" i="3" s="1"/>
  <c r="S18" i="3"/>
  <c r="S19" i="3" s="1"/>
  <c r="T9" i="3"/>
  <c r="T10" i="3" s="1"/>
  <c r="S11" i="3"/>
  <c r="S12" i="3" s="1"/>
  <c r="S26" i="3"/>
  <c r="S27" i="3" s="1"/>
  <c r="T24" i="3"/>
  <c r="T25" i="3" s="1"/>
  <c r="H24" i="1"/>
  <c r="H25" i="1" s="1"/>
  <c r="H26" i="1" s="1"/>
  <c r="G26" i="1"/>
  <c r="G27" i="1" s="1"/>
  <c r="F27" i="1"/>
  <c r="F12" i="1"/>
  <c r="G11" i="1"/>
  <c r="G12" i="1" s="1"/>
  <c r="H9" i="1"/>
  <c r="H10" i="1" s="1"/>
  <c r="U9" i="3" l="1"/>
  <c r="U10" i="3" s="1"/>
  <c r="T11" i="3"/>
  <c r="T12" i="3" s="1"/>
  <c r="U16" i="3"/>
  <c r="U17" i="3" s="1"/>
  <c r="T18" i="3"/>
  <c r="T19" i="3" s="1"/>
  <c r="T26" i="3"/>
  <c r="T27" i="3" s="1"/>
  <c r="U24" i="3"/>
  <c r="U25" i="3" s="1"/>
  <c r="I24" i="1"/>
  <c r="I25" i="1" s="1"/>
  <c r="I26" i="1" s="1"/>
  <c r="H27" i="1"/>
  <c r="H11" i="1"/>
  <c r="H12" i="1" s="1"/>
  <c r="I9" i="1"/>
  <c r="I10" i="1" s="1"/>
  <c r="V16" i="3" l="1"/>
  <c r="V17" i="3" s="1"/>
  <c r="U18" i="3"/>
  <c r="U19" i="3" s="1"/>
  <c r="V24" i="3"/>
  <c r="V25" i="3" s="1"/>
  <c r="U26" i="3"/>
  <c r="U27" i="3" s="1"/>
  <c r="V9" i="3"/>
  <c r="V10" i="3" s="1"/>
  <c r="U11" i="3"/>
  <c r="U12" i="3" s="1"/>
  <c r="J24" i="1"/>
  <c r="J25" i="1" s="1"/>
  <c r="J26" i="1" s="1"/>
  <c r="I27" i="1"/>
  <c r="I11" i="1"/>
  <c r="I12" i="1" s="1"/>
  <c r="J9" i="1"/>
  <c r="J10" i="1" s="1"/>
  <c r="K9" i="1" s="1"/>
  <c r="W16" i="3" l="1"/>
  <c r="W17" i="3" s="1"/>
  <c r="V18" i="3"/>
  <c r="V19" i="3" s="1"/>
  <c r="W24" i="3"/>
  <c r="W25" i="3" s="1"/>
  <c r="V26" i="3"/>
  <c r="V27" i="3" s="1"/>
  <c r="W9" i="3"/>
  <c r="W10" i="3" s="1"/>
  <c r="V11" i="3"/>
  <c r="V12" i="3" s="1"/>
  <c r="K24" i="1"/>
  <c r="K25" i="1" s="1"/>
  <c r="K26" i="1" s="1"/>
  <c r="J27" i="1"/>
  <c r="J11" i="1"/>
  <c r="J12" i="1" s="1"/>
  <c r="K10" i="1"/>
  <c r="L9" i="1" s="1"/>
  <c r="X16" i="3" l="1"/>
  <c r="X17" i="3" s="1"/>
  <c r="W18" i="3"/>
  <c r="W19" i="3" s="1"/>
  <c r="W11" i="3"/>
  <c r="W12" i="3" s="1"/>
  <c r="X9" i="3"/>
  <c r="X10" i="3" s="1"/>
  <c r="X24" i="3"/>
  <c r="X25" i="3" s="1"/>
  <c r="W26" i="3"/>
  <c r="W27" i="3" s="1"/>
  <c r="L24" i="1"/>
  <c r="L25" i="1" s="1"/>
  <c r="L26" i="1" s="1"/>
  <c r="K27" i="1"/>
  <c r="K11" i="1"/>
  <c r="X11" i="3" l="1"/>
  <c r="X12" i="3" s="1"/>
  <c r="Y9" i="3"/>
  <c r="Y10" i="3" s="1"/>
  <c r="Y24" i="3"/>
  <c r="Y25" i="3" s="1"/>
  <c r="X26" i="3"/>
  <c r="X27" i="3" s="1"/>
  <c r="Y16" i="3"/>
  <c r="Y17" i="3" s="1"/>
  <c r="X18" i="3"/>
  <c r="X19" i="3" s="1"/>
  <c r="M24" i="1"/>
  <c r="M25" i="1" s="1"/>
  <c r="M26" i="1" s="1"/>
  <c r="L27" i="1"/>
  <c r="K12" i="1"/>
  <c r="L10" i="1"/>
  <c r="M9" i="1" s="1"/>
  <c r="N24" i="1" l="1"/>
  <c r="N25" i="1" s="1"/>
  <c r="N26" i="1" s="1"/>
  <c r="Y11" i="3"/>
  <c r="Y12" i="3" s="1"/>
  <c r="Z9" i="3"/>
  <c r="Z10" i="3" s="1"/>
  <c r="Z24" i="3"/>
  <c r="Z25" i="3" s="1"/>
  <c r="Y26" i="3"/>
  <c r="Y27" i="3" s="1"/>
  <c r="Z16" i="3"/>
  <c r="Z17" i="3" s="1"/>
  <c r="Y18" i="3"/>
  <c r="Y19" i="3" s="1"/>
  <c r="M27" i="1"/>
  <c r="L11" i="1"/>
  <c r="O24" i="1" l="1"/>
  <c r="O25" i="1" s="1"/>
  <c r="O26" i="1" s="1"/>
  <c r="Z11" i="3"/>
  <c r="Z12" i="3" s="1"/>
  <c r="AA9" i="3"/>
  <c r="AA10" i="3" s="1"/>
  <c r="Z18" i="3"/>
  <c r="Z19" i="3" s="1"/>
  <c r="AA16" i="3"/>
  <c r="AA17" i="3" s="1"/>
  <c r="Z26" i="3"/>
  <c r="Z27" i="3" s="1"/>
  <c r="AA24" i="3"/>
  <c r="AA25" i="3" s="1"/>
  <c r="N27" i="1"/>
  <c r="L12" i="1"/>
  <c r="M10" i="1"/>
  <c r="P24" i="1" l="1"/>
  <c r="P25" i="1" s="1"/>
  <c r="P26" i="1" s="1"/>
  <c r="AA18" i="3"/>
  <c r="AB16" i="3"/>
  <c r="AB17" i="3" s="1"/>
  <c r="AB9" i="3"/>
  <c r="AB10" i="3" s="1"/>
  <c r="AA11" i="3"/>
  <c r="AB24" i="3"/>
  <c r="AB25" i="3" s="1"/>
  <c r="AA26" i="3"/>
  <c r="O27" i="1"/>
  <c r="N9" i="1"/>
  <c r="M11" i="1"/>
  <c r="Q24" i="1" l="1"/>
  <c r="Q25" i="1" s="1"/>
  <c r="Q26" i="1" s="1"/>
  <c r="AC9" i="3"/>
  <c r="AC10" i="3" s="1"/>
  <c r="AB11" i="3"/>
  <c r="AB12" i="3" s="1"/>
  <c r="AB18" i="3"/>
  <c r="AB19" i="3" s="1"/>
  <c r="AC16" i="3"/>
  <c r="AC17" i="3" s="1"/>
  <c r="AA27" i="3"/>
  <c r="AA12" i="3"/>
  <c r="AC24" i="3"/>
  <c r="AC25" i="3" s="1"/>
  <c r="AB26" i="3"/>
  <c r="AB27" i="3" s="1"/>
  <c r="AA19" i="3"/>
  <c r="P27" i="1"/>
  <c r="M12" i="1"/>
  <c r="N10" i="1"/>
  <c r="R24" i="1" l="1"/>
  <c r="R25" i="1" s="1"/>
  <c r="R26" i="1" s="1"/>
  <c r="AC18" i="3"/>
  <c r="AC19" i="3" s="1"/>
  <c r="AD16" i="3"/>
  <c r="AD17" i="3" s="1"/>
  <c r="AD9" i="3"/>
  <c r="AD10" i="3" s="1"/>
  <c r="AC11" i="3"/>
  <c r="AC12" i="3" s="1"/>
  <c r="AC26" i="3"/>
  <c r="AC27" i="3" s="1"/>
  <c r="AD24" i="3"/>
  <c r="AD25" i="3" s="1"/>
  <c r="S24" i="1"/>
  <c r="S25" i="1" s="1"/>
  <c r="S26" i="1" s="1"/>
  <c r="Q27" i="1"/>
  <c r="O9" i="1"/>
  <c r="N11" i="1"/>
  <c r="AE9" i="3" l="1"/>
  <c r="AE10" i="3" s="1"/>
  <c r="AD11" i="3"/>
  <c r="AD12" i="3" s="1"/>
  <c r="AE16" i="3"/>
  <c r="AE17" i="3" s="1"/>
  <c r="AD18" i="3"/>
  <c r="AD19" i="3" s="1"/>
  <c r="AD26" i="3"/>
  <c r="AD27" i="3" s="1"/>
  <c r="AE24" i="3"/>
  <c r="AE25" i="3" s="1"/>
  <c r="R27" i="1"/>
  <c r="T24" i="1"/>
  <c r="T25" i="1" s="1"/>
  <c r="T26" i="1" s="1"/>
  <c r="N12" i="1"/>
  <c r="O10" i="1"/>
  <c r="AF16" i="3" l="1"/>
  <c r="AF17" i="3" s="1"/>
  <c r="AE18" i="3"/>
  <c r="AE19" i="3" s="1"/>
  <c r="AF9" i="3"/>
  <c r="AF10" i="3" s="1"/>
  <c r="AE11" i="3"/>
  <c r="AE12" i="3" s="1"/>
  <c r="AE26" i="3"/>
  <c r="AE27" i="3" s="1"/>
  <c r="AF24" i="3"/>
  <c r="S27" i="1"/>
  <c r="U24" i="1"/>
  <c r="U25" i="1" s="1"/>
  <c r="U26" i="1" s="1"/>
  <c r="P9" i="1"/>
  <c r="O11" i="1"/>
  <c r="AG9" i="3" l="1"/>
  <c r="AG10" i="3" s="1"/>
  <c r="AG16" i="3"/>
  <c r="AG17" i="3" s="1"/>
  <c r="AF25" i="3"/>
  <c r="AF26" i="3" s="1"/>
  <c r="AF11" i="3"/>
  <c r="AF18" i="3"/>
  <c r="T27" i="1"/>
  <c r="V24" i="1"/>
  <c r="V25" i="1" s="1"/>
  <c r="V26" i="1" s="1"/>
  <c r="O12" i="1"/>
  <c r="P10" i="1"/>
  <c r="AH16" i="3" l="1"/>
  <c r="AH17" i="3" s="1"/>
  <c r="AH9" i="3"/>
  <c r="AH10" i="3" s="1"/>
  <c r="AG24" i="3"/>
  <c r="AF19" i="3"/>
  <c r="E19" i="3" s="1"/>
  <c r="E18" i="3"/>
  <c r="AF27" i="3"/>
  <c r="E27" i="3" s="1"/>
  <c r="E26" i="3"/>
  <c r="AF12" i="3"/>
  <c r="E12" i="3" s="1"/>
  <c r="E11" i="3"/>
  <c r="U27" i="1"/>
  <c r="W24" i="1"/>
  <c r="W25" i="1" s="1"/>
  <c r="W26" i="1" s="1"/>
  <c r="Q9" i="1"/>
  <c r="P11" i="1"/>
  <c r="AI9" i="3" l="1"/>
  <c r="AI10" i="3" s="1"/>
  <c r="AJ9" i="3" s="1"/>
  <c r="AJ10" i="3" s="1"/>
  <c r="AK9" i="3" s="1"/>
  <c r="AK10" i="3" s="1"/>
  <c r="AL9" i="3" s="1"/>
  <c r="AL10" i="3" s="1"/>
  <c r="AM9" i="3" s="1"/>
  <c r="AM10" i="3" s="1"/>
  <c r="AI16" i="3"/>
  <c r="AI17" i="3" s="1"/>
  <c r="AG25" i="3"/>
  <c r="V27" i="1"/>
  <c r="X24" i="1"/>
  <c r="X25" i="1" s="1"/>
  <c r="X26" i="1" s="1"/>
  <c r="P12" i="1"/>
  <c r="Q10" i="1"/>
  <c r="AN9" i="3" l="1"/>
  <c r="AN10" i="3" s="1"/>
  <c r="AJ16" i="3"/>
  <c r="AJ17" i="3" s="1"/>
  <c r="AK16" i="3" s="1"/>
  <c r="AK17" i="3" s="1"/>
  <c r="AH24" i="3"/>
  <c r="W27" i="1"/>
  <c r="Y24" i="1"/>
  <c r="Y25" i="1" s="1"/>
  <c r="Y26" i="1" s="1"/>
  <c r="R9" i="1"/>
  <c r="Q11" i="1"/>
  <c r="C10" i="3" l="1"/>
  <c r="B10" i="3"/>
  <c r="AL16" i="3"/>
  <c r="AL17" i="3" s="1"/>
  <c r="AO9" i="3"/>
  <c r="AO10" i="3" s="1"/>
  <c r="AH25" i="3"/>
  <c r="X27" i="1"/>
  <c r="Z24" i="1"/>
  <c r="Z25" i="1" s="1"/>
  <c r="Z26" i="1" s="1"/>
  <c r="Q12" i="1"/>
  <c r="R10" i="1"/>
  <c r="AP9" i="3" l="1"/>
  <c r="AP10" i="3" s="1"/>
  <c r="AQ9" i="3" s="1"/>
  <c r="AQ10" i="3" s="1"/>
  <c r="AM16" i="3"/>
  <c r="AM17" i="3" s="1"/>
  <c r="AI24" i="3"/>
  <c r="AA24" i="1"/>
  <c r="AA25" i="1" s="1"/>
  <c r="AA26" i="1" s="1"/>
  <c r="Y27" i="1"/>
  <c r="S9" i="1"/>
  <c r="R11" i="1"/>
  <c r="AN16" i="3" l="1"/>
  <c r="AN17" i="3" s="1"/>
  <c r="AR9" i="3"/>
  <c r="AR10" i="3" s="1"/>
  <c r="AI25" i="3"/>
  <c r="AB24" i="1"/>
  <c r="AB25" i="1" s="1"/>
  <c r="AB26" i="1" s="1"/>
  <c r="Z27" i="1"/>
  <c r="R12" i="1"/>
  <c r="S10" i="1"/>
  <c r="AO16" i="3" l="1"/>
  <c r="AO17" i="3" s="1"/>
  <c r="C17" i="3"/>
  <c r="B17" i="3"/>
  <c r="AS9" i="3"/>
  <c r="AS10" i="3" s="1"/>
  <c r="AP16" i="3"/>
  <c r="AP17" i="3" s="1"/>
  <c r="AJ24" i="3"/>
  <c r="AJ25" i="3" s="1"/>
  <c r="AC24" i="1"/>
  <c r="AC25" i="1" s="1"/>
  <c r="AC26" i="1" s="1"/>
  <c r="T9" i="1"/>
  <c r="S11" i="1"/>
  <c r="AQ16" i="3" l="1"/>
  <c r="AQ17" i="3" s="1"/>
  <c r="AT9" i="3"/>
  <c r="AT10" i="3" s="1"/>
  <c r="AK24" i="3"/>
  <c r="AD24" i="1"/>
  <c r="AD25" i="1" s="1"/>
  <c r="AD26" i="1" s="1"/>
  <c r="AB27" i="1"/>
  <c r="AA27" i="1"/>
  <c r="E27" i="1" s="1"/>
  <c r="E26" i="1"/>
  <c r="S12" i="1"/>
  <c r="T10" i="1"/>
  <c r="AU9" i="3" l="1"/>
  <c r="AU10" i="3" s="1"/>
  <c r="AR16" i="3"/>
  <c r="AR17" i="3" s="1"/>
  <c r="AK25" i="3"/>
  <c r="AC27" i="1"/>
  <c r="AE24" i="1"/>
  <c r="AE25" i="1" s="1"/>
  <c r="AE26" i="1" s="1"/>
  <c r="U9" i="1"/>
  <c r="T11" i="1"/>
  <c r="AS16" i="3" l="1"/>
  <c r="AS17" i="3" s="1"/>
  <c r="AV9" i="3"/>
  <c r="AV10" i="3" s="1"/>
  <c r="AL24" i="3"/>
  <c r="AD27" i="1"/>
  <c r="AF24" i="1"/>
  <c r="AF25" i="1" s="1"/>
  <c r="T12" i="1"/>
  <c r="U10" i="1"/>
  <c r="AW9" i="3" l="1"/>
  <c r="AW10" i="3" s="1"/>
  <c r="AT16" i="3"/>
  <c r="AT17" i="3" s="1"/>
  <c r="AL25" i="3"/>
  <c r="AF26" i="1"/>
  <c r="AF27" i="1" s="1"/>
  <c r="B26" i="1"/>
  <c r="B27" i="1" s="1"/>
  <c r="C26" i="1"/>
  <c r="C27" i="1" s="1"/>
  <c r="AE27" i="1"/>
  <c r="V9" i="1"/>
  <c r="U11" i="1"/>
  <c r="AU16" i="3" l="1"/>
  <c r="AU17" i="3" s="1"/>
  <c r="AX9" i="3"/>
  <c r="AX10" i="3" s="1"/>
  <c r="AM24" i="3"/>
  <c r="U12" i="1"/>
  <c r="V10" i="1"/>
  <c r="AY9" i="3" l="1"/>
  <c r="AY10" i="3" s="1"/>
  <c r="B11" i="3"/>
  <c r="C11" i="3"/>
  <c r="AZ9" i="3"/>
  <c r="AZ10" i="3" s="1"/>
  <c r="AV16" i="3"/>
  <c r="AV17" i="3" s="1"/>
  <c r="AW16" i="3" s="1"/>
  <c r="AW17" i="3" s="1"/>
  <c r="AM25" i="3"/>
  <c r="W9" i="1"/>
  <c r="V11" i="1"/>
  <c r="BA9" i="3" l="1"/>
  <c r="BA10" i="3" s="1"/>
  <c r="AX16" i="3"/>
  <c r="AX17" i="3" s="1"/>
  <c r="AN24" i="3"/>
  <c r="V12" i="1"/>
  <c r="W10" i="1"/>
  <c r="C18" i="3" l="1"/>
  <c r="B18" i="3"/>
  <c r="AY16" i="3"/>
  <c r="AY17" i="3" s="1"/>
  <c r="BB9" i="3"/>
  <c r="BB10" i="3" s="1"/>
  <c r="BC9" i="3" s="1"/>
  <c r="BC10" i="3" s="1"/>
  <c r="BD9" i="3" s="1"/>
  <c r="BD10" i="3" s="1"/>
  <c r="AN25" i="3"/>
  <c r="X9" i="1"/>
  <c r="W11" i="1"/>
  <c r="C25" i="3" l="1"/>
  <c r="B25" i="3"/>
  <c r="BE9" i="3"/>
  <c r="BE10" i="3" s="1"/>
  <c r="AZ16" i="3"/>
  <c r="AZ17" i="3" s="1"/>
  <c r="BA16" i="3" s="1"/>
  <c r="BA17" i="3" s="1"/>
  <c r="AO24" i="3"/>
  <c r="W12" i="1"/>
  <c r="X10" i="1"/>
  <c r="BB16" i="3" l="1"/>
  <c r="BB17" i="3" s="1"/>
  <c r="BF9" i="3"/>
  <c r="BF10" i="3" s="1"/>
  <c r="BG9" i="3" s="1"/>
  <c r="BG10" i="3" s="1"/>
  <c r="BH9" i="3" s="1"/>
  <c r="BH10" i="3" s="1"/>
  <c r="AO25" i="3"/>
  <c r="Y9" i="1"/>
  <c r="X11" i="1"/>
  <c r="C12" i="3" l="1"/>
  <c r="B12" i="3"/>
  <c r="BC16" i="3"/>
  <c r="BC17" i="3" s="1"/>
  <c r="AP24" i="3"/>
  <c r="X12" i="1"/>
  <c r="Y10" i="1"/>
  <c r="BD16" i="3" l="1"/>
  <c r="BD17" i="3" s="1"/>
  <c r="AP25" i="3"/>
  <c r="Z9" i="1"/>
  <c r="Y11" i="1"/>
  <c r="BE16" i="3" l="1"/>
  <c r="BE17" i="3" s="1"/>
  <c r="AQ24" i="3"/>
  <c r="Y12" i="1"/>
  <c r="Z10" i="1"/>
  <c r="BF16" i="3" l="1"/>
  <c r="BF17" i="3" s="1"/>
  <c r="AQ25" i="3"/>
  <c r="AA9" i="1"/>
  <c r="Z11" i="1"/>
  <c r="BG16" i="3" l="1"/>
  <c r="BG17" i="3" s="1"/>
  <c r="AR24" i="3"/>
  <c r="Z12" i="1"/>
  <c r="AA10" i="1"/>
  <c r="BH16" i="3" l="1"/>
  <c r="BH17" i="3" s="1"/>
  <c r="AR25" i="3"/>
  <c r="AB9" i="1"/>
  <c r="AA11" i="1"/>
  <c r="E11" i="1" s="1"/>
  <c r="C19" i="3" l="1"/>
  <c r="B19" i="3"/>
  <c r="AS24" i="3"/>
  <c r="AA12" i="1"/>
  <c r="E12" i="1" s="1"/>
  <c r="AB10" i="1"/>
  <c r="AS25" i="3" l="1"/>
  <c r="AC9" i="1"/>
  <c r="AB11" i="1"/>
  <c r="AT24" i="3" l="1"/>
  <c r="AB12" i="1"/>
  <c r="AC10" i="1"/>
  <c r="AT25" i="3" l="1"/>
  <c r="AD9" i="1"/>
  <c r="AC11" i="1"/>
  <c r="AU24" i="3" l="1"/>
  <c r="AC12" i="1"/>
  <c r="AD10" i="1"/>
  <c r="AU25" i="3" l="1"/>
  <c r="AE9" i="1"/>
  <c r="AD11" i="1"/>
  <c r="AV24" i="3" l="1"/>
  <c r="AD12" i="1"/>
  <c r="AE10" i="1"/>
  <c r="AV25" i="3" l="1"/>
  <c r="AF9" i="1"/>
  <c r="AE11" i="1"/>
  <c r="AW24" i="3" l="1"/>
  <c r="AE12" i="1"/>
  <c r="AF10" i="1"/>
  <c r="AW25" i="3" l="1"/>
  <c r="B11" i="1"/>
  <c r="B12" i="1" s="1"/>
  <c r="C11" i="1"/>
  <c r="C12" i="1" s="1"/>
  <c r="AF11" i="1"/>
  <c r="AF12" i="1" s="1"/>
  <c r="AX24" i="3" l="1"/>
  <c r="F18" i="1"/>
  <c r="F19" i="1" s="1"/>
  <c r="G17" i="1"/>
  <c r="H16" i="1" s="1"/>
  <c r="AX25" i="3" l="1"/>
  <c r="H17" i="1"/>
  <c r="I16" i="1" s="1"/>
  <c r="G18" i="1"/>
  <c r="C26" i="3" l="1"/>
  <c r="B26" i="3"/>
  <c r="AY24" i="3"/>
  <c r="G19" i="1"/>
  <c r="H18" i="1"/>
  <c r="H19" i="1" s="1"/>
  <c r="I17" i="1"/>
  <c r="J16" i="1" s="1"/>
  <c r="AY25" i="3" l="1"/>
  <c r="I18" i="1"/>
  <c r="I19" i="1" s="1"/>
  <c r="J17" i="1"/>
  <c r="K16" i="1" s="1"/>
  <c r="AZ24" i="3" l="1"/>
  <c r="J18" i="1"/>
  <c r="K17" i="1"/>
  <c r="L16" i="1" s="1"/>
  <c r="AZ25" i="3" l="1"/>
  <c r="K18" i="1"/>
  <c r="K19" i="1" s="1"/>
  <c r="L17" i="1"/>
  <c r="M16" i="1" s="1"/>
  <c r="J19" i="1"/>
  <c r="BA24" i="3" l="1"/>
  <c r="M17" i="1"/>
  <c r="N16" i="1" s="1"/>
  <c r="L18" i="1"/>
  <c r="BA25" i="3" l="1"/>
  <c r="M18" i="1"/>
  <c r="M19" i="1" s="1"/>
  <c r="N17" i="1"/>
  <c r="O16" i="1" s="1"/>
  <c r="L19" i="1"/>
  <c r="BB24" i="3" l="1"/>
  <c r="N18" i="1"/>
  <c r="O17" i="1"/>
  <c r="P16" i="1" s="1"/>
  <c r="BB25" i="3" l="1"/>
  <c r="N19" i="1"/>
  <c r="O18" i="1"/>
  <c r="O19" i="1" s="1"/>
  <c r="P17" i="1"/>
  <c r="Q16" i="1" s="1"/>
  <c r="BC24" i="3" l="1"/>
  <c r="P18" i="1"/>
  <c r="Q17" i="1"/>
  <c r="R16" i="1" s="1"/>
  <c r="BC25" i="3" l="1"/>
  <c r="P19" i="1"/>
  <c r="Q18" i="1"/>
  <c r="Q19" i="1" s="1"/>
  <c r="R17" i="1"/>
  <c r="S16" i="1" s="1"/>
  <c r="BD24" i="3" l="1"/>
  <c r="R18" i="1"/>
  <c r="R19" i="1" s="1"/>
  <c r="S17" i="1"/>
  <c r="T16" i="1" s="1"/>
  <c r="BD25" i="3" l="1"/>
  <c r="S18" i="1"/>
  <c r="S19" i="1" s="1"/>
  <c r="T17" i="1"/>
  <c r="U16" i="1" s="1"/>
  <c r="BE24" i="3" l="1"/>
  <c r="T18" i="1"/>
  <c r="T19" i="1" s="1"/>
  <c r="U17" i="1"/>
  <c r="V16" i="1" s="1"/>
  <c r="BE25" i="3" l="1"/>
  <c r="U18" i="1"/>
  <c r="U19" i="1" s="1"/>
  <c r="V17" i="1"/>
  <c r="W16" i="1" s="1"/>
  <c r="BF24" i="3" l="1"/>
  <c r="BF25" i="3" s="1"/>
  <c r="W17" i="1"/>
  <c r="X16" i="1" s="1"/>
  <c r="V18" i="1"/>
  <c r="V19" i="1" s="1"/>
  <c r="W18" i="1" l="1"/>
  <c r="W19" i="1" s="1"/>
  <c r="X17" i="1"/>
  <c r="Y16" i="1" s="1"/>
  <c r="BG24" i="3" l="1"/>
  <c r="X18" i="1"/>
  <c r="X19" i="1" s="1"/>
  <c r="Y17" i="1"/>
  <c r="Z16" i="1" s="1"/>
  <c r="BG25" i="3" l="1"/>
  <c r="Z17" i="1"/>
  <c r="AA16" i="1" s="1"/>
  <c r="Y18" i="1"/>
  <c r="Y19" i="1" s="1"/>
  <c r="BH24" i="3" l="1"/>
  <c r="BH25" i="3" s="1"/>
  <c r="Z18" i="1"/>
  <c r="Z19" i="1" s="1"/>
  <c r="AA17" i="1"/>
  <c r="AB16" i="1" s="1"/>
  <c r="C27" i="3" l="1"/>
  <c r="B27" i="3"/>
  <c r="AA18" i="1"/>
  <c r="E18" i="1" s="1"/>
  <c r="AB17" i="1"/>
  <c r="AC16" i="1" s="1"/>
  <c r="AA19" i="1" l="1"/>
  <c r="E19" i="1" s="1"/>
  <c r="AB18" i="1"/>
  <c r="AB19" i="1" s="1"/>
  <c r="AC17" i="1"/>
  <c r="AD16" i="1" s="1"/>
  <c r="AC18" i="1" l="1"/>
  <c r="AC19" i="1" s="1"/>
  <c r="AD17" i="1"/>
  <c r="AE16" i="1" s="1"/>
  <c r="AE17" i="1" l="1"/>
  <c r="AF16" i="1" s="1"/>
  <c r="AD18" i="1"/>
  <c r="AD19" i="1" s="1"/>
  <c r="AE18" i="1" l="1"/>
  <c r="AE19" i="1" s="1"/>
  <c r="AF17" i="1"/>
  <c r="AF18" i="1" l="1"/>
  <c r="AF19" i="1" s="1"/>
  <c r="B18" i="1"/>
  <c r="B19" i="1" s="1"/>
  <c r="C18" i="1"/>
  <c r="C19" i="1" s="1"/>
</calcChain>
</file>

<file path=xl/sharedStrings.xml><?xml version="1.0" encoding="utf-8"?>
<sst xmlns="http://schemas.openxmlformats.org/spreadsheetml/2006/main" count="307" uniqueCount="74">
  <si>
    <t>WORLD</t>
  </si>
  <si>
    <t>WE Genertation</t>
  </si>
  <si>
    <t>Year</t>
  </si>
  <si>
    <t>Total El. Generation</t>
  </si>
  <si>
    <t>WE Costs decreasing Model</t>
  </si>
  <si>
    <t>Bass Model</t>
  </si>
  <si>
    <t>Sales</t>
  </si>
  <si>
    <t>Prognose Sales</t>
  </si>
  <si>
    <t>Prognose Cumulative</t>
  </si>
  <si>
    <t>MSE</t>
  </si>
  <si>
    <t>RMSE</t>
  </si>
  <si>
    <t>p</t>
  </si>
  <si>
    <t>q</t>
  </si>
  <si>
    <t>m</t>
  </si>
  <si>
    <t>Bass Model Generation Growth</t>
  </si>
  <si>
    <t>k</t>
  </si>
  <si>
    <t>Bass Model - Generation Growth  - Costs Decreases</t>
  </si>
  <si>
    <t>Logistic Growth Model</t>
  </si>
  <si>
    <t>Alpha</t>
  </si>
  <si>
    <t>M</t>
  </si>
  <si>
    <t>Prognose "Sales"</t>
  </si>
  <si>
    <t>Step</t>
  </si>
  <si>
    <t>Logistic Growth Model generation Growth</t>
  </si>
  <si>
    <t>Gompertz  Model</t>
  </si>
  <si>
    <t>Gompertz Model generation Growth</t>
  </si>
  <si>
    <t>Logistic Growth Model generation Growth costs decreaseas</t>
  </si>
  <si>
    <t>Gompertz Model generation Growth costs decreases</t>
  </si>
  <si>
    <t>error</t>
  </si>
  <si>
    <t>abs</t>
  </si>
  <si>
    <t>growth</t>
  </si>
  <si>
    <t>error %</t>
  </si>
  <si>
    <t>Total generation</t>
  </si>
  <si>
    <t>K</t>
  </si>
  <si>
    <t>B</t>
  </si>
  <si>
    <t>ВЫВОД ИТОГОВ</t>
  </si>
  <si>
    <t>Регрессионная статистика</t>
  </si>
  <si>
    <t>Множественный R</t>
  </si>
  <si>
    <t>R-квадрат</t>
  </si>
  <si>
    <t>Нормированный R-квадрат</t>
  </si>
  <si>
    <t>Стандартная ошибка</t>
  </si>
  <si>
    <t>Наблюдения</t>
  </si>
  <si>
    <t>Дисперсионный анализ</t>
  </si>
  <si>
    <t>Регрессия</t>
  </si>
  <si>
    <t>Остаток</t>
  </si>
  <si>
    <t>Итого</t>
  </si>
  <si>
    <t>Y-пересечение</t>
  </si>
  <si>
    <t>df</t>
  </si>
  <si>
    <t>SS</t>
  </si>
  <si>
    <t>MS</t>
  </si>
  <si>
    <t>F</t>
  </si>
  <si>
    <t>Значимость F</t>
  </si>
  <si>
    <t>Коэффициенты</t>
  </si>
  <si>
    <t>t-статистика</t>
  </si>
  <si>
    <t>P-Значение</t>
  </si>
  <si>
    <t>Нижние 95%</t>
  </si>
  <si>
    <t>Верхние 95%</t>
  </si>
  <si>
    <t>Нижние 95,0%</t>
  </si>
  <si>
    <t>Верхние 95,0%</t>
  </si>
  <si>
    <t>Переменная X 1</t>
  </si>
  <si>
    <t>Fact</t>
  </si>
  <si>
    <t>Regr</t>
  </si>
  <si>
    <t xml:space="preserve">Costs </t>
  </si>
  <si>
    <t>Costs</t>
  </si>
  <si>
    <t>Trend</t>
  </si>
  <si>
    <t>Mistake</t>
  </si>
  <si>
    <t>S</t>
  </si>
  <si>
    <t>C</t>
  </si>
  <si>
    <t>Total El. Generation trend</t>
  </si>
  <si>
    <t xml:space="preserve">year 2030 </t>
  </si>
  <si>
    <t xml:space="preserve">year 2040 </t>
  </si>
  <si>
    <t xml:space="preserve">year 2050 </t>
  </si>
  <si>
    <t>Solar Genertation</t>
  </si>
  <si>
    <t>SOlar Costs decreasing Model</t>
  </si>
  <si>
    <t>Japan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</si>
</sst>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[&gt;0.05]0.0;[=0]\-;\^"/>
    <numFmt numFmtId="165" formatCode="0.0_ ;\-0.0\ "/>
    <numFmt numFmtId="166" formatCode="0.00_ ;\-0.00\ "/>
    <numFmt numFmtId="167" formatCode="0.000_ ;\-0.000\ "/>
    <numFmt numFmtId="168" formatCode="0.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8"/>
      <name val="Arial"/>
      <family val="2"/>
    </font>
    <font>
      <b/>
      <sz val="8"/>
      <color theme="0"/>
      <name val="Arial"/>
      <family val="2"/>
    </font>
    <font>
      <b/>
      <sz val="8"/>
      <name val="Arial"/>
      <family val="2"/>
    </font>
    <font>
      <sz val="10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i/>
      <sz val="11"/>
      <color theme="1"/>
      <name val="Calibri"/>
      <family val="2"/>
      <scheme val="minor"/>
    </font>
    <font>
      <i/>
      <sz val="11"/>
      <color theme="1"/>
      <name val="Calibri"/>
      <family val="2"/>
      <charset val="204"/>
      <scheme val="minor"/>
    </font>
    <font>
      <b/>
      <sz val="8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0080"/>
        <bgColor indexed="64"/>
      </patternFill>
    </fill>
    <fill>
      <patternFill patternType="solid">
        <fgColor theme="0" tint="-4.9989318521683403E-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 applyFill="0" applyBorder="0"/>
    <xf numFmtId="0" fontId="2" fillId="0" borderId="0" applyFill="0" applyBorder="0"/>
    <xf numFmtId="0" fontId="2" fillId="0" borderId="0" applyFill="0" applyBorder="0"/>
  </cellStyleXfs>
  <cellXfs count="80">
    <xf numFmtId="0" fontId="0" fillId="0" borderId="0" xfId="0"/>
    <xf numFmtId="164" fontId="3" fillId="2" borderId="0" xfId="1" applyNumberFormat="1" applyFont="1" applyFill="1" applyBorder="1" applyAlignment="1">
      <alignment horizontal="right" vertical="center"/>
    </xf>
    <xf numFmtId="0" fontId="0" fillId="3" borderId="0" xfId="0" applyFill="1"/>
    <xf numFmtId="165" fontId="0" fillId="0" borderId="0" xfId="0" applyNumberFormat="1"/>
    <xf numFmtId="0" fontId="0" fillId="0" borderId="0" xfId="0" applyAlignment="1">
      <alignment horizontal="right"/>
    </xf>
    <xf numFmtId="0" fontId="1" fillId="4" borderId="0" xfId="0" applyFont="1" applyFill="1"/>
    <xf numFmtId="165" fontId="0" fillId="5" borderId="0" xfId="0" applyNumberFormat="1" applyFill="1"/>
    <xf numFmtId="164" fontId="3" fillId="6" borderId="0" xfId="1" applyNumberFormat="1" applyFont="1" applyFill="1" applyBorder="1" applyAlignment="1">
      <alignment horizontal="right" vertical="center"/>
    </xf>
    <xf numFmtId="0" fontId="0" fillId="4" borderId="0" xfId="0" applyFill="1"/>
    <xf numFmtId="0" fontId="0" fillId="4" borderId="0" xfId="0" applyFill="1" applyAlignment="1">
      <alignment horizontal="right"/>
    </xf>
    <xf numFmtId="0" fontId="2" fillId="4" borderId="0" xfId="1" applyFill="1" applyAlignment="1">
      <alignment vertical="center"/>
    </xf>
    <xf numFmtId="0" fontId="6" fillId="0" borderId="0" xfId="0" applyFont="1"/>
    <xf numFmtId="0" fontId="0" fillId="5" borderId="0" xfId="0" applyFill="1"/>
    <xf numFmtId="0" fontId="0" fillId="4" borderId="8" xfId="0" applyFill="1" applyBorder="1"/>
    <xf numFmtId="0" fontId="0" fillId="4" borderId="9" xfId="0" applyFill="1" applyBorder="1"/>
    <xf numFmtId="0" fontId="0" fillId="4" borderId="10" xfId="0" applyFill="1" applyBorder="1"/>
    <xf numFmtId="0" fontId="0" fillId="4" borderId="11" xfId="0" applyFill="1" applyBorder="1"/>
    <xf numFmtId="165" fontId="0" fillId="4" borderId="1" xfId="0" applyNumberFormat="1" applyFill="1" applyBorder="1"/>
    <xf numFmtId="165" fontId="0" fillId="4" borderId="12" xfId="0" applyNumberFormat="1" applyFill="1" applyBorder="1"/>
    <xf numFmtId="0" fontId="0" fillId="4" borderId="5" xfId="0" applyFill="1" applyBorder="1"/>
    <xf numFmtId="0" fontId="0" fillId="4" borderId="6" xfId="0" applyFill="1" applyBorder="1"/>
    <xf numFmtId="165" fontId="0" fillId="4" borderId="7" xfId="0" applyNumberFormat="1" applyFill="1" applyBorder="1"/>
    <xf numFmtId="0" fontId="0" fillId="5" borderId="2" xfId="0" applyFill="1" applyBorder="1"/>
    <xf numFmtId="0" fontId="0" fillId="5" borderId="3" xfId="0" applyFill="1" applyBorder="1"/>
    <xf numFmtId="0" fontId="0" fillId="5" borderId="4" xfId="0" applyFill="1" applyBorder="1"/>
    <xf numFmtId="0" fontId="5" fillId="5" borderId="5" xfId="0" applyNumberFormat="1" applyFont="1" applyFill="1" applyBorder="1"/>
    <xf numFmtId="0" fontId="5" fillId="5" borderId="6" xfId="0" applyNumberFormat="1" applyFont="1" applyFill="1" applyBorder="1"/>
    <xf numFmtId="0" fontId="5" fillId="5" borderId="7" xfId="0" applyNumberFormat="1" applyFont="1" applyFill="1" applyBorder="1"/>
    <xf numFmtId="166" fontId="0" fillId="4" borderId="12" xfId="0" applyNumberFormat="1" applyFill="1" applyBorder="1"/>
    <xf numFmtId="166" fontId="0" fillId="4" borderId="7" xfId="0" applyNumberFormat="1" applyFill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2" fillId="4" borderId="16" xfId="1" applyFill="1" applyBorder="1" applyAlignment="1">
      <alignment vertical="center"/>
    </xf>
    <xf numFmtId="0" fontId="2" fillId="4" borderId="0" xfId="1" applyFill="1" applyBorder="1" applyAlignment="1">
      <alignment vertical="center"/>
    </xf>
    <xf numFmtId="0" fontId="4" fillId="4" borderId="17" xfId="2" applyFont="1" applyFill="1" applyBorder="1" applyAlignment="1">
      <alignment vertical="center"/>
    </xf>
    <xf numFmtId="164" fontId="3" fillId="6" borderId="16" xfId="1" applyNumberFormat="1" applyFont="1" applyFill="1" applyBorder="1" applyAlignment="1">
      <alignment horizontal="right" vertical="center"/>
    </xf>
    <xf numFmtId="164" fontId="3" fillId="6" borderId="17" xfId="1" applyNumberFormat="1" applyFont="1" applyFill="1" applyBorder="1" applyAlignment="1">
      <alignment horizontal="right" vertical="center"/>
    </xf>
    <xf numFmtId="164" fontId="3" fillId="2" borderId="16" xfId="1" applyNumberFormat="1" applyFont="1" applyFill="1" applyBorder="1" applyAlignment="1">
      <alignment horizontal="right" vertical="center"/>
    </xf>
    <xf numFmtId="164" fontId="3" fillId="2" borderId="17" xfId="1" applyNumberFormat="1" applyFont="1" applyFill="1" applyBorder="1" applyAlignment="1">
      <alignment horizontal="right" vertical="center"/>
    </xf>
    <xf numFmtId="0" fontId="0" fillId="3" borderId="16" xfId="0" applyFill="1" applyBorder="1"/>
    <xf numFmtId="0" fontId="0" fillId="3" borderId="0" xfId="0" applyFill="1" applyBorder="1"/>
    <xf numFmtId="0" fontId="0" fillId="3" borderId="17" xfId="0" applyFill="1" applyBorder="1"/>
    <xf numFmtId="0" fontId="0" fillId="0" borderId="16" xfId="0" applyBorder="1"/>
    <xf numFmtId="0" fontId="0" fillId="0" borderId="0" xfId="0" applyBorder="1"/>
    <xf numFmtId="0" fontId="0" fillId="0" borderId="17" xfId="0" applyBorder="1"/>
    <xf numFmtId="165" fontId="0" fillId="0" borderId="16" xfId="0" applyNumberFormat="1" applyBorder="1"/>
    <xf numFmtId="165" fontId="0" fillId="0" borderId="0" xfId="0" applyNumberFormat="1" applyBorder="1"/>
    <xf numFmtId="165" fontId="0" fillId="0" borderId="17" xfId="0" applyNumberFormat="1" applyBorder="1"/>
    <xf numFmtId="165" fontId="0" fillId="5" borderId="16" xfId="0" applyNumberFormat="1" applyFill="1" applyBorder="1"/>
    <xf numFmtId="165" fontId="0" fillId="5" borderId="0" xfId="0" applyNumberFormat="1" applyFill="1" applyBorder="1"/>
    <xf numFmtId="165" fontId="0" fillId="5" borderId="17" xfId="0" applyNumberFormat="1" applyFill="1" applyBorder="1"/>
    <xf numFmtId="0" fontId="0" fillId="5" borderId="16" xfId="0" applyFill="1" applyBorder="1"/>
    <xf numFmtId="0" fontId="0" fillId="5" borderId="0" xfId="0" applyFill="1" applyBorder="1"/>
    <xf numFmtId="0" fontId="0" fillId="5" borderId="17" xfId="0" applyFill="1" applyBorder="1"/>
    <xf numFmtId="0" fontId="0" fillId="0" borderId="0" xfId="0" applyFill="1" applyBorder="1" applyAlignment="1"/>
    <xf numFmtId="0" fontId="0" fillId="0" borderId="18" xfId="0" applyFill="1" applyBorder="1" applyAlignment="1"/>
    <xf numFmtId="0" fontId="7" fillId="0" borderId="19" xfId="0" applyFont="1" applyFill="1" applyBorder="1" applyAlignment="1">
      <alignment horizontal="center"/>
    </xf>
    <xf numFmtId="0" fontId="7" fillId="0" borderId="19" xfId="0" applyFont="1" applyFill="1" applyBorder="1" applyAlignment="1">
      <alignment horizontal="centerContinuous"/>
    </xf>
    <xf numFmtId="0" fontId="0" fillId="7" borderId="0" xfId="0" applyFill="1"/>
    <xf numFmtId="0" fontId="0" fillId="8" borderId="0" xfId="0" applyFill="1"/>
    <xf numFmtId="0" fontId="0" fillId="6" borderId="0" xfId="0" applyFill="1"/>
    <xf numFmtId="2" fontId="3" fillId="9" borderId="0" xfId="3" applyNumberFormat="1" applyFont="1" applyFill="1" applyAlignment="1">
      <alignment horizontal="right"/>
    </xf>
    <xf numFmtId="0" fontId="8" fillId="0" borderId="19" xfId="0" applyFont="1" applyFill="1" applyBorder="1" applyAlignment="1">
      <alignment horizontal="centerContinuous"/>
    </xf>
    <xf numFmtId="0" fontId="8" fillId="0" borderId="19" xfId="0" applyFont="1" applyFill="1" applyBorder="1" applyAlignment="1">
      <alignment horizontal="center"/>
    </xf>
    <xf numFmtId="165" fontId="0" fillId="4" borderId="9" xfId="0" applyNumberFormat="1" applyFill="1" applyBorder="1"/>
    <xf numFmtId="165" fontId="0" fillId="4" borderId="6" xfId="0" applyNumberFormat="1" applyFill="1" applyBorder="1"/>
    <xf numFmtId="0" fontId="1" fillId="10" borderId="0" xfId="0" applyFont="1" applyFill="1"/>
    <xf numFmtId="0" fontId="9" fillId="10" borderId="17" xfId="2" applyFont="1" applyFill="1" applyBorder="1" applyAlignment="1">
      <alignment vertical="center"/>
    </xf>
    <xf numFmtId="0" fontId="1" fillId="10" borderId="17" xfId="0" applyFont="1" applyFill="1" applyBorder="1"/>
    <xf numFmtId="165" fontId="1" fillId="10" borderId="17" xfId="0" applyNumberFormat="1" applyFont="1" applyFill="1" applyBorder="1"/>
    <xf numFmtId="165" fontId="1" fillId="10" borderId="0" xfId="0" applyNumberFormat="1" applyFont="1" applyFill="1"/>
    <xf numFmtId="0" fontId="1" fillId="10" borderId="0" xfId="0" applyFont="1" applyFill="1" applyBorder="1"/>
    <xf numFmtId="167" fontId="0" fillId="4" borderId="12" xfId="0" applyNumberFormat="1" applyFill="1" applyBorder="1"/>
    <xf numFmtId="168" fontId="0" fillId="4" borderId="10" xfId="0" applyNumberFormat="1" applyFill="1" applyBorder="1"/>
    <xf numFmtId="167" fontId="0" fillId="4" borderId="7" xfId="0" applyNumberFormat="1" applyFill="1" applyBorder="1"/>
    <xf numFmtId="0" fontId="1" fillId="5" borderId="17" xfId="0" applyFont="1" applyFill="1" applyBorder="1"/>
    <xf numFmtId="165" fontId="1" fillId="4" borderId="0" xfId="0" applyNumberFormat="1" applyFont="1" applyFill="1"/>
    <xf numFmtId="0" fontId="1" fillId="4" borderId="0" xfId="0" applyFont="1" applyFill="1" applyAlignment="1">
      <alignment horizontal="right"/>
    </xf>
    <xf numFmtId="0" fontId="1" fillId="0" borderId="0" xfId="0" applyFont="1" applyAlignment="1">
      <alignment horizontal="right"/>
    </xf>
  </cellXfs>
  <cellStyles count="4">
    <cellStyle name="Normal 2" xfId="1"/>
    <cellStyle name="Normal 2 2" xfId="3"/>
    <cellStyle name="Normal 33" xfId="2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Bass model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'Models check 1995-2017-2022'!$D$3</c:f>
              <c:strCache>
                <c:ptCount val="1"/>
                <c:pt idx="0">
                  <c:v>Solar Genertation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'Models check 1995-2017-2022'!$AA$2:$AF$2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'Models check 1995-2017-2022'!$AA$3:$AF$3</c:f>
              <c:numCache>
                <c:formatCode>[&gt;0.05]0.0;[=0]\-;\^</c:formatCode>
                <c:ptCount val="6"/>
                <c:pt idx="0">
                  <c:v>54.241690909090913</c:v>
                </c:pt>
                <c:pt idx="1">
                  <c:v>62.114362626262619</c:v>
                </c:pt>
                <c:pt idx="2">
                  <c:v>67.746255454545448</c:v>
                </c:pt>
                <c:pt idx="3">
                  <c:v>75.135091111111123</c:v>
                </c:pt>
                <c:pt idx="4">
                  <c:v>92.403999999999996</c:v>
                </c:pt>
                <c:pt idx="5">
                  <c:v>102.398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627-4B2B-871D-2D6315A7AE37}"/>
            </c:ext>
          </c:extLst>
        </c:ser>
        <c:ser>
          <c:idx val="1"/>
          <c:order val="1"/>
          <c:tx>
            <c:strRef>
              <c:f>'Models check 1995-2017-2022'!$A$7</c:f>
              <c:strCache>
                <c:ptCount val="1"/>
                <c:pt idx="0">
                  <c:v>Bass Model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'Models check 1995-2017-2022'!$AA$2:$AF$2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'Models check 1995-2017-2022'!$AA$10:$AF$10</c:f>
              <c:numCache>
                <c:formatCode>0.0_ ;\-0.0\ </c:formatCode>
                <c:ptCount val="6"/>
                <c:pt idx="0">
                  <c:v>453.50147868892464</c:v>
                </c:pt>
                <c:pt idx="1">
                  <c:v>548.28279288163469</c:v>
                </c:pt>
                <c:pt idx="2">
                  <c:v>655.65406818180611</c:v>
                </c:pt>
                <c:pt idx="3">
                  <c:v>774.34028226183204</c:v>
                </c:pt>
                <c:pt idx="4">
                  <c:v>901.8905935110397</c:v>
                </c:pt>
                <c:pt idx="5">
                  <c:v>1034.702196013259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627-4B2B-871D-2D6315A7AE37}"/>
            </c:ext>
          </c:extLst>
        </c:ser>
        <c:ser>
          <c:idx val="2"/>
          <c:order val="2"/>
          <c:tx>
            <c:strRef>
              <c:f>'Models check 1995-2017-2022'!$A$14</c:f>
              <c:strCache>
                <c:ptCount val="1"/>
                <c:pt idx="0">
                  <c:v>Bass Model Generation Growth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'Models check 1995-2017-2022'!$AA$2:$AF$2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'Models check 1995-2017-2022'!$AA$17:$AF$17</c:f>
              <c:numCache>
                <c:formatCode>0.0_ ;\-0.0\ 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627-4B2B-871D-2D6315A7AE37}"/>
            </c:ext>
          </c:extLst>
        </c:ser>
        <c:ser>
          <c:idx val="3"/>
          <c:order val="3"/>
          <c:tx>
            <c:strRef>
              <c:f>'Models check 1995-2017-2022'!$A$22</c:f>
              <c:strCache>
                <c:ptCount val="1"/>
                <c:pt idx="0">
                  <c:v>Bass Model - Generation Growth  - Costs Decreases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'Models check 1995-2017-2022'!$AA$2:$AF$2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'Models check 1995-2017-2022'!$AA$25:$AF$25</c:f>
              <c:numCache>
                <c:formatCode>0.0_ ;\-0.0\ </c:formatCode>
                <c:ptCount val="6"/>
                <c:pt idx="0">
                  <c:v>38.150511301933633</c:v>
                </c:pt>
                <c:pt idx="1">
                  <c:v>50.723277952844427</c:v>
                </c:pt>
                <c:pt idx="2">
                  <c:v>58.767415283201309</c:v>
                </c:pt>
                <c:pt idx="3">
                  <c:v>65.709731987541005</c:v>
                </c:pt>
                <c:pt idx="4">
                  <c:v>74.408925485275915</c:v>
                </c:pt>
                <c:pt idx="5">
                  <c:v>93.860435146728548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A627-4B2B-871D-2D6315A7AE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5361072"/>
        <c:axId val="-85353456"/>
      </c:lineChart>
      <c:catAx>
        <c:axId val="-85361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85353456"/>
        <c:crosses val="autoZero"/>
        <c:auto val="1"/>
        <c:lblAlgn val="ctr"/>
        <c:lblOffset val="100"/>
        <c:noMultiLvlLbl val="0"/>
      </c:catAx>
      <c:valAx>
        <c:axId val="-85353456"/>
        <c:scaling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85361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3383480257859323E-2"/>
          <c:y val="0.15653968570384394"/>
          <c:w val="0.42153911531245913"/>
          <c:h val="0.33375567294594505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Logistic</a:t>
            </a:r>
            <a:r>
              <a:rPr lang="en-US" baseline="0"/>
              <a:t> model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WE Genration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'Models check 1995-2017-2022'!$AB$2:$AF$2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'Models check 1995-2017-2022'!$AB$3:$AF$3</c:f>
              <c:numCache>
                <c:formatCode>[&gt;0.05]0.0;[=0]\-;\^</c:formatCode>
                <c:ptCount val="5"/>
                <c:pt idx="0">
                  <c:v>62.114362626262619</c:v>
                </c:pt>
                <c:pt idx="1">
                  <c:v>67.746255454545448</c:v>
                </c:pt>
                <c:pt idx="2">
                  <c:v>75.135091111111123</c:v>
                </c:pt>
                <c:pt idx="3">
                  <c:v>92.403999999999996</c:v>
                </c:pt>
                <c:pt idx="4">
                  <c:v>102.398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947-458E-93FC-392C031B3123}"/>
            </c:ext>
          </c:extLst>
        </c:ser>
        <c:ser>
          <c:idx val="1"/>
          <c:order val="1"/>
          <c:tx>
            <c:v>Logistic 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'Models check 1995-2017-2022'!$AB$2:$AF$2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'Models check 1995-2017-2022'!$AB$34:$AF$34</c:f>
              <c:numCache>
                <c:formatCode>General</c:formatCode>
                <c:ptCount val="5"/>
                <c:pt idx="0">
                  <c:v>1229.4914754549379</c:v>
                </c:pt>
                <c:pt idx="1">
                  <c:v>1347.0605763267738</c:v>
                </c:pt>
                <c:pt idx="2">
                  <c:v>1454.1377697112016</c:v>
                </c:pt>
                <c:pt idx="3">
                  <c:v>1548.951428626611</c:v>
                </c:pt>
                <c:pt idx="4">
                  <c:v>1630.8352919959109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947-458E-93FC-392C031B3123}"/>
            </c:ext>
          </c:extLst>
        </c:ser>
        <c:ser>
          <c:idx val="2"/>
          <c:order val="2"/>
          <c:tx>
            <c:v>Logistic model generation growing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'Models check 1995-2017-2022'!$AB$2:$AF$2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'Models check 1995-2017-2022'!$AB$44:$AF$44</c:f>
              <c:numCache>
                <c:formatCode>General</c:formatCode>
                <c:ptCount val="5"/>
                <c:pt idx="0">
                  <c:v>10.746338956573975</c:v>
                </c:pt>
                <c:pt idx="1">
                  <c:v>16.373004503521088</c:v>
                </c:pt>
                <c:pt idx="2">
                  <c:v>22.117796577244185</c:v>
                </c:pt>
                <c:pt idx="3">
                  <c:v>28.0219373698962</c:v>
                </c:pt>
                <c:pt idx="4">
                  <c:v>37.215168858649328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947-458E-93FC-392C031B3123}"/>
            </c:ext>
          </c:extLst>
        </c:ser>
        <c:ser>
          <c:idx val="3"/>
          <c:order val="3"/>
          <c:tx>
            <c:v>Logistic model generation growiing costs decreasing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'Models check 1995-2017-2022'!$AB$2:$AF$2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'Models check 1995-2017-2022'!$AB$54:$AF$54</c:f>
              <c:numCache>
                <c:formatCode>General</c:formatCode>
                <c:ptCount val="5"/>
                <c:pt idx="0">
                  <c:v>10.821649968448098</c:v>
                </c:pt>
                <c:pt idx="1">
                  <c:v>16.624212658347943</c:v>
                </c:pt>
                <c:pt idx="2">
                  <c:v>22.7019515180695</c:v>
                </c:pt>
                <c:pt idx="3">
                  <c:v>29.144965138734751</c:v>
                </c:pt>
                <c:pt idx="4">
                  <c:v>39.303266469415199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B947-458E-93FC-392C031B31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5342576"/>
        <c:axId val="-85359984"/>
      </c:lineChart>
      <c:catAx>
        <c:axId val="-85342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85359984"/>
        <c:crosses val="autoZero"/>
        <c:auto val="1"/>
        <c:lblAlgn val="ctr"/>
        <c:lblOffset val="100"/>
        <c:noMultiLvlLbl val="0"/>
      </c:catAx>
      <c:valAx>
        <c:axId val="-85359984"/>
        <c:scaling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8534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0986267166042447"/>
          <c:y val="0.10971159352829901"/>
          <c:w val="0.38580278588771905"/>
          <c:h val="0.3917620518964862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Gompertz model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Wind energy production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'Models check 1995-2017-2022'!$AB$2:$AF$2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'Models check 1995-2017-2022'!$AB$3:$AF$3</c:f>
              <c:numCache>
                <c:formatCode>[&gt;0.05]0.0;[=0]\-;\^</c:formatCode>
                <c:ptCount val="5"/>
                <c:pt idx="0">
                  <c:v>62.114362626262619</c:v>
                </c:pt>
                <c:pt idx="1">
                  <c:v>67.746255454545448</c:v>
                </c:pt>
                <c:pt idx="2">
                  <c:v>75.135091111111123</c:v>
                </c:pt>
                <c:pt idx="3">
                  <c:v>92.403999999999996</c:v>
                </c:pt>
                <c:pt idx="4">
                  <c:v>102.398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B5B-4CB9-9AE8-98965452F230}"/>
            </c:ext>
          </c:extLst>
        </c:ser>
        <c:ser>
          <c:idx val="1"/>
          <c:order val="1"/>
          <c:tx>
            <c:v>Gompertz 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'Models check 1995-2017-2022'!$AB$2:$AF$2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'Models check 1995-2017-2022'!$AB$63:$AF$63</c:f>
              <c:numCache>
                <c:formatCode>General</c:formatCode>
                <c:ptCount val="5"/>
                <c:pt idx="0">
                  <c:v>1270.518658547506</c:v>
                </c:pt>
                <c:pt idx="1">
                  <c:v>1435.7207475441551</c:v>
                </c:pt>
                <c:pt idx="2">
                  <c:v>1610.2958796418352</c:v>
                </c:pt>
                <c:pt idx="3">
                  <c:v>1793.4426425569188</c:v>
                </c:pt>
                <c:pt idx="4">
                  <c:v>1984.2780492345814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B5B-4CB9-9AE8-98965452F230}"/>
            </c:ext>
          </c:extLst>
        </c:ser>
        <c:ser>
          <c:idx val="2"/>
          <c:order val="2"/>
          <c:tx>
            <c:v>Gompertz model generation growing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'Models check 1995-2017-2022'!$AB$2:$AF$2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'Models check 1995-2017-2022'!$AB$73:$AF$73</c:f>
              <c:numCache>
                <c:formatCode>General</c:formatCode>
                <c:ptCount val="5"/>
                <c:pt idx="0">
                  <c:v>11.011938586284984</c:v>
                </c:pt>
                <c:pt idx="1">
                  <c:v>17.165118311509193</c:v>
                </c:pt>
                <c:pt idx="2">
                  <c:v>23.852547560178259</c:v>
                </c:pt>
                <c:pt idx="3">
                  <c:v>31.2338147978537</c:v>
                </c:pt>
                <c:pt idx="4">
                  <c:v>43.041541873480128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B5B-4CB9-9AE8-98965452F230}"/>
            </c:ext>
          </c:extLst>
        </c:ser>
        <c:ser>
          <c:idx val="3"/>
          <c:order val="3"/>
          <c:tx>
            <c:v>Gompertz model generation growing costs decreasing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'Models check 1995-2017-2022'!$AB$2:$AF$2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'Models check 1995-2017-2022'!$AB$83:$AF$83</c:f>
              <c:numCache>
                <c:formatCode>General</c:formatCode>
                <c:ptCount val="5"/>
                <c:pt idx="0">
                  <c:v>11.015342143574294</c:v>
                </c:pt>
                <c:pt idx="1">
                  <c:v>17.174730860112316</c:v>
                </c:pt>
                <c:pt idx="2">
                  <c:v>23.873124265544664</c:v>
                </c:pt>
                <c:pt idx="3">
                  <c:v>31.271610744966132</c:v>
                </c:pt>
                <c:pt idx="4">
                  <c:v>43.110176048413507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9B5B-4CB9-9AE8-98965452F2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5344208"/>
        <c:axId val="-85346384"/>
      </c:lineChart>
      <c:catAx>
        <c:axId val="-85344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85346384"/>
        <c:crosses val="autoZero"/>
        <c:auto val="1"/>
        <c:lblAlgn val="ctr"/>
        <c:lblOffset val="100"/>
        <c:noMultiLvlLbl val="0"/>
      </c:catAx>
      <c:valAx>
        <c:axId val="-85346384"/>
        <c:scaling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85344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8.4441624108974642E-2"/>
          <c:y val="9.5474742249409897E-2"/>
          <c:w val="0.40701846864649255"/>
          <c:h val="0.3927056170375818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</a:t>
            </a:r>
            <a:r>
              <a:rPr lang="en-US" baseline="0"/>
              <a:t> regression results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'Generation Linear regression'!$A$8:$A$35</c:f>
              <c:numCache>
                <c:formatCode>General</c:formatCode>
                <c:ptCount val="2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</c:numCache>
            </c:numRef>
          </c:cat>
          <c:val>
            <c:numRef>
              <c:f>'Generation Linear regression'!$B$8:$B$35</c:f>
              <c:numCache>
                <c:formatCode>General</c:formatCode>
                <c:ptCount val="28"/>
                <c:pt idx="0">
                  <c:v>7.066010101010102E-2</c:v>
                </c:pt>
                <c:pt idx="1">
                  <c:v>9.8160606060606059E-2</c:v>
                </c:pt>
                <c:pt idx="2">
                  <c:v>0.14701545195101701</c:v>
                </c:pt>
                <c:pt idx="3">
                  <c:v>0.20291885606060611</c:v>
                </c:pt>
                <c:pt idx="4">
                  <c:v>0.28626660606060611</c:v>
                </c:pt>
                <c:pt idx="5">
                  <c:v>0.42849942624878928</c:v>
                </c:pt>
                <c:pt idx="6">
                  <c:v>0.60852142628919337</c:v>
                </c:pt>
                <c:pt idx="7">
                  <c:v>0.82912642513131307</c:v>
                </c:pt>
                <c:pt idx="8">
                  <c:v>1.1165856081616159</c:v>
                </c:pt>
                <c:pt idx="9">
                  <c:v>1.463806013469489</c:v>
                </c:pt>
                <c:pt idx="10">
                  <c:v>1.8525675274694899</c:v>
                </c:pt>
                <c:pt idx="11">
                  <c:v>2.2911237799999991</c:v>
                </c:pt>
                <c:pt idx="12">
                  <c:v>2.7484078751515151</c:v>
                </c:pt>
                <c:pt idx="13">
                  <c:v>3.3303571682129509</c:v>
                </c:pt>
                <c:pt idx="14">
                  <c:v>4.3826757587597651</c:v>
                </c:pt>
                <c:pt idx="15">
                  <c:v>6.7389046300174407</c:v>
                </c:pt>
                <c:pt idx="16">
                  <c:v>12.16393079496509</c:v>
                </c:pt>
                <c:pt idx="17">
                  <c:v>17.556538376216551</c:v>
                </c:pt>
                <c:pt idx="18">
                  <c:v>32.386497215403303</c:v>
                </c:pt>
                <c:pt idx="19">
                  <c:v>62.967796824061253</c:v>
                </c:pt>
                <c:pt idx="20">
                  <c:v>95.624065743606096</c:v>
                </c:pt>
                <c:pt idx="21">
                  <c:v>141.70148508443501</c:v>
                </c:pt>
                <c:pt idx="22">
                  <c:v>219.84462125800599</c:v>
                </c:pt>
                <c:pt idx="23">
                  <c:v>309.36656131676813</c:v>
                </c:pt>
                <c:pt idx="24">
                  <c:v>390.37162542473442</c:v>
                </c:pt>
                <c:pt idx="25">
                  <c:v>466.8954102833199</c:v>
                </c:pt>
                <c:pt idx="26">
                  <c:v>591.00746619838731</c:v>
                </c:pt>
                <c:pt idx="27">
                  <c:v>743.17852652375313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467-45FF-97BE-E4DD14C9A3F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'Generation Linear regression'!$A$8:$A$35</c:f>
              <c:numCache>
                <c:formatCode>General</c:formatCode>
                <c:ptCount val="2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</c:numCache>
            </c:numRef>
          </c:cat>
          <c:val>
            <c:numRef>
              <c:f>'Generation Linear regression'!$C$8:$C$35</c:f>
              <c:numCache>
                <c:formatCode>General</c:formatCode>
                <c:ptCount val="28"/>
                <c:pt idx="0">
                  <c:v>12661.360233244253</c:v>
                </c:pt>
                <c:pt idx="1">
                  <c:v>13255.918290637434</c:v>
                </c:pt>
                <c:pt idx="2">
                  <c:v>13850.476348030614</c:v>
                </c:pt>
                <c:pt idx="3">
                  <c:v>14445.034405423794</c:v>
                </c:pt>
                <c:pt idx="4">
                  <c:v>15039.592462816974</c:v>
                </c:pt>
                <c:pt idx="5">
                  <c:v>15634.150520210154</c:v>
                </c:pt>
                <c:pt idx="6">
                  <c:v>16228.708577603335</c:v>
                </c:pt>
                <c:pt idx="7">
                  <c:v>16823.266634996515</c:v>
                </c:pt>
                <c:pt idx="8">
                  <c:v>17417.824692389695</c:v>
                </c:pt>
                <c:pt idx="9">
                  <c:v>18012.382749782642</c:v>
                </c:pt>
                <c:pt idx="10">
                  <c:v>18606.940807175823</c:v>
                </c:pt>
                <c:pt idx="11">
                  <c:v>19201.498864569003</c:v>
                </c:pt>
                <c:pt idx="12">
                  <c:v>19796.056921962183</c:v>
                </c:pt>
                <c:pt idx="13">
                  <c:v>20390.614979355363</c:v>
                </c:pt>
                <c:pt idx="14">
                  <c:v>20985.173036748543</c:v>
                </c:pt>
                <c:pt idx="15">
                  <c:v>21579.731094141724</c:v>
                </c:pt>
                <c:pt idx="16">
                  <c:v>22174.289151534904</c:v>
                </c:pt>
                <c:pt idx="17">
                  <c:v>22768.847208928084</c:v>
                </c:pt>
                <c:pt idx="18">
                  <c:v>23363.405266321264</c:v>
                </c:pt>
                <c:pt idx="19">
                  <c:v>23957.963323714212</c:v>
                </c:pt>
                <c:pt idx="20">
                  <c:v>24552.521381107392</c:v>
                </c:pt>
                <c:pt idx="21">
                  <c:v>25147.079438500572</c:v>
                </c:pt>
                <c:pt idx="22">
                  <c:v>25741.637495893752</c:v>
                </c:pt>
                <c:pt idx="23">
                  <c:v>26336.195553286932</c:v>
                </c:pt>
                <c:pt idx="24">
                  <c:v>26930.753610680113</c:v>
                </c:pt>
                <c:pt idx="25">
                  <c:v>27525.311668073293</c:v>
                </c:pt>
                <c:pt idx="26">
                  <c:v>28119.869725466473</c:v>
                </c:pt>
                <c:pt idx="27">
                  <c:v>28714.427782859653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467-45FF-97BE-E4DD14C9A3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5368144"/>
        <c:axId val="-85352912"/>
      </c:lineChart>
      <c:catAx>
        <c:axId val="-85368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85352912"/>
        <c:crosses val="autoZero"/>
        <c:auto val="1"/>
        <c:lblAlgn val="ctr"/>
        <c:lblOffset val="100"/>
        <c:noMultiLvlLbl val="0"/>
      </c:catAx>
      <c:valAx>
        <c:axId val="-8535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85368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Bass Model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Simple 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'Prognosis by 2050'!$F$2:$BH$2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'Prognosis by 2050'!$F$10:$BH$10</c:f>
              <c:numCache>
                <c:formatCode>0.0_ ;\-0.0\ </c:formatCode>
                <c:ptCount val="55"/>
                <c:pt idx="0">
                  <c:v>3.0774321019273287</c:v>
                </c:pt>
                <c:pt idx="1">
                  <c:v>6.7432641264866158</c:v>
                </c:pt>
                <c:pt idx="2">
                  <c:v>11.165489294086719</c:v>
                </c:pt>
                <c:pt idx="3">
                  <c:v>16.49830808077715</c:v>
                </c:pt>
                <c:pt idx="4">
                  <c:v>22.926502741476508</c:v>
                </c:pt>
                <c:pt idx="5">
                  <c:v>30.671112466950504</c:v>
                </c:pt>
                <c:pt idx="6">
                  <c:v>39.995982124084222</c:v>
                </c:pt>
                <c:pt idx="7">
                  <c:v>51.215233299828135</c:v>
                </c:pt>
                <c:pt idx="8">
                  <c:v>64.701661691477881</c:v>
                </c:pt>
                <c:pt idx="9">
                  <c:v>80.895990359072798</c:v>
                </c:pt>
                <c:pt idx="10">
                  <c:v>100.31679158112846</c:v>
                </c:pt>
                <c:pt idx="11">
                  <c:v>123.57071537686966</c:v>
                </c:pt>
                <c:pt idx="12">
                  <c:v>151.36241159074419</c:v>
                </c:pt>
                <c:pt idx="13">
                  <c:v>184.50318478780997</c:v>
                </c:pt>
                <c:pt idx="14">
                  <c:v>223.91695937630703</c:v>
                </c:pt>
                <c:pt idx="15">
                  <c:v>270.64154817668356</c:v>
                </c:pt>
                <c:pt idx="16">
                  <c:v>325.82252496854198</c:v>
                </c:pt>
                <c:pt idx="17">
                  <c:v>390.69625578964832</c:v>
                </c:pt>
                <c:pt idx="18">
                  <c:v>466.55796889550265</c:v>
                </c:pt>
                <c:pt idx="19">
                  <c:v>554.710363500526</c:v>
                </c:pt>
                <c:pt idx="20">
                  <c:v>656.38852374651947</c:v>
                </c:pt>
                <c:pt idx="21">
                  <c:v>772.65829495632795</c:v>
                </c:pt>
                <c:pt idx="22">
                  <c:v>904.28833758894814</c:v>
                </c:pt>
                <c:pt idx="23">
                  <c:v>1051.6012392057085</c:v>
                </c:pt>
                <c:pt idx="24">
                  <c:v>1214.316358023234</c:v>
                </c:pt>
                <c:pt idx="25">
                  <c:v>1391.4056692398831</c:v>
                </c:pt>
                <c:pt idx="26">
                  <c:v>1580.9917257066279</c:v>
                </c:pt>
                <c:pt idx="27">
                  <c:v>1780.3205987718097</c:v>
                </c:pt>
                <c:pt idx="28">
                  <c:v>1985.8384855190432</c:v>
                </c:pt>
                <c:pt idx="29">
                  <c:v>2193.3859274647366</c:v>
                </c:pt>
                <c:pt idx="30">
                  <c:v>2398.4991584187205</c:v>
                </c:pt>
                <c:pt idx="31">
                  <c:v>2596.7798483747265</c:v>
                </c:pt>
                <c:pt idx="32">
                  <c:v>2784.272280134398</c:v>
                </c:pt>
                <c:pt idx="33">
                  <c:v>2957.7805166422709</c:v>
                </c:pt>
                <c:pt idx="34">
                  <c:v>3115.0716110312237</c:v>
                </c:pt>
                <c:pt idx="35">
                  <c:v>3254.9399961311301</c:v>
                </c:pt>
                <c:pt idx="36">
                  <c:v>3377.1417357840151</c:v>
                </c:pt>
                <c:pt idx="37">
                  <c:v>3482.2333220796918</c:v>
                </c:pt>
                <c:pt idx="38">
                  <c:v>3571.3611472328457</c:v>
                </c:pt>
                <c:pt idx="39">
                  <c:v>3646.0448088026087</c:v>
                </c:pt>
                <c:pt idx="40">
                  <c:v>3707.9852914630401</c:v>
                </c:pt>
                <c:pt idx="41">
                  <c:v>3758.9143461397489</c:v>
                </c:pt>
                <c:pt idx="42">
                  <c:v>3800.4888775664549</c:v>
                </c:pt>
                <c:pt idx="43">
                  <c:v>3834.2259622451693</c:v>
                </c:pt>
                <c:pt idx="44">
                  <c:v>3861.4701945873394</c:v>
                </c:pt>
                <c:pt idx="45">
                  <c:v>3883.384260462492</c:v>
                </c:pt>
                <c:pt idx="46">
                  <c:v>3900.9546323476397</c:v>
                </c:pt>
                <c:pt idx="47">
                  <c:v>3915.0060108104935</c:v>
                </c:pt>
                <c:pt idx="48">
                  <c:v>3926.2199408101105</c:v>
                </c:pt>
                <c:pt idx="49">
                  <c:v>3935.1545810106586</c:v>
                </c:pt>
                <c:pt idx="50">
                  <c:v>3942.2637937011523</c:v>
                </c:pt>
                <c:pt idx="51">
                  <c:v>3947.9145647508913</c:v>
                </c:pt>
                <c:pt idx="52">
                  <c:v>3952.4023196189023</c:v>
                </c:pt>
                <c:pt idx="53">
                  <c:v>3955.9640453842921</c:v>
                </c:pt>
                <c:pt idx="54">
                  <c:v>3958.7893247330221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EB8-477F-9D3A-AE2652A471D8}"/>
            </c:ext>
          </c:extLst>
        </c:ser>
        <c:ser>
          <c:idx val="2"/>
          <c:order val="1"/>
          <c:tx>
            <c:v>Generation Growing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'Prognosis by 2050'!$F$2:$BH$2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'Prognosis by 2050'!$F$17:$BH$17</c:f>
              <c:numCache>
                <c:formatCode>0.0_ ;\-0.0\ </c:formatCode>
                <c:ptCount val="55"/>
                <c:pt idx="0">
                  <c:v>2.5164384782158056</c:v>
                </c:pt>
                <c:pt idx="1">
                  <c:v>5.634867722025275</c:v>
                </c:pt>
                <c:pt idx="2">
                  <c:v>9.5290236011574727</c:v>
                </c:pt>
                <c:pt idx="3">
                  <c:v>14.36036144911861</c:v>
                </c:pt>
                <c:pt idx="4">
                  <c:v>20.322702180769884</c:v>
                </c:pt>
                <c:pt idx="5">
                  <c:v>27.648189058693266</c:v>
                </c:pt>
                <c:pt idx="6">
                  <c:v>36.614109559492746</c:v>
                </c:pt>
                <c:pt idx="7">
                  <c:v>47.550602625492253</c:v>
                </c:pt>
                <c:pt idx="8">
                  <c:v>60.849214378570565</c:v>
                </c:pt>
                <c:pt idx="9">
                  <c:v>76.972176108615699</c:v>
                </c:pt>
                <c:pt idx="10">
                  <c:v>96.46214599706741</c:v>
                </c:pt>
                <c:pt idx="11">
                  <c:v>119.95196798420369</c:v>
                </c:pt>
                <c:pt idx="12">
                  <c:v>148.17374454326776</c:v>
                </c:pt>
                <c:pt idx="13">
                  <c:v>181.96618443556389</c:v>
                </c:pt>
                <c:pt idx="14">
                  <c:v>222.27876868084672</c:v>
                </c:pt>
                <c:pt idx="15">
                  <c:v>270.17079010486452</c:v>
                </c:pt>
                <c:pt idx="16">
                  <c:v>326.80280271605409</c:v>
                </c:pt>
                <c:pt idx="17">
                  <c:v>393.41754702366723</c:v>
                </c:pt>
                <c:pt idx="18">
                  <c:v>471.30713362860632</c:v>
                </c:pt>
                <c:pt idx="19">
                  <c:v>561.76337560446791</c:v>
                </c:pt>
                <c:pt idx="20">
                  <c:v>666.00892963395336</c:v>
                </c:pt>
                <c:pt idx="21">
                  <c:v>785.10863318437396</c:v>
                </c:pt>
                <c:pt idx="22">
                  <c:v>919.86334750311084</c:v>
                </c:pt>
                <c:pt idx="23">
                  <c:v>1070.6927644968953</c:v>
                </c:pt>
                <c:pt idx="24">
                  <c:v>1237.5186412105245</c:v>
                </c:pt>
                <c:pt idx="25">
                  <c:v>1419.6648487922037</c:v>
                </c:pt>
                <c:pt idx="26">
                  <c:v>1615.7939238525596</c:v>
                </c:pt>
                <c:pt idx="27">
                  <c:v>1823.8996178127736</c:v>
                </c:pt>
                <c:pt idx="28">
                  <c:v>2044.9808671651281</c:v>
                </c:pt>
                <c:pt idx="29">
                  <c:v>2268.7368656673098</c:v>
                </c:pt>
                <c:pt idx="30">
                  <c:v>2495.3577740543928</c:v>
                </c:pt>
                <c:pt idx="31">
                  <c:v>2721.4656982157499</c:v>
                </c:pt>
                <c:pt idx="32">
                  <c:v>2943.898221426256</c:v>
                </c:pt>
                <c:pt idx="33">
                  <c:v>3159.9168888211443</c:v>
                </c:pt>
                <c:pt idx="34">
                  <c:v>3367.3543371323121</c:v>
                </c:pt>
                <c:pt idx="35">
                  <c:v>3564.6858842433085</c:v>
                </c:pt>
                <c:pt idx="36">
                  <c:v>3751.0271633523298</c:v>
                </c:pt>
                <c:pt idx="37">
                  <c:v>3926.0720947344857</c:v>
                </c:pt>
                <c:pt idx="38">
                  <c:v>4089.992319807372</c:v>
                </c:pt>
                <c:pt idx="39">
                  <c:v>4243.3199099017065</c:v>
                </c:pt>
                <c:pt idx="40">
                  <c:v>4386.8313668141163</c:v>
                </c:pt>
                <c:pt idx="41">
                  <c:v>4521.445037787249</c:v>
                </c:pt>
                <c:pt idx="42">
                  <c:v>4648.1381386391349</c:v>
                </c:pt>
                <c:pt idx="43">
                  <c:v>4767.8848585011547</c:v>
                </c:pt>
                <c:pt idx="44">
                  <c:v>4881.6139301557314</c:v>
                </c:pt>
                <c:pt idx="45">
                  <c:v>4990.1824568169905</c:v>
                </c:pt>
                <c:pt idx="46">
                  <c:v>5094.3623005377485</c:v>
                </c:pt>
                <c:pt idx="47">
                  <c:v>5194.835535691569</c:v>
                </c:pt>
                <c:pt idx="48">
                  <c:v>5292.1960079474566</c:v>
                </c:pt>
                <c:pt idx="49">
                  <c:v>5386.9546804419151</c:v>
                </c:pt>
                <c:pt idx="50">
                  <c:v>5479.5470594730104</c:v>
                </c:pt>
                <c:pt idx="51">
                  <c:v>5570.3415092182604</c:v>
                </c:pt>
                <c:pt idx="52">
                  <c:v>5659.6476709743138</c:v>
                </c:pt>
                <c:pt idx="53">
                  <c:v>5747.7245036256772</c:v>
                </c:pt>
                <c:pt idx="54">
                  <c:v>5834.7876752564216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EB8-477F-9D3A-AE2652A471D8}"/>
            </c:ext>
          </c:extLst>
        </c:ser>
        <c:ser>
          <c:idx val="3"/>
          <c:order val="2"/>
          <c:tx>
            <c:v>Generation Growing &amp; Costs decreasing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'Prognosis by 2050'!$F$2:$BH$2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'Prognosis by 2050'!$F$25:$BH$25</c:f>
              <c:numCache>
                <c:formatCode>0.0_ ;\-0.0\ </c:formatCode>
                <c:ptCount val="55"/>
                <c:pt idx="0">
                  <c:v>1.8417679907578981</c:v>
                </c:pt>
                <c:pt idx="1">
                  <c:v>4.2353126882481513</c:v>
                </c:pt>
                <c:pt idx="2">
                  <c:v>7.3636555101629195</c:v>
                </c:pt>
                <c:pt idx="3">
                  <c:v>11.401109587629428</c:v>
                </c:pt>
                <c:pt idx="4">
                  <c:v>16.558653706186419</c:v>
                </c:pt>
                <c:pt idx="5">
                  <c:v>23.090674718811972</c:v>
                </c:pt>
                <c:pt idx="6">
                  <c:v>31.302599660705397</c:v>
                </c:pt>
                <c:pt idx="7">
                  <c:v>41.559383884316894</c:v>
                </c:pt>
                <c:pt idx="8">
                  <c:v>54.294737925295607</c:v>
                </c:pt>
                <c:pt idx="9">
                  <c:v>70.020855152816836</c:v>
                </c:pt>
                <c:pt idx="10">
                  <c:v>89.338235968517097</c:v>
                </c:pt>
                <c:pt idx="11">
                  <c:v>112.94498514317534</c:v>
                </c:pt>
                <c:pt idx="12">
                  <c:v>141.64468357964029</c:v>
                </c:pt>
                <c:pt idx="13">
                  <c:v>176.351609293297</c:v>
                </c:pt>
                <c:pt idx="14">
                  <c:v>218.09172361537298</c:v>
                </c:pt>
                <c:pt idx="15">
                  <c:v>267.99748765256629</c:v>
                </c:pt>
                <c:pt idx="16">
                  <c:v>327.29429968302219</c:v>
                </c:pt>
                <c:pt idx="17">
                  <c:v>397.2762492109639</c:v>
                </c:pt>
                <c:pt idx="18">
                  <c:v>479.26910324236627</c:v>
                </c:pt>
                <c:pt idx="19">
                  <c:v>574.57912885533085</c:v>
                </c:pt>
                <c:pt idx="20">
                  <c:v>684.42765201943598</c:v>
                </c:pt>
                <c:pt idx="21">
                  <c:v>809.87322237745263</c:v>
                </c:pt>
                <c:pt idx="22">
                  <c:v>951.72581582190446</c:v>
                </c:pt>
                <c:pt idx="23">
                  <c:v>1110.4603564315335</c:v>
                </c:pt>
                <c:pt idx="24">
                  <c:v>1286.1394117671136</c:v>
                </c:pt>
                <c:pt idx="25">
                  <c:v>1478.3564359343848</c:v>
                </c:pt>
                <c:pt idx="26">
                  <c:v>1686.2105941947768</c:v>
                </c:pt>
                <c:pt idx="27">
                  <c:v>1908.3214498762782</c:v>
                </c:pt>
                <c:pt idx="28">
                  <c:v>2147.3333363341694</c:v>
                </c:pt>
                <c:pt idx="29">
                  <c:v>2392.1779058167344</c:v>
                </c:pt>
                <c:pt idx="30">
                  <c:v>2644.9543260361552</c:v>
                </c:pt>
                <c:pt idx="31">
                  <c:v>2903.2852527827376</c:v>
                </c:pt>
                <c:pt idx="32">
                  <c:v>3164.8739474127665</c:v>
                </c:pt>
                <c:pt idx="33">
                  <c:v>3427.6195165432368</c:v>
                </c:pt>
                <c:pt idx="34">
                  <c:v>3689.701225154954</c:v>
                </c:pt>
                <c:pt idx="35">
                  <c:v>3949.6270888067693</c:v>
                </c:pt>
                <c:pt idx="36">
                  <c:v>4206.247972268904</c:v>
                </c:pt>
                <c:pt idx="37">
                  <c:v>4458.7429696730833</c:v>
                </c:pt>
                <c:pt idx="38">
                  <c:v>4706.5842950902024</c:v>
                </c:pt>
                <c:pt idx="39">
                  <c:v>4949.4903465813704</c:v>
                </c:pt>
                <c:pt idx="40">
                  <c:v>5187.3745553045756</c:v>
                </c:pt>
                <c:pt idx="41">
                  <c:v>5420.2957845248084</c:v>
                </c:pt>
                <c:pt idx="42">
                  <c:v>5648.4140103555637</c:v>
                </c:pt>
                <c:pt idx="43">
                  <c:v>5871.9532069018478</c:v>
                </c:pt>
                <c:pt idx="44">
                  <c:v>6091.1719726167748</c:v>
                </c:pt>
                <c:pt idx="45">
                  <c:v>6306.3415094882048</c:v>
                </c:pt>
                <c:pt idx="46">
                  <c:v>6517.7300433134142</c:v>
                </c:pt>
                <c:pt idx="47">
                  <c:v>6725.5925532642304</c:v>
                </c:pt>
                <c:pt idx="48">
                  <c:v>6930.1646612118566</c:v>
                </c:pt>
                <c:pt idx="49">
                  <c:v>7131.6596314190783</c:v>
                </c:pt>
                <c:pt idx="50">
                  <c:v>7330.2675873097851</c:v>
                </c:pt>
                <c:pt idx="51">
                  <c:v>7526.1562234257872</c:v>
                </c:pt>
                <c:pt idx="52">
                  <c:v>7719.4724535718633</c:v>
                </c:pt>
                <c:pt idx="53">
                  <c:v>7910.3445786523307</c:v>
                </c:pt>
                <c:pt idx="54">
                  <c:v>8098.8846756051498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3EB8-477F-9D3A-AE2652A471D8}"/>
            </c:ext>
          </c:extLst>
        </c:ser>
        <c:ser>
          <c:idx val="0"/>
          <c:order val="3"/>
          <c:tx>
            <c:v>History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'Prognosis by 2050'!$F$2:$BH$2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'Prognosis by 2050'!$F$3:$AF$3</c:f>
              <c:numCache>
                <c:formatCode>[&gt;0.05]0.0;[=0]\-;\^</c:formatCode>
                <c:ptCount val="27"/>
                <c:pt idx="0">
                  <c:v>5.45E-2</c:v>
                </c:pt>
                <c:pt idx="1">
                  <c:v>9.6302845890410965E-2</c:v>
                </c:pt>
                <c:pt idx="2">
                  <c:v>0.14324624999999999</c:v>
                </c:pt>
                <c:pt idx="3">
                  <c:v>0.218025</c:v>
                </c:pt>
                <c:pt idx="4">
                  <c:v>0.3440617191780822</c:v>
                </c:pt>
                <c:pt idx="5">
                  <c:v>0.49973921917808217</c:v>
                </c:pt>
                <c:pt idx="6">
                  <c:v>0.6946199999999999</c:v>
                </c:pt>
                <c:pt idx="7">
                  <c:v>0.953955</c:v>
                </c:pt>
                <c:pt idx="8">
                  <c:v>1.271622123287671</c:v>
                </c:pt>
                <c:pt idx="9">
                  <c:v>1.630088373287671</c:v>
                </c:pt>
                <c:pt idx="10">
                  <c:v>1.99563</c:v>
                </c:pt>
                <c:pt idx="11">
                  <c:v>2.3124674999999999</c:v>
                </c:pt>
                <c:pt idx="12">
                  <c:v>2.593971256849315</c:v>
                </c:pt>
                <c:pt idx="13">
                  <c:v>3.045512506849315</c:v>
                </c:pt>
                <c:pt idx="14">
                  <c:v>3.9813787500000002</c:v>
                </c:pt>
                <c:pt idx="15">
                  <c:v>5.4391499999999997</c:v>
                </c:pt>
                <c:pt idx="16">
                  <c:v>7.3719027636986301</c:v>
                </c:pt>
                <c:pt idx="17">
                  <c:v>12.90878151369863</c:v>
                </c:pt>
                <c:pt idx="18">
                  <c:v>23.548166250000001</c:v>
                </c:pt>
                <c:pt idx="19">
                  <c:v>34.540171952694998</c:v>
                </c:pt>
                <c:pt idx="20">
                  <c:v>43.325692929292927</c:v>
                </c:pt>
                <c:pt idx="21">
                  <c:v>54.241690909090913</c:v>
                </c:pt>
                <c:pt idx="22">
                  <c:v>62.114362626262619</c:v>
                </c:pt>
                <c:pt idx="23">
                  <c:v>67.746255454545448</c:v>
                </c:pt>
                <c:pt idx="24">
                  <c:v>75.135091111111123</c:v>
                </c:pt>
                <c:pt idx="25">
                  <c:v>92.403999999999996</c:v>
                </c:pt>
                <c:pt idx="26">
                  <c:v>102.398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EB8-477F-9D3A-AE2652A471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5358896"/>
        <c:axId val="-85342032"/>
      </c:lineChart>
      <c:catAx>
        <c:axId val="-85358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85342032"/>
        <c:crosses val="autoZero"/>
        <c:auto val="1"/>
        <c:lblAlgn val="ctr"/>
        <c:lblOffset val="100"/>
        <c:noMultiLvlLbl val="0"/>
      </c:catAx>
      <c:valAx>
        <c:axId val="-8534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Wind</a:t>
                </a:r>
                <a:r>
                  <a:rPr lang="en-US" baseline="0"/>
                  <a:t> energy production (GW*h))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_ ;\-0.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85358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4722222222222223"/>
          <c:y val="0.17266076115485562"/>
          <c:w val="0.36360120617677133"/>
          <c:h val="0.23566748122001993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Logistic model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Simple 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'Prognosis by 2050'!$F$2:$BH$2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'Prognosis by 2050'!$F$34:$BH$34</c:f>
              <c:numCache>
                <c:formatCode>General</c:formatCode>
                <c:ptCount val="55"/>
                <c:pt idx="0">
                  <c:v>19.549006166421226</c:v>
                </c:pt>
                <c:pt idx="1">
                  <c:v>24.04658137730074</c:v>
                </c:pt>
                <c:pt idx="2">
                  <c:v>29.572836216517757</c:v>
                </c:pt>
                <c:pt idx="3">
                  <c:v>36.358871409300065</c:v>
                </c:pt>
                <c:pt idx="4">
                  <c:v>44.685575421532597</c:v>
                </c:pt>
                <c:pt idx="5">
                  <c:v>54.89326590745339</c:v>
                </c:pt>
                <c:pt idx="6">
                  <c:v>67.392640922669329</c:v>
                </c:pt>
                <c:pt idx="7">
                  <c:v>82.676914853771038</c:v>
                </c:pt>
                <c:pt idx="8">
                  <c:v>101.33480419369516</c:v>
                </c:pt>
                <c:pt idx="9">
                  <c:v>124.06370816369673</c:v>
                </c:pt>
                <c:pt idx="10">
                  <c:v>151.68196443189302</c:v>
                </c:pt>
                <c:pt idx="11">
                  <c:v>185.13841889597339</c:v>
                </c:pt>
                <c:pt idx="12">
                  <c:v>225.51671444134681</c:v>
                </c:pt>
                <c:pt idx="13">
                  <c:v>274.03070009610593</c:v>
                </c:pt>
                <c:pt idx="14">
                  <c:v>332.00628964609683</c:v>
                </c:pt>
                <c:pt idx="15">
                  <c:v>400.8441859886633</c:v>
                </c:pt>
                <c:pt idx="16">
                  <c:v>481.95754363028516</c:v>
                </c:pt>
                <c:pt idx="17">
                  <c:v>576.67948301519687</c:v>
                </c:pt>
                <c:pt idx="18">
                  <c:v>686.13816341125687</c:v>
                </c:pt>
                <c:pt idx="19">
                  <c:v>811.1025674287423</c:v>
                </c:pt>
                <c:pt idx="20">
                  <c:v>951.81045266232445</c:v>
                </c:pt>
                <c:pt idx="21">
                  <c:v>1107.8001789256239</c:v>
                </c:pt>
                <c:pt idx="22">
                  <c:v>1277.7777802717646</c:v>
                </c:pt>
                <c:pt idx="23">
                  <c:v>1459.5555959303397</c:v>
                </c:pt>
                <c:pt idx="24">
                  <c:v>1650.0944862419553</c:v>
                </c:pt>
                <c:pt idx="25">
                  <c:v>1845.6655986770213</c:v>
                </c:pt>
                <c:pt idx="26">
                  <c:v>2042.1218142956568</c:v>
                </c:pt>
                <c:pt idx="27">
                  <c:v>2235.2407810986506</c:v>
                </c:pt>
                <c:pt idx="28">
                  <c:v>2421.0812091659477</c:v>
                </c:pt>
                <c:pt idx="29">
                  <c:v>2596.2902166374324</c:v>
                </c:pt>
                <c:pt idx="30">
                  <c:v>2758.3136488061828</c:v>
                </c:pt>
                <c:pt idx="31">
                  <c:v>2905.4874612292501</c:v>
                </c:pt>
                <c:pt idx="32">
                  <c:v>3037.0162493153548</c:v>
                </c:pt>
                <c:pt idx="33">
                  <c:v>3152.8657027000249</c:v>
                </c:pt>
                <c:pt idx="34">
                  <c:v>3253.6048562868086</c:v>
                </c:pt>
                <c:pt idx="35">
                  <c:v>3340.2324112814345</c:v>
                </c:pt>
                <c:pt idx="36">
                  <c:v>3414.0131374830385</c:v>
                </c:pt>
                <c:pt idx="37">
                  <c:v>3476.3399505400862</c:v>
                </c:pt>
                <c:pt idx="38">
                  <c:v>3528.6279475948336</c:v>
                </c:pt>
                <c:pt idx="39">
                  <c:v>3572.2400247583205</c:v>
                </c:pt>
                <c:pt idx="40">
                  <c:v>3608.4398707766431</c:v>
                </c:pt>
                <c:pt idx="41">
                  <c:v>3638.3665736608141</c:v>
                </c:pt>
                <c:pt idx="42">
                  <c:v>3663.0250134920448</c:v>
                </c:pt>
                <c:pt idx="43">
                  <c:v>3683.286952060761</c:v>
                </c:pt>
                <c:pt idx="44">
                  <c:v>3699.8987729323744</c:v>
                </c:pt>
                <c:pt idx="45">
                  <c:v>3713.4928760010198</c:v>
                </c:pt>
                <c:pt idx="46">
                  <c:v>3724.6006414641888</c:v>
                </c:pt>
                <c:pt idx="47">
                  <c:v>3733.6655993326667</c:v>
                </c:pt>
                <c:pt idx="48">
                  <c:v>3741.0559754831488</c:v>
                </c:pt>
                <c:pt idx="49">
                  <c:v>3747.0761613863597</c:v>
                </c:pt>
                <c:pt idx="50">
                  <c:v>3751.9769063987574</c:v>
                </c:pt>
                <c:pt idx="51">
                  <c:v>3755.9641914145527</c:v>
                </c:pt>
                <c:pt idx="52">
                  <c:v>3759.2068378331278</c:v>
                </c:pt>
                <c:pt idx="53">
                  <c:v>3761.8429571364336</c:v>
                </c:pt>
                <c:pt idx="54">
                  <c:v>3763.9853692354363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DC1-4753-9DB3-0B4AB631C2D1}"/>
            </c:ext>
          </c:extLst>
        </c:ser>
        <c:ser>
          <c:idx val="2"/>
          <c:order val="1"/>
          <c:tx>
            <c:v>Generation Growing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'Prognosis by 2050'!$F$2:$BH$2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'Prognosis by 2050'!$F$44:$BH$44</c:f>
              <c:numCache>
                <c:formatCode>General</c:formatCode>
                <c:ptCount val="55"/>
                <c:pt idx="0">
                  <c:v>16.257125576529774</c:v>
                </c:pt>
                <c:pt idx="1">
                  <c:v>20.50468444699456</c:v>
                </c:pt>
                <c:pt idx="2">
                  <c:v>25.801447684237676</c:v>
                </c:pt>
                <c:pt idx="3">
                  <c:v>32.392267213457664</c:v>
                </c:pt>
                <c:pt idx="4">
                  <c:v>40.574724722029366</c:v>
                </c:pt>
                <c:pt idx="5">
                  <c:v>50.708759044984205</c:v>
                </c:pt>
                <c:pt idx="6">
                  <c:v>63.227276164128696</c:v>
                </c:pt>
                <c:pt idx="7">
                  <c:v>78.647447815448643</c:v>
                </c:pt>
                <c:pt idx="8">
                  <c:v>97.582154582844339</c:v>
                </c:pt>
                <c:pt idx="9">
                  <c:v>120.75068190402354</c:v>
                </c:pt>
                <c:pt idx="10">
                  <c:v>148.98732007471867</c:v>
                </c:pt>
                <c:pt idx="11">
                  <c:v>183.24595498030095</c:v>
                </c:pt>
                <c:pt idx="12">
                  <c:v>224.59809813844541</c:v>
                </c:pt>
                <c:pt idx="13">
                  <c:v>274.22117651778944</c:v>
                </c:pt>
                <c:pt idx="14">
                  <c:v>333.37344142588853</c:v>
                </c:pt>
                <c:pt idx="15">
                  <c:v>403.35180788013588</c:v>
                </c:pt>
                <c:pt idx="16">
                  <c:v>485.42963085965579</c:v>
                </c:pt>
                <c:pt idx="17">
                  <c:v>580.77322298068668</c:v>
                </c:pt>
                <c:pt idx="18">
                  <c:v>690.33908779060812</c:v>
                </c:pt>
                <c:pt idx="19">
                  <c:v>814.75836242665594</c:v>
                </c:pt>
                <c:pt idx="20">
                  <c:v>954.2202904220286</c:v>
                </c:pt>
                <c:pt idx="21">
                  <c:v>1108.3714670505387</c:v>
                </c:pt>
                <c:pt idx="22">
                  <c:v>1276.2503346538961</c:v>
                </c:pt>
                <c:pt idx="23">
                  <c:v>1456.2750989888116</c:v>
                </c:pt>
                <c:pt idx="24">
                  <c:v>1646.2968066316466</c:v>
                </c:pt>
                <c:pt idx="25">
                  <c:v>1843.7183167105286</c:v>
                </c:pt>
                <c:pt idx="26">
                  <c:v>2045.6668218072723</c:v>
                </c:pt>
                <c:pt idx="27">
                  <c:v>2249.1962422448396</c:v>
                </c:pt>
                <c:pt idx="28">
                  <c:v>2501.2196591337779</c:v>
                </c:pt>
                <c:pt idx="29">
                  <c:v>2650.0349523788341</c:v>
                </c:pt>
                <c:pt idx="30">
                  <c:v>2842.7485452204651</c:v>
                </c:pt>
                <c:pt idx="31">
                  <c:v>3028.0455039845001</c:v>
                </c:pt>
                <c:pt idx="32">
                  <c:v>3204.8504915579501</c:v>
                </c:pt>
                <c:pt idx="33">
                  <c:v>3372.5644864475694</c:v>
                </c:pt>
                <c:pt idx="34">
                  <c:v>3531.0003895365467</c:v>
                </c:pt>
                <c:pt idx="35">
                  <c:v>3680.3026862336451</c:v>
                </c:pt>
                <c:pt idx="36">
                  <c:v>3820.8637569984271</c:v>
                </c:pt>
                <c:pt idx="37">
                  <c:v>3953.2458172530487</c:v>
                </c:pt>
                <c:pt idx="38">
                  <c:v>4078.1137709787904</c:v>
                </c:pt>
                <c:pt idx="39">
                  <c:v>4196.1811841848066</c:v>
                </c:pt>
                <c:pt idx="40">
                  <c:v>4308.1693960088141</c:v>
                </c:pt>
                <c:pt idx="41">
                  <c:v>4414.7784621277324</c:v>
                </c:pt>
                <c:pt idx="42">
                  <c:v>4516.6679941668181</c:v>
                </c:pt>
                <c:pt idx="43">
                  <c:v>4614.4458065862809</c:v>
                </c:pt>
                <c:pt idx="44">
                  <c:v>4708.6624175928182</c:v>
                </c:pt>
                <c:pt idx="45">
                  <c:v>4799.8097279015565</c:v>
                </c:pt>
                <c:pt idx="46">
                  <c:v>4888.3225240199608</c:v>
                </c:pt>
                <c:pt idx="47">
                  <c:v>4974.5817643865576</c:v>
                </c:pt>
                <c:pt idx="48">
                  <c:v>5058.9188789663785</c:v>
                </c:pt>
                <c:pt idx="49">
                  <c:v>5141.6205358443322</c:v>
                </c:pt>
                <c:pt idx="50">
                  <c:v>5222.9335024791353</c:v>
                </c:pt>
                <c:pt idx="51">
                  <c:v>5303.0693602352949</c:v>
                </c:pt>
                <c:pt idx="52">
                  <c:v>5382.2089261240044</c:v>
                </c:pt>
                <c:pt idx="53">
                  <c:v>5460.5063029259027</c:v>
                </c:pt>
                <c:pt idx="54">
                  <c:v>5538.0925247867171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DC1-4753-9DB3-0B4AB631C2D1}"/>
            </c:ext>
          </c:extLst>
        </c:ser>
        <c:ser>
          <c:idx val="3"/>
          <c:order val="2"/>
          <c:tx>
            <c:v>Generation Growing &amp; Costs Decreasing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'Prognosis by 2050'!$F$2:$BH$2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'Prognosis by 2050'!$F$54:$BH$54</c:f>
              <c:numCache>
                <c:formatCode>General</c:formatCode>
                <c:ptCount val="55"/>
                <c:pt idx="0">
                  <c:v>13.092453960524018</c:v>
                </c:pt>
                <c:pt idx="1">
                  <c:v>16.929212380507462</c:v>
                </c:pt>
                <c:pt idx="2">
                  <c:v>21.815791915413019</c:v>
                </c:pt>
                <c:pt idx="3">
                  <c:v>28.016089569244002</c:v>
                </c:pt>
                <c:pt idx="4">
                  <c:v>35.852258338254273</c:v>
                </c:pt>
                <c:pt idx="5">
                  <c:v>45.714485593300935</c:v>
                </c:pt>
                <c:pt idx="6">
                  <c:v>58.071148065889524</c:v>
                </c:pt>
                <c:pt idx="7">
                  <c:v>73.478747467103446</c:v>
                </c:pt>
                <c:pt idx="8">
                  <c:v>92.590740313532734</c:v>
                </c:pt>
                <c:pt idx="9">
                  <c:v>116.1640355969807</c:v>
                </c:pt>
                <c:pt idx="10">
                  <c:v>145.06157304920632</c:v>
                </c:pt>
                <c:pt idx="11">
                  <c:v>180.24906757793988</c:v>
                </c:pt>
                <c:pt idx="12">
                  <c:v>222.78379844945692</c:v>
                </c:pt>
                <c:pt idx="13">
                  <c:v>273.79335269933574</c:v>
                </c:pt>
                <c:pt idx="14">
                  <c:v>334.44263751180011</c:v>
                </c:pt>
                <c:pt idx="15">
                  <c:v>405.88838082808201</c:v>
                </c:pt>
                <c:pt idx="16">
                  <c:v>489.22180673454216</c:v>
                </c:pt>
                <c:pt idx="17">
                  <c:v>585.4021418115517</c:v>
                </c:pt>
                <c:pt idx="18">
                  <c:v>695.18584117397268</c:v>
                </c:pt>
                <c:pt idx="19">
                  <c:v>819.05848492436689</c:v>
                </c:pt>
                <c:pt idx="20">
                  <c:v>957.17761848283646</c:v>
                </c:pt>
                <c:pt idx="21">
                  <c:v>1109.33483672631</c:v>
                </c:pt>
                <c:pt idx="22">
                  <c:v>1274.943803201646</c:v>
                </c:pt>
                <c:pt idx="23">
                  <c:v>1453.0577202901916</c:v>
                </c:pt>
                <c:pt idx="24">
                  <c:v>1642.4155721604989</c:v>
                </c:pt>
                <c:pt idx="25">
                  <c:v>1841.5121659305794</c:v>
                </c:pt>
                <c:pt idx="26">
                  <c:v>2048.6836042520495</c:v>
                </c:pt>
                <c:pt idx="27">
                  <c:v>2262.1980962886059</c:v>
                </c:pt>
                <c:pt idx="28">
                  <c:v>2530.6573069566293</c:v>
                </c:pt>
                <c:pt idx="29">
                  <c:v>2701.4946908651327</c:v>
                </c:pt>
                <c:pt idx="30">
                  <c:v>2924.1824122621606</c:v>
                </c:pt>
                <c:pt idx="31">
                  <c:v>3147.117121602023</c:v>
                </c:pt>
                <c:pt idx="32">
                  <c:v>3369.2132104932548</c:v>
                </c:pt>
                <c:pt idx="33">
                  <c:v>3589.5896131412733</c:v>
                </c:pt>
                <c:pt idx="34">
                  <c:v>3807.5594839087503</c:v>
                </c:pt>
                <c:pt idx="35">
                  <c:v>4022.6116551855621</c:v>
                </c:pt>
                <c:pt idx="36">
                  <c:v>4234.3875027361728</c:v>
                </c:pt>
                <c:pt idx="37">
                  <c:v>4442.6561676129286</c:v>
                </c:pt>
                <c:pt idx="38">
                  <c:v>4647.2902972793363</c:v>
                </c:pt>
                <c:pt idx="39">
                  <c:v>4848.2437209252012</c:v>
                </c:pt>
                <c:pt idx="40">
                  <c:v>5045.5318467302486</c:v>
                </c:pt>
                <c:pt idx="41">
                  <c:v>5239.2150920104441</c:v>
                </c:pt>
                <c:pt idx="42">
                  <c:v>5429.3853268321773</c:v>
                </c:pt>
                <c:pt idx="43">
                  <c:v>5616.155105834323</c:v>
                </c:pt>
                <c:pt idx="44">
                  <c:v>5799.6493532163886</c:v>
                </c:pt>
                <c:pt idx="45">
                  <c:v>5979.9991243057775</c:v>
                </c:pt>
                <c:pt idx="46">
                  <c:v>6157.3370701632675</c:v>
                </c:pt>
                <c:pt idx="47">
                  <c:v>6331.7942610309101</c:v>
                </c:pt>
                <c:pt idx="48">
                  <c:v>6503.4980669481029</c:v>
                </c:pt>
                <c:pt idx="49">
                  <c:v>6672.570840787379</c:v>
                </c:pt>
                <c:pt idx="50">
                  <c:v>6839.1291948659436</c:v>
                </c:pt>
                <c:pt idx="51">
                  <c:v>7003.2837041511284</c:v>
                </c:pt>
                <c:pt idx="52">
                  <c:v>7165.1389055054169</c:v>
                </c:pt>
                <c:pt idx="53">
                  <c:v>7324.7934930405836</c:v>
                </c:pt>
                <c:pt idx="54">
                  <c:v>7482.3406347161235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BDC1-4753-9DB3-0B4AB631C2D1}"/>
            </c:ext>
          </c:extLst>
        </c:ser>
        <c:ser>
          <c:idx val="0"/>
          <c:order val="3"/>
          <c:tx>
            <c:v>History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'Prognosis by 2050'!$F$2:$BH$2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'Prognosis by 2050'!$F$3:$AF$3</c:f>
              <c:numCache>
                <c:formatCode>[&gt;0.05]0.0;[=0]\-;\^</c:formatCode>
                <c:ptCount val="27"/>
                <c:pt idx="0">
                  <c:v>5.45E-2</c:v>
                </c:pt>
                <c:pt idx="1">
                  <c:v>9.6302845890410965E-2</c:v>
                </c:pt>
                <c:pt idx="2">
                  <c:v>0.14324624999999999</c:v>
                </c:pt>
                <c:pt idx="3">
                  <c:v>0.218025</c:v>
                </c:pt>
                <c:pt idx="4">
                  <c:v>0.3440617191780822</c:v>
                </c:pt>
                <c:pt idx="5">
                  <c:v>0.49973921917808217</c:v>
                </c:pt>
                <c:pt idx="6">
                  <c:v>0.6946199999999999</c:v>
                </c:pt>
                <c:pt idx="7">
                  <c:v>0.953955</c:v>
                </c:pt>
                <c:pt idx="8">
                  <c:v>1.271622123287671</c:v>
                </c:pt>
                <c:pt idx="9">
                  <c:v>1.630088373287671</c:v>
                </c:pt>
                <c:pt idx="10">
                  <c:v>1.99563</c:v>
                </c:pt>
                <c:pt idx="11">
                  <c:v>2.3124674999999999</c:v>
                </c:pt>
                <c:pt idx="12">
                  <c:v>2.593971256849315</c:v>
                </c:pt>
                <c:pt idx="13">
                  <c:v>3.045512506849315</c:v>
                </c:pt>
                <c:pt idx="14">
                  <c:v>3.9813787500000002</c:v>
                </c:pt>
                <c:pt idx="15">
                  <c:v>5.4391499999999997</c:v>
                </c:pt>
                <c:pt idx="16">
                  <c:v>7.3719027636986301</c:v>
                </c:pt>
                <c:pt idx="17">
                  <c:v>12.90878151369863</c:v>
                </c:pt>
                <c:pt idx="18">
                  <c:v>23.548166250000001</c:v>
                </c:pt>
                <c:pt idx="19">
                  <c:v>34.540171952694998</c:v>
                </c:pt>
                <c:pt idx="20">
                  <c:v>43.325692929292927</c:v>
                </c:pt>
                <c:pt idx="21">
                  <c:v>54.241690909090913</c:v>
                </c:pt>
                <c:pt idx="22">
                  <c:v>62.114362626262619</c:v>
                </c:pt>
                <c:pt idx="23">
                  <c:v>67.746255454545448</c:v>
                </c:pt>
                <c:pt idx="24">
                  <c:v>75.135091111111123</c:v>
                </c:pt>
                <c:pt idx="25">
                  <c:v>92.403999999999996</c:v>
                </c:pt>
                <c:pt idx="26">
                  <c:v>102.398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DC1-4753-9DB3-0B4AB631C2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5357808"/>
        <c:axId val="-85361616"/>
      </c:lineChart>
      <c:catAx>
        <c:axId val="-85357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85361616"/>
        <c:crosses val="autoZero"/>
        <c:auto val="1"/>
        <c:lblAlgn val="ctr"/>
        <c:lblOffset val="100"/>
        <c:noMultiLvlLbl val="0"/>
      </c:catAx>
      <c:valAx>
        <c:axId val="-8536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Wind energy production (GW*h))</a:t>
                </a:r>
                <a:endParaRPr lang="ru-RU" sz="1000">
                  <a:effectLst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endParaRPr lang="ru-RU" b="1"/>
              </a:p>
            </c:rich>
          </c:tx>
          <c:layout>
            <c:manualLayout>
              <c:xMode val="edge"/>
              <c:yMode val="edge"/>
              <c:x val="1.9875776397515529E-2"/>
              <c:y val="0.164734287246352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85357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5555555555555556"/>
          <c:y val="0.17266076115485562"/>
          <c:w val="0.33679255310477496"/>
          <c:h val="0.25873874636638161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Gompertz Model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Simple 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'Prognosis by 2050'!$F$2:$BH$2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'Prognosis by 2050'!$F$63:$BH$63</c:f>
              <c:numCache>
                <c:formatCode>General</c:formatCode>
                <c:ptCount val="55"/>
                <c:pt idx="0">
                  <c:v>5.7318119165805372</c:v>
                </c:pt>
                <c:pt idx="1">
                  <c:v>8.5105146516157006</c:v>
                </c:pt>
                <c:pt idx="2">
                  <c:v>12.400434498700999</c:v>
                </c:pt>
                <c:pt idx="3">
                  <c:v>17.742947039897199</c:v>
                </c:pt>
                <c:pt idx="4">
                  <c:v>24.948467565124552</c:v>
                </c:pt>
                <c:pt idx="5">
                  <c:v>34.500341611196511</c:v>
                </c:pt>
                <c:pt idx="6">
                  <c:v>46.956515098261761</c:v>
                </c:pt>
                <c:pt idx="7">
                  <c:v>62.948589499214968</c:v>
                </c:pt>
                <c:pt idx="8">
                  <c:v>83.177991067038093</c:v>
                </c:pt>
                <c:pt idx="9">
                  <c:v>108.40913345741355</c:v>
                </c:pt>
                <c:pt idx="10">
                  <c:v>139.45961806823897</c:v>
                </c:pt>
                <c:pt idx="11">
                  <c:v>177.18768283623137</c:v>
                </c:pt>
                <c:pt idx="12">
                  <c:v>222.47726510947544</c:v>
                </c:pt>
                <c:pt idx="13">
                  <c:v>276.2211761439624</c:v>
                </c:pt>
                <c:pt idx="14">
                  <c:v>339.30298491151751</c:v>
                </c:pt>
                <c:pt idx="15">
                  <c:v>412.5782716068332</c:v>
                </c:pt>
                <c:pt idx="16">
                  <c:v>496.8559342611087</c:v>
                </c:pt>
                <c:pt idx="17">
                  <c:v>592.88021621904556</c:v>
                </c:pt>
                <c:pt idx="18">
                  <c:v>701.31407172088484</c:v>
                </c:pt>
                <c:pt idx="19">
                  <c:v>822.72440739627541</c:v>
                </c:pt>
                <c:pt idx="20">
                  <c:v>957.56963644664188</c:v>
                </c:pt>
                <c:pt idx="21">
                  <c:v>1106.1898676079525</c:v>
                </c:pt>
                <c:pt idx="22">
                  <c:v>1268.799930508857</c:v>
                </c:pt>
                <c:pt idx="23">
                  <c:v>1445.4853199838294</c:v>
                </c:pt>
                <c:pt idx="24">
                  <c:v>1636.201030414039</c:v>
                </c:pt>
                <c:pt idx="25">
                  <c:v>1840.7731520721604</c:v>
                </c:pt>
                <c:pt idx="26">
                  <c:v>2058.903018130462</c:v>
                </c:pt>
                <c:pt idx="27">
                  <c:v>2290.1736254314314</c:v>
                </c:pt>
                <c:pt idx="28">
                  <c:v>2534.058005002064</c:v>
                </c:pt>
                <c:pt idx="29">
                  <c:v>2789.9291891982612</c:v>
                </c:pt>
                <c:pt idx="30">
                  <c:v>3057.0714099997867</c:v>
                </c:pt>
                <c:pt idx="31">
                  <c:v>3334.6921654070989</c:v>
                </c:pt>
                <c:pt idx="32">
                  <c:v>3621.9348057827829</c:v>
                </c:pt>
                <c:pt idx="33">
                  <c:v>3917.8913167993655</c:v>
                </c:pt>
                <c:pt idx="34">
                  <c:v>4221.615007849734</c:v>
                </c:pt>
                <c:pt idx="35">
                  <c:v>4532.1328519134831</c:v>
                </c:pt>
                <c:pt idx="36">
                  <c:v>4848.457262741078</c:v>
                </c:pt>
                <c:pt idx="37">
                  <c:v>5169.5971358951392</c:v>
                </c:pt>
                <c:pt idx="38">
                  <c:v>5494.5680200750985</c:v>
                </c:pt>
                <c:pt idx="39">
                  <c:v>5822.4013229825487</c:v>
                </c:pt>
                <c:pt idx="40">
                  <c:v>6152.1524908173578</c:v>
                </c:pt>
                <c:pt idx="41">
                  <c:v>6482.9081316852416</c:v>
                </c:pt>
                <c:pt idx="42">
                  <c:v>6813.792080365919</c:v>
                </c:pt>
                <c:pt idx="43">
                  <c:v>7143.9704248817607</c:v>
                </c:pt>
                <c:pt idx="44">
                  <c:v>7472.6555341475132</c:v>
                </c:pt>
                <c:pt idx="45">
                  <c:v>7799.1091408420198</c:v>
                </c:pt>
                <c:pt idx="46">
                  <c:v>8122.6445447982442</c:v>
                </c:pt>
                <c:pt idx="47">
                  <c:v>8442.6280100044678</c:v>
                </c:pt>
                <c:pt idx="48">
                  <c:v>8758.4794331359535</c:v>
                </c:pt>
                <c:pt idx="49">
                  <c:v>9069.6723638004696</c:v>
                </c:pt>
                <c:pt idx="50">
                  <c:v>9375.7334567892522</c:v>
                </c:pt>
                <c:pt idx="51">
                  <c:v>9676.2414349693918</c:v>
                </c:pt>
                <c:pt idx="52">
                  <c:v>9970.8256384003253</c:v>
                </c:pt>
                <c:pt idx="53">
                  <c:v>10259.164231139734</c:v>
                </c:pt>
                <c:pt idx="54">
                  <c:v>10540.98213231985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A36-4A29-A69D-57ED96C99E49}"/>
            </c:ext>
          </c:extLst>
        </c:ser>
        <c:ser>
          <c:idx val="2"/>
          <c:order val="1"/>
          <c:tx>
            <c:v>Generation Growing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'Prognosis by 2050'!$F$2:$BH$2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'Prognosis by 2050'!$F$73:$BH$73</c:f>
              <c:numCache>
                <c:formatCode>General</c:formatCode>
                <c:ptCount val="55"/>
                <c:pt idx="0">
                  <c:v>5.3459118583980691</c:v>
                </c:pt>
                <c:pt idx="1">
                  <c:v>8.0454381170244353</c:v>
                </c:pt>
                <c:pt idx="2">
                  <c:v>11.858057773139967</c:v>
                </c:pt>
                <c:pt idx="3">
                  <c:v>17.131609380728861</c:v>
                </c:pt>
                <c:pt idx="4">
                  <c:v>24.283802409490963</c:v>
                </c:pt>
                <c:pt idx="5">
                  <c:v>33.805468021187465</c:v>
                </c:pt>
                <c:pt idx="6">
                  <c:v>46.261417550007707</c:v>
                </c:pt>
                <c:pt idx="7">
                  <c:v>62.288585030309953</c:v>
                </c:pt>
                <c:pt idx="8">
                  <c:v>82.591279003317723</c:v>
                </c:pt>
                <c:pt idx="9">
                  <c:v>107.93353523446285</c:v>
                </c:pt>
                <c:pt idx="10">
                  <c:v>139.12873131303209</c:v>
                </c:pt>
                <c:pt idx="11">
                  <c:v>177.02678221090503</c:v>
                </c:pt>
                <c:pt idx="12">
                  <c:v>222.49937048690239</c:v>
                </c:pt>
                <c:pt idx="13">
                  <c:v>276.4237667025584</c:v>
                </c:pt>
                <c:pt idx="14">
                  <c:v>339.66585917518609</c:v>
                </c:pt>
                <c:pt idx="15">
                  <c:v>413.06303561803543</c:v>
                </c:pt>
                <c:pt idx="16">
                  <c:v>497.40754415957838</c:v>
                </c:pt>
                <c:pt idx="17">
                  <c:v>593.43091220182839</c:v>
                </c:pt>
                <c:pt idx="18">
                  <c:v>701.78992512499053</c:v>
                </c:pt>
                <c:pt idx="19">
                  <c:v>823.05457070387649</c:v>
                </c:pt>
                <c:pt idx="20">
                  <c:v>957.69824735253451</c:v>
                </c:pt>
                <c:pt idx="21">
                  <c:v>1106.090422684061</c:v>
                </c:pt>
                <c:pt idx="22">
                  <c:v>1268.4918201947796</c:v>
                </c:pt>
                <c:pt idx="23">
                  <c:v>1445.0521117344506</c:v>
                </c:pt>
                <c:pt idx="24">
                  <c:v>1635.8100059549404</c:v>
                </c:pt>
                <c:pt idx="25">
                  <c:v>1840.6955508261176</c:v>
                </c:pt>
                <c:pt idx="26">
                  <c:v>2059.5344128921843</c:v>
                </c:pt>
                <c:pt idx="27">
                  <c:v>2292.053857348832</c:v>
                </c:pt>
                <c:pt idx="28">
                  <c:v>2589.3726194141386</c:v>
                </c:pt>
                <c:pt idx="29">
                  <c:v>2796.5969374207834</c:v>
                </c:pt>
                <c:pt idx="30">
                  <c:v>3067.6547140346297</c:v>
                </c:pt>
                <c:pt idx="31">
                  <c:v>3350.4804031375679</c:v>
                </c:pt>
                <c:pt idx="32">
                  <c:v>3644.4374714086193</c:v>
                </c:pt>
                <c:pt idx="33">
                  <c:v>3948.8459281748724</c:v>
                </c:pt>
                <c:pt idx="34">
                  <c:v>4262.9921401501106</c:v>
                </c:pt>
                <c:pt idx="35">
                  <c:v>4586.1382688066051</c:v>
                </c:pt>
                <c:pt idx="36">
                  <c:v>4917.5311902736676</c:v>
                </c:pt>
                <c:pt idx="37">
                  <c:v>5256.410789710636</c:v>
                </c:pt>
                <c:pt idx="38">
                  <c:v>5602.0175521161418</c:v>
                </c:pt>
                <c:pt idx="39">
                  <c:v>5953.5993988505425</c:v>
                </c:pt>
                <c:pt idx="40">
                  <c:v>6310.4177433488776</c:v>
                </c:pt>
                <c:pt idx="41">
                  <c:v>6671.7527603775434</c:v>
                </c:pt>
                <c:pt idx="42">
                  <c:v>7036.9078807031347</c:v>
                </c:pt>
                <c:pt idx="43">
                  <c:v>7405.2135372845578</c:v>
                </c:pt>
                <c:pt idx="44">
                  <c:v>7776.0302002654162</c:v>
                </c:pt>
                <c:pt idx="45">
                  <c:v>8148.7507463883703</c:v>
                </c:pt>
                <c:pt idx="46">
                  <c:v>8522.8022142787031</c:v>
                </c:pt>
                <c:pt idx="47">
                  <c:v>8897.6470006711625</c:v>
                </c:pt>
                <c:pt idx="48">
                  <c:v>9272.7835544072495</c:v>
                </c:pt>
                <c:pt idx="49">
                  <c:v>9647.7466252242884</c:v>
                </c:pt>
                <c:pt idx="50">
                  <c:v>10022.107123290158</c:v>
                </c:pt>
                <c:pt idx="51">
                  <c:v>10395.471643378401</c:v>
                </c:pt>
                <c:pt idx="52">
                  <c:v>10767.481704775071</c:v>
                </c:pt>
                <c:pt idx="53">
                  <c:v>11137.812754667768</c:v>
                </c:pt>
                <c:pt idx="54">
                  <c:v>11506.172979078463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A36-4A29-A69D-57ED96C99E49}"/>
            </c:ext>
          </c:extLst>
        </c:ser>
        <c:ser>
          <c:idx val="3"/>
          <c:order val="2"/>
          <c:tx>
            <c:v>Generation Growing &amp; Costs Decreasing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'Prognosis by 2050'!$F$2:$BH$2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'Prognosis by 2050'!$F$83:$BH$83</c:f>
              <c:numCache>
                <c:formatCode>General</c:formatCode>
                <c:ptCount val="55"/>
                <c:pt idx="0">
                  <c:v>5.2290920310425788</c:v>
                </c:pt>
                <c:pt idx="1">
                  <c:v>7.899112248859673</c:v>
                </c:pt>
                <c:pt idx="2">
                  <c:v>11.67869025495748</c:v>
                </c:pt>
                <c:pt idx="3">
                  <c:v>16.916112062461039</c:v>
                </c:pt>
                <c:pt idx="4">
                  <c:v>24.029747557647525</c:v>
                </c:pt>
                <c:pt idx="5">
                  <c:v>33.511348039615719</c:v>
                </c:pt>
                <c:pt idx="6">
                  <c:v>45.926976393986003</c:v>
                </c:pt>
                <c:pt idx="7">
                  <c:v>61.915242201529587</c:v>
                </c:pt>
                <c:pt idx="8">
                  <c:v>82.182652828454849</c:v>
                </c:pt>
                <c:pt idx="9">
                  <c:v>107.49604732167671</c:v>
                </c:pt>
                <c:pt idx="10">
                  <c:v>138.67224017291537</c:v>
                </c:pt>
                <c:pt idx="11">
                  <c:v>176.56515447719724</c:v>
                </c:pt>
                <c:pt idx="12">
                  <c:v>222.05085792893772</c:v>
                </c:pt>
                <c:pt idx="13">
                  <c:v>276.0110220210326</c:v>
                </c:pt>
                <c:pt idx="14">
                  <c:v>339.31539908356808</c:v>
                </c:pt>
                <c:pt idx="15">
                  <c:v>412.8039506956967</c:v>
                </c:pt>
                <c:pt idx="16">
                  <c:v>497.26926458288926</c:v>
                </c:pt>
                <c:pt idx="17">
                  <c:v>593.43986783486434</c:v>
                </c:pt>
                <c:pt idx="18">
                  <c:v>701.9649865057313</c:v>
                </c:pt>
                <c:pt idx="19">
                  <c:v>823.40122106713227</c:v>
                </c:pt>
                <c:pt idx="20">
                  <c:v>958.20151020230742</c:v>
                </c:pt>
                <c:pt idx="21">
                  <c:v>1106.7066486928827</c:v>
                </c:pt>
                <c:pt idx="22">
                  <c:v>1269.1395150612939</c:v>
                </c:pt>
                <c:pt idx="23">
                  <c:v>1445.6020569905675</c:v>
                </c:pt>
                <c:pt idx="24">
                  <c:v>1636.0749822941593</c:v>
                </c:pt>
                <c:pt idx="25">
                  <c:v>1840.4200142754403</c:v>
                </c:pt>
                <c:pt idx="26">
                  <c:v>2058.3844955310583</c:v>
                </c:pt>
                <c:pt idx="27">
                  <c:v>2289.6080653578665</c:v>
                </c:pt>
                <c:pt idx="28">
                  <c:v>2585.0271843928649</c:v>
                </c:pt>
                <c:pt idx="29">
                  <c:v>2789.9045282245147</c:v>
                </c:pt>
                <c:pt idx="30">
                  <c:v>3057.8008024205319</c:v>
                </c:pt>
                <c:pt idx="31">
                  <c:v>3336.6254527395149</c:v>
                </c:pt>
                <c:pt idx="32">
                  <c:v>3625.6291125082766</c:v>
                </c:pt>
                <c:pt idx="33">
                  <c:v>3924.019572108753</c:v>
                </c:pt>
                <c:pt idx="34">
                  <c:v>4230.9736291388253</c:v>
                </c:pt>
                <c:pt idx="35">
                  <c:v>4545.6484893414681</c:v>
                </c:pt>
                <c:pt idx="36">
                  <c:v>4867.1925195690719</c:v>
                </c:pt>
                <c:pt idx="37">
                  <c:v>5194.7551953706106</c:v>
                </c:pt>
                <c:pt idx="38">
                  <c:v>5527.4961263330761</c:v>
                </c:pt>
                <c:pt idx="39">
                  <c:v>5864.5930807066352</c:v>
                </c:pt>
                <c:pt idx="40">
                  <c:v>6205.2489660481069</c:v>
                </c:pt>
                <c:pt idx="41">
                  <c:v>6548.6977538925094</c:v>
                </c:pt>
                <c:pt idx="42">
                  <c:v>6894.2093633637469</c:v>
                </c:pt>
                <c:pt idx="43">
                  <c:v>7241.0935409662288</c:v>
                </c:pt>
                <c:pt idx="44">
                  <c:v>7588.7027915871222</c:v>
                </c:pt>
                <c:pt idx="45">
                  <c:v>7936.4344291758271</c:v>
                </c:pt>
                <c:pt idx="46">
                  <c:v>8283.7318249791915</c:v>
                </c:pt>
                <c:pt idx="47">
                  <c:v>8630.0849370119158</c:v>
                </c:pt>
                <c:pt idx="48">
                  <c:v>8975.0302070989819</c:v>
                </c:pt>
                <c:pt idx="49">
                  <c:v>9318.1499118315751</c:v>
                </c:pt>
                <c:pt idx="50">
                  <c:v>9659.071051618359</c:v>
                </c:pt>
                <c:pt idx="51">
                  <c:v>9997.4638581551881</c:v>
                </c:pt>
                <c:pt idx="52">
                  <c:v>10333.039995513464</c:v>
                </c:pt>
                <c:pt idx="53">
                  <c:v>10665.550524040109</c:v>
                </c:pt>
                <c:pt idx="54">
                  <c:v>10994.783689712947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AA36-4A29-A69D-57ED96C99E49}"/>
            </c:ext>
          </c:extLst>
        </c:ser>
        <c:ser>
          <c:idx val="0"/>
          <c:order val="3"/>
          <c:tx>
            <c:v>History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'Prognosis by 2050'!$F$2:$BH$2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'Prognosis by 2050'!$F$3:$AF$3</c:f>
              <c:numCache>
                <c:formatCode>[&gt;0.05]0.0;[=0]\-;\^</c:formatCode>
                <c:ptCount val="27"/>
                <c:pt idx="0">
                  <c:v>5.45E-2</c:v>
                </c:pt>
                <c:pt idx="1">
                  <c:v>9.6302845890410965E-2</c:v>
                </c:pt>
                <c:pt idx="2">
                  <c:v>0.14324624999999999</c:v>
                </c:pt>
                <c:pt idx="3">
                  <c:v>0.218025</c:v>
                </c:pt>
                <c:pt idx="4">
                  <c:v>0.3440617191780822</c:v>
                </c:pt>
                <c:pt idx="5">
                  <c:v>0.49973921917808217</c:v>
                </c:pt>
                <c:pt idx="6">
                  <c:v>0.6946199999999999</c:v>
                </c:pt>
                <c:pt idx="7">
                  <c:v>0.953955</c:v>
                </c:pt>
                <c:pt idx="8">
                  <c:v>1.271622123287671</c:v>
                </c:pt>
                <c:pt idx="9">
                  <c:v>1.630088373287671</c:v>
                </c:pt>
                <c:pt idx="10">
                  <c:v>1.99563</c:v>
                </c:pt>
                <c:pt idx="11">
                  <c:v>2.3124674999999999</c:v>
                </c:pt>
                <c:pt idx="12">
                  <c:v>2.593971256849315</c:v>
                </c:pt>
                <c:pt idx="13">
                  <c:v>3.045512506849315</c:v>
                </c:pt>
                <c:pt idx="14">
                  <c:v>3.9813787500000002</c:v>
                </c:pt>
                <c:pt idx="15">
                  <c:v>5.4391499999999997</c:v>
                </c:pt>
                <c:pt idx="16">
                  <c:v>7.3719027636986301</c:v>
                </c:pt>
                <c:pt idx="17">
                  <c:v>12.90878151369863</c:v>
                </c:pt>
                <c:pt idx="18">
                  <c:v>23.548166250000001</c:v>
                </c:pt>
                <c:pt idx="19">
                  <c:v>34.540171952694998</c:v>
                </c:pt>
                <c:pt idx="20">
                  <c:v>43.325692929292927</c:v>
                </c:pt>
                <c:pt idx="21">
                  <c:v>54.241690909090913</c:v>
                </c:pt>
                <c:pt idx="22">
                  <c:v>62.114362626262619</c:v>
                </c:pt>
                <c:pt idx="23">
                  <c:v>67.746255454545448</c:v>
                </c:pt>
                <c:pt idx="24">
                  <c:v>75.135091111111123</c:v>
                </c:pt>
                <c:pt idx="25">
                  <c:v>92.403999999999996</c:v>
                </c:pt>
                <c:pt idx="26">
                  <c:v>102.398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A36-4A29-A69D-57ED96C99E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5356720"/>
        <c:axId val="-85365968"/>
      </c:lineChart>
      <c:catAx>
        <c:axId val="-85356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85365968"/>
        <c:crosses val="autoZero"/>
        <c:auto val="1"/>
        <c:lblAlgn val="ctr"/>
        <c:lblOffset val="100"/>
        <c:noMultiLvlLbl val="0"/>
      </c:catAx>
      <c:valAx>
        <c:axId val="-8536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Wind energy production (GW*h))</a:t>
                </a:r>
                <a:endParaRPr lang="ru-RU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85356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1759834368530021"/>
          <c:y val="0.13213479520733667"/>
          <c:w val="0.2924814398200225"/>
          <c:h val="0.2127674466223637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104775</xdr:colOff>
      <xdr:row>6</xdr:row>
      <xdr:rowOff>190499</xdr:rowOff>
    </xdr:from>
    <xdr:to>
      <xdr:col>44</xdr:col>
      <xdr:colOff>447676</xdr:colOff>
      <xdr:row>26</xdr:row>
      <xdr:rowOff>180975</xdr:rowOff>
    </xdr:to>
    <xdr:graphicFrame macro="">
      <xdr:nvGraphicFramePr>
        <xdr:cNvPr id="3" name="Диаграмма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32</xdr:col>
      <xdr:colOff>114299</xdr:colOff>
      <xdr:row>31</xdr:row>
      <xdr:rowOff>14287</xdr:rowOff>
    </xdr:from>
    <xdr:to>
      <xdr:col>44</xdr:col>
      <xdr:colOff>428624</xdr:colOff>
      <xdr:row>55</xdr:row>
      <xdr:rowOff>142875</xdr:rowOff>
    </xdr:to>
    <xdr:graphicFrame macro="">
      <xdr:nvGraphicFramePr>
        <xdr:cNvPr id="2" name="Диаграмма 1">
          <a:extLst>
            <a:ext uri="{FF2B5EF4-FFF2-40B4-BE49-F238E27FC236}">
              <a16:creationId xmlns="" xmlns:a16="http://schemas.microsoft.com/office/drawing/2014/main" id="{CE5A84D3-3B95-4751-AB61-8FC988A677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128586</xdr:colOff>
      <xdr:row>60</xdr:row>
      <xdr:rowOff>14286</xdr:rowOff>
    </xdr:from>
    <xdr:to>
      <xdr:col>44</xdr:col>
      <xdr:colOff>438149</xdr:colOff>
      <xdr:row>84</xdr:row>
      <xdr:rowOff>161925</xdr:rowOff>
    </xdr:to>
    <xdr:graphicFrame macro="">
      <xdr:nvGraphicFramePr>
        <xdr:cNvPr id="4" name="Диаграмма 3">
          <a:extLst>
            <a:ext uri="{FF2B5EF4-FFF2-40B4-BE49-F238E27FC236}">
              <a16:creationId xmlns="" xmlns:a16="http://schemas.microsoft.com/office/drawing/2014/main" id="{0C617624-FE52-4DCD-8C39-3F11320729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600074</xdr:colOff>
      <xdr:row>22</xdr:row>
      <xdr:rowOff>28575</xdr:rowOff>
    </xdr:from>
    <xdr:to>
      <xdr:col>17</xdr:col>
      <xdr:colOff>600075</xdr:colOff>
      <xdr:row>40</xdr:row>
      <xdr:rowOff>104775</xdr:rowOff>
    </xdr:to>
    <xdr:graphicFrame macro="">
      <xdr:nvGraphicFramePr>
        <xdr:cNvPr id="2" name="Диаграмма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361950</xdr:colOff>
      <xdr:row>23</xdr:row>
      <xdr:rowOff>38100</xdr:rowOff>
    </xdr:to>
    <xdr:graphicFrame macro="">
      <xdr:nvGraphicFramePr>
        <xdr:cNvPr id="2" name="Диаграмма 1">
          <a:extLst>
            <a:ext uri="{FF2B5EF4-FFF2-40B4-BE49-F238E27FC236}">
              <a16:creationId xmlns="" xmlns:a16="http://schemas.microsoft.com/office/drawing/2014/main" id="{1F3246A0-531D-47E5-A738-3FB2657C85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28574</xdr:colOff>
      <xdr:row>23</xdr:row>
      <xdr:rowOff>152400</xdr:rowOff>
    </xdr:from>
    <xdr:to>
      <xdr:col>12</xdr:col>
      <xdr:colOff>380999</xdr:colOff>
      <xdr:row>42</xdr:row>
      <xdr:rowOff>76200</xdr:rowOff>
    </xdr:to>
    <xdr:graphicFrame macro="">
      <xdr:nvGraphicFramePr>
        <xdr:cNvPr id="3" name="Диаграмма 2">
          <a:extLst>
            <a:ext uri="{FF2B5EF4-FFF2-40B4-BE49-F238E27FC236}">
              <a16:creationId xmlns="" xmlns:a16="http://schemas.microsoft.com/office/drawing/2014/main" id="{79BBC34B-96F8-43DD-BFB1-E9EC6B3D4A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19049</xdr:colOff>
      <xdr:row>43</xdr:row>
      <xdr:rowOff>9524</xdr:rowOff>
    </xdr:from>
    <xdr:to>
      <xdr:col>12</xdr:col>
      <xdr:colOff>371474</xdr:colOff>
      <xdr:row>64</xdr:row>
      <xdr:rowOff>38099</xdr:rowOff>
    </xdr:to>
    <xdr:graphicFrame macro="">
      <xdr:nvGraphicFramePr>
        <xdr:cNvPr id="4" name="Диаграмма 3">
          <a:extLst>
            <a:ext uri="{FF2B5EF4-FFF2-40B4-BE49-F238E27FC236}">
              <a16:creationId xmlns="" xmlns:a16="http://schemas.microsoft.com/office/drawing/2014/main" id="{57401206-F1A1-4A59-AFBD-49D30E7ACB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85"/>
  <sheetViews>
    <sheetView tabSelected="1" zoomScaleNormal="100" workbookViewId="0">
      <pane xSplit="4" ySplit="6" topLeftCell="E7" activePane="bottomRight" state="frozen"/>
      <selection pane="topRight" activeCell="E1" sqref="E1"/>
      <selection pane="bottomLeft" activeCell="A7" sqref="A7"/>
      <selection pane="bottomRight" activeCell="E4" sqref="E4"/>
    </sheetView>
  </sheetViews>
  <sheetFormatPr defaultRowHeight="15" x14ac:dyDescent="0.25"/>
  <cols>
    <col min="1" max="1" width="13.7109375" customWidth="1"/>
    <col min="3" max="3" width="13.140625" customWidth="1"/>
    <col min="4" max="4" width="38.28515625" customWidth="1"/>
    <col min="5" max="5" width="8.28515625" customWidth="1"/>
    <col min="28" max="28" width="9.140625" style="43"/>
    <col min="29" max="31" width="9.140625" style="44"/>
    <col min="32" max="32" width="9.140625" style="45"/>
  </cols>
  <sheetData>
    <row r="1" spans="1:32" ht="18.75" x14ac:dyDescent="0.3">
      <c r="A1" s="11" t="s">
        <v>73</v>
      </c>
      <c r="D1" s="4"/>
      <c r="AB1" s="30"/>
      <c r="AC1" s="31"/>
      <c r="AD1" s="31"/>
      <c r="AE1" s="31"/>
      <c r="AF1" s="32"/>
    </row>
    <row r="2" spans="1:32" s="8" customFormat="1" x14ac:dyDescent="0.25">
      <c r="D2" s="78" t="s">
        <v>2</v>
      </c>
      <c r="E2" s="10">
        <v>1995</v>
      </c>
      <c r="F2" s="10">
        <v>1996</v>
      </c>
      <c r="G2" s="10">
        <v>1997</v>
      </c>
      <c r="H2" s="10">
        <v>1998</v>
      </c>
      <c r="I2" s="10">
        <v>1999</v>
      </c>
      <c r="J2" s="10">
        <v>2000</v>
      </c>
      <c r="K2" s="10">
        <v>2001</v>
      </c>
      <c r="L2" s="10">
        <v>2002</v>
      </c>
      <c r="M2" s="10">
        <v>2003</v>
      </c>
      <c r="N2" s="10">
        <v>2004</v>
      </c>
      <c r="O2" s="10">
        <v>2005</v>
      </c>
      <c r="P2" s="10">
        <v>2006</v>
      </c>
      <c r="Q2" s="10">
        <v>2007</v>
      </c>
      <c r="R2" s="10">
        <v>2008</v>
      </c>
      <c r="S2" s="10">
        <v>2009</v>
      </c>
      <c r="T2" s="10">
        <v>2010</v>
      </c>
      <c r="U2" s="10">
        <v>2011</v>
      </c>
      <c r="V2" s="10">
        <v>2012</v>
      </c>
      <c r="W2" s="10">
        <v>2013</v>
      </c>
      <c r="X2" s="10">
        <v>2014</v>
      </c>
      <c r="Y2" s="10">
        <v>2015</v>
      </c>
      <c r="Z2" s="10">
        <v>2016</v>
      </c>
      <c r="AA2" s="10">
        <v>2017</v>
      </c>
      <c r="AB2" s="33">
        <v>2018</v>
      </c>
      <c r="AC2" s="34">
        <v>2019</v>
      </c>
      <c r="AD2" s="34">
        <v>2020</v>
      </c>
      <c r="AE2" s="34">
        <v>2021</v>
      </c>
      <c r="AF2" s="35">
        <v>2022</v>
      </c>
    </row>
    <row r="3" spans="1:32" x14ac:dyDescent="0.25">
      <c r="D3" s="79" t="s">
        <v>71</v>
      </c>
      <c r="E3" s="7">
        <v>3.95E-2</v>
      </c>
      <c r="F3" s="7">
        <v>5.45E-2</v>
      </c>
      <c r="G3" s="7">
        <v>9.6302845890410965E-2</v>
      </c>
      <c r="H3" s="7">
        <v>0.14324624999999999</v>
      </c>
      <c r="I3" s="7">
        <v>0.218025</v>
      </c>
      <c r="J3" s="7">
        <v>0.3440617191780822</v>
      </c>
      <c r="K3" s="7">
        <v>0.49973921917808217</v>
      </c>
      <c r="L3" s="7">
        <v>0.6946199999999999</v>
      </c>
      <c r="M3" s="7">
        <v>0.953955</v>
      </c>
      <c r="N3" s="7">
        <v>1.271622123287671</v>
      </c>
      <c r="O3" s="7">
        <v>1.630088373287671</v>
      </c>
      <c r="P3" s="7">
        <v>1.99563</v>
      </c>
      <c r="Q3" s="7">
        <v>2.3124674999999999</v>
      </c>
      <c r="R3" s="7">
        <v>2.593971256849315</v>
      </c>
      <c r="S3" s="7">
        <v>3.045512506849315</v>
      </c>
      <c r="T3" s="7">
        <v>3.9813787500000002</v>
      </c>
      <c r="U3" s="7">
        <v>5.4391499999999997</v>
      </c>
      <c r="V3" s="7">
        <v>7.3719027636986301</v>
      </c>
      <c r="W3" s="7">
        <v>12.90878151369863</v>
      </c>
      <c r="X3" s="7">
        <v>23.548166250000001</v>
      </c>
      <c r="Y3" s="7">
        <v>34.540171952694998</v>
      </c>
      <c r="Z3" s="7">
        <v>43.325692929292927</v>
      </c>
      <c r="AA3" s="7">
        <v>54.241690909090913</v>
      </c>
      <c r="AB3" s="36">
        <v>62.114362626262619</v>
      </c>
      <c r="AC3" s="7">
        <v>67.746255454545448</v>
      </c>
      <c r="AD3" s="7">
        <v>75.135091111111123</v>
      </c>
      <c r="AE3" s="7">
        <v>92.403999999999996</v>
      </c>
      <c r="AF3" s="37">
        <v>102.398</v>
      </c>
    </row>
    <row r="4" spans="1:32" x14ac:dyDescent="0.25">
      <c r="D4" s="79" t="s">
        <v>3</v>
      </c>
      <c r="E4" s="1">
        <v>7.066010101010102E-2</v>
      </c>
      <c r="F4" s="1">
        <v>9.8160606060606059E-2</v>
      </c>
      <c r="G4" s="1">
        <v>0.14701545195101701</v>
      </c>
      <c r="H4" s="1">
        <v>0.20291885606060611</v>
      </c>
      <c r="I4" s="1">
        <v>0.28626660606060611</v>
      </c>
      <c r="J4" s="1">
        <v>0.42849942624878928</v>
      </c>
      <c r="K4" s="1">
        <v>0.60852142628919337</v>
      </c>
      <c r="L4" s="1">
        <v>0.82912642513131307</v>
      </c>
      <c r="M4" s="1">
        <v>1.1165856081616159</v>
      </c>
      <c r="N4" s="1">
        <v>1.463806013469489</v>
      </c>
      <c r="O4" s="1">
        <v>1.8525675274694899</v>
      </c>
      <c r="P4" s="1">
        <v>2.2911237799999991</v>
      </c>
      <c r="Q4" s="1">
        <v>2.7484078751515151</v>
      </c>
      <c r="R4" s="1">
        <v>3.3303571682129509</v>
      </c>
      <c r="S4" s="1">
        <v>4.3826757587597651</v>
      </c>
      <c r="T4" s="1">
        <v>6.7389046300174407</v>
      </c>
      <c r="U4" s="1">
        <v>12.16393079496509</v>
      </c>
      <c r="V4" s="1">
        <v>17.556538376216551</v>
      </c>
      <c r="W4" s="1">
        <v>32.386497215403303</v>
      </c>
      <c r="X4" s="1">
        <v>62.967796824061253</v>
      </c>
      <c r="Y4" s="1">
        <v>95.624065743606096</v>
      </c>
      <c r="Z4" s="1">
        <v>141.70148508443501</v>
      </c>
      <c r="AA4" s="1">
        <v>219.84462125800599</v>
      </c>
      <c r="AB4" s="38">
        <v>309.36656131676813</v>
      </c>
      <c r="AC4" s="1">
        <v>390.37162542473442</v>
      </c>
      <c r="AD4" s="1">
        <v>466.8954102833199</v>
      </c>
      <c r="AE4" s="1">
        <v>591.00746619838731</v>
      </c>
      <c r="AF4" s="39">
        <v>743.17852652375313</v>
      </c>
    </row>
    <row r="5" spans="1:32" x14ac:dyDescent="0.25">
      <c r="D5" s="79" t="s">
        <v>72</v>
      </c>
      <c r="E5" s="2">
        <v>0.17480954851033553</v>
      </c>
      <c r="F5" s="2">
        <v>0.16561369886744459</v>
      </c>
      <c r="G5" s="2">
        <v>0.15700000019492794</v>
      </c>
      <c r="H5" s="2">
        <v>0.14893159893759841</v>
      </c>
      <c r="I5" s="2">
        <v>0.14137397458547363</v>
      </c>
      <c r="J5" s="2">
        <v>0.13429479197839361</v>
      </c>
      <c r="K5" s="2">
        <v>0.12766376296061838</v>
      </c>
      <c r="L5" s="2">
        <v>0.12145251679349711</v>
      </c>
      <c r="M5" s="2">
        <v>0.11563447877177205</v>
      </c>
      <c r="N5" s="2">
        <v>0.11018475652417892</v>
      </c>
      <c r="O5" s="2">
        <v>0.10508003351188314</v>
      </c>
      <c r="P5" s="2">
        <v>0.100298469269087</v>
      </c>
      <c r="Q5" s="2">
        <v>9.5819605958988543E-2</v>
      </c>
      <c r="R5" s="2">
        <v>9.1624280845294115E-2</v>
      </c>
      <c r="S5" s="2">
        <v>8.7694544304794883E-2</v>
      </c>
      <c r="T5" s="2">
        <v>8.4013583030226158E-2</v>
      </c>
      <c r="U5" s="2">
        <v>8.0565648094833936E-2</v>
      </c>
      <c r="V5" s="2">
        <v>7.7335987570874468E-2</v>
      </c>
      <c r="W5" s="2">
        <v>7.4310783413756118E-2</v>
      </c>
      <c r="X5" s="2">
        <v>7.147709234178358E-2</v>
      </c>
      <c r="Y5" s="2">
        <v>6.8822790458559366E-2</v>
      </c>
      <c r="Z5" s="2">
        <v>6.6336521381110736E-2</v>
      </c>
      <c r="AA5" s="2">
        <v>6.4007647651808927E-2</v>
      </c>
      <c r="AB5" s="40">
        <v>6.1826205226197486E-2</v>
      </c>
      <c r="AC5" s="41">
        <v>5.9782860842007082E-2</v>
      </c>
      <c r="AD5" s="41">
        <v>5.7868872086960205E-2</v>
      </c>
      <c r="AE5" s="41">
        <v>5.6076049994517187E-2</v>
      </c>
      <c r="AF5" s="42">
        <v>5.4396724007529873E-2</v>
      </c>
    </row>
    <row r="6" spans="1:32" x14ac:dyDescent="0.25">
      <c r="D6" s="4"/>
    </row>
    <row r="7" spans="1:32" ht="15.75" thickBot="1" x14ac:dyDescent="0.3">
      <c r="A7" t="s">
        <v>5</v>
      </c>
      <c r="D7" s="4"/>
    </row>
    <row r="8" spans="1:32" x14ac:dyDescent="0.25">
      <c r="A8" s="22" t="s">
        <v>11</v>
      </c>
      <c r="B8" s="23" t="s">
        <v>12</v>
      </c>
      <c r="C8" s="24" t="s">
        <v>13</v>
      </c>
      <c r="D8" s="4" t="s">
        <v>6</v>
      </c>
      <c r="F8" s="3">
        <f>F$3-E$3</f>
        <v>1.4999999999999999E-2</v>
      </c>
      <c r="G8" s="3">
        <f t="shared" ref="G8:AF8" si="0">G$3-F$3</f>
        <v>4.1802845890410965E-2</v>
      </c>
      <c r="H8" s="3">
        <f t="shared" si="0"/>
        <v>4.6943404109589026E-2</v>
      </c>
      <c r="I8" s="3">
        <f t="shared" si="0"/>
        <v>7.4778750000000005E-2</v>
      </c>
      <c r="J8" s="3">
        <f t="shared" si="0"/>
        <v>0.12603671917808221</v>
      </c>
      <c r="K8" s="3">
        <f t="shared" si="0"/>
        <v>0.15567749999999997</v>
      </c>
      <c r="L8" s="3">
        <f t="shared" si="0"/>
        <v>0.19488078082191773</v>
      </c>
      <c r="M8" s="3">
        <f t="shared" si="0"/>
        <v>0.25933500000000009</v>
      </c>
      <c r="N8" s="3">
        <f t="shared" si="0"/>
        <v>0.31766712328767099</v>
      </c>
      <c r="O8" s="3">
        <f t="shared" si="0"/>
        <v>0.35846624999999999</v>
      </c>
      <c r="P8" s="3">
        <f t="shared" si="0"/>
        <v>0.36554162671232904</v>
      </c>
      <c r="Q8" s="3">
        <f t="shared" si="0"/>
        <v>0.31683749999999988</v>
      </c>
      <c r="R8" s="3">
        <f t="shared" si="0"/>
        <v>0.28150375684931506</v>
      </c>
      <c r="S8" s="3">
        <f t="shared" si="0"/>
        <v>0.45154125000000001</v>
      </c>
      <c r="T8" s="3">
        <f t="shared" si="0"/>
        <v>0.93586624315068523</v>
      </c>
      <c r="U8" s="3">
        <f t="shared" si="0"/>
        <v>1.4577712499999995</v>
      </c>
      <c r="V8" s="3">
        <f t="shared" si="0"/>
        <v>1.9327527636986304</v>
      </c>
      <c r="W8" s="3">
        <f t="shared" si="0"/>
        <v>5.5368787499999996</v>
      </c>
      <c r="X8" s="3">
        <f t="shared" si="0"/>
        <v>10.639384736301372</v>
      </c>
      <c r="Y8" s="3">
        <f t="shared" si="0"/>
        <v>10.992005702694996</v>
      </c>
      <c r="Z8" s="3">
        <f t="shared" si="0"/>
        <v>8.7855209765979296</v>
      </c>
      <c r="AA8" s="3">
        <f t="shared" si="0"/>
        <v>10.915997979797986</v>
      </c>
      <c r="AB8" s="46">
        <f t="shared" si="0"/>
        <v>7.8726717171717056</v>
      </c>
      <c r="AC8" s="47">
        <f t="shared" si="0"/>
        <v>5.6318928282828296</v>
      </c>
      <c r="AD8" s="47">
        <f t="shared" si="0"/>
        <v>7.388835656565675</v>
      </c>
      <c r="AE8" s="47">
        <f t="shared" si="0"/>
        <v>17.268908888888873</v>
      </c>
      <c r="AF8" s="48">
        <f t="shared" si="0"/>
        <v>9.9939999999999998</v>
      </c>
    </row>
    <row r="9" spans="1:32" ht="15.75" thickBot="1" x14ac:dyDescent="0.3">
      <c r="A9" s="25">
        <v>3.9247405412649687E-4</v>
      </c>
      <c r="B9" s="26">
        <v>0.26925617482888436</v>
      </c>
      <c r="C9" s="27">
        <v>1982.8904809397714</v>
      </c>
      <c r="D9" s="4" t="s">
        <v>7</v>
      </c>
      <c r="F9">
        <f>$A9*$C9+($B9-$A9)*E$3-($B9/$C9)*(E$3^2)</f>
        <v>0.78885297025793866</v>
      </c>
      <c r="G9">
        <f>$A9*$C9+($B9-$A9)*F$10-($B9/$C9)*(F$10^2)</f>
        <v>1.0008539364156863</v>
      </c>
      <c r="H9">
        <f t="shared" ref="H9:AF9" si="1">$A9*$C9+($B9-$A9)*G$10-($B9/$C9)*(G$10^2)</f>
        <v>1.2695860521819438</v>
      </c>
      <c r="I9">
        <f t="shared" si="1"/>
        <v>1.6100820854391518</v>
      </c>
      <c r="J9">
        <f t="shared" si="1"/>
        <v>2.0412677025601376</v>
      </c>
      <c r="K9">
        <f t="shared" si="1"/>
        <v>2.5869142440954409</v>
      </c>
      <c r="L9">
        <f t="shared" si="1"/>
        <v>3.2767905277055269</v>
      </c>
      <c r="M9">
        <f t="shared" si="1"/>
        <v>4.1480334014568854</v>
      </c>
      <c r="N9">
        <f t="shared" si="1"/>
        <v>5.2467428293252594</v>
      </c>
      <c r="O9">
        <f t="shared" si="1"/>
        <v>6.629779329143985</v>
      </c>
      <c r="P9">
        <f t="shared" si="1"/>
        <v>8.366691045897273</v>
      </c>
      <c r="Q9">
        <f t="shared" si="1"/>
        <v>10.541612279720196</v>
      </c>
      <c r="R9">
        <f t="shared" si="1"/>
        <v>13.254838107683533</v>
      </c>
      <c r="S9">
        <f t="shared" si="1"/>
        <v>16.623570063365662</v>
      </c>
      <c r="T9">
        <f t="shared" si="1"/>
        <v>20.781024184674525</v>
      </c>
      <c r="U9">
        <f t="shared" si="1"/>
        <v>25.872682238067345</v>
      </c>
      <c r="V9">
        <f t="shared" si="1"/>
        <v>32.047965879142353</v>
      </c>
      <c r="W9">
        <f t="shared" si="1"/>
        <v>39.445106075611747</v>
      </c>
      <c r="X9">
        <f t="shared" si="1"/>
        <v>48.166680546272261</v>
      </c>
      <c r="Y9">
        <f t="shared" si="1"/>
        <v>58.243624487755397</v>
      </c>
      <c r="Z9">
        <f t="shared" si="1"/>
        <v>69.58717733167542</v>
      </c>
      <c r="AA9">
        <f t="shared" si="1"/>
        <v>81.932103370476966</v>
      </c>
      <c r="AB9" s="43">
        <f>$A9*$C9+($B9-$A9)*AA$10-($B9/$C9)*(AA$10^2)</f>
        <v>94.781314192710084</v>
      </c>
      <c r="AC9" s="44">
        <f t="shared" si="1"/>
        <v>107.37127530017142</v>
      </c>
      <c r="AD9" s="44">
        <f t="shared" si="1"/>
        <v>118.68621408002588</v>
      </c>
      <c r="AE9" s="44">
        <f t="shared" si="1"/>
        <v>127.55031124920761</v>
      </c>
      <c r="AF9" s="45">
        <f t="shared" si="1"/>
        <v>132.81160250221933</v>
      </c>
    </row>
    <row r="10" spans="1:32" x14ac:dyDescent="0.25">
      <c r="A10" s="13"/>
      <c r="B10" s="14" t="s">
        <v>28</v>
      </c>
      <c r="C10" s="15" t="s">
        <v>29</v>
      </c>
      <c r="D10" s="4" t="s">
        <v>8</v>
      </c>
      <c r="F10" s="6">
        <f>E$3+F9</f>
        <v>0.82835297025793864</v>
      </c>
      <c r="G10" s="6">
        <f>F10+G9</f>
        <v>1.829206906673625</v>
      </c>
      <c r="H10" s="6">
        <f t="shared" ref="H10:AF10" si="2">G10+H9</f>
        <v>3.0987929588555687</v>
      </c>
      <c r="I10" s="6">
        <f t="shared" si="2"/>
        <v>4.7088750442947207</v>
      </c>
      <c r="J10" s="6">
        <f t="shared" si="2"/>
        <v>6.7501427468548583</v>
      </c>
      <c r="K10" s="6">
        <f t="shared" si="2"/>
        <v>9.3370569909502983</v>
      </c>
      <c r="L10" s="6">
        <f t="shared" si="2"/>
        <v>12.613847518655826</v>
      </c>
      <c r="M10" s="6">
        <f t="shared" si="2"/>
        <v>16.761880920112709</v>
      </c>
      <c r="N10" s="6">
        <f t="shared" si="2"/>
        <v>22.00862374943797</v>
      </c>
      <c r="O10" s="6">
        <f t="shared" si="2"/>
        <v>28.638403078581955</v>
      </c>
      <c r="P10" s="6">
        <f t="shared" si="2"/>
        <v>37.005094124479228</v>
      </c>
      <c r="Q10" s="6">
        <f t="shared" si="2"/>
        <v>47.546706404199426</v>
      </c>
      <c r="R10" s="6">
        <f t="shared" si="2"/>
        <v>60.801544511882959</v>
      </c>
      <c r="S10" s="6">
        <f t="shared" si="2"/>
        <v>77.425114575248614</v>
      </c>
      <c r="T10" s="6">
        <f t="shared" si="2"/>
        <v>98.206138759923135</v>
      </c>
      <c r="U10" s="6">
        <f t="shared" si="2"/>
        <v>124.07882099799048</v>
      </c>
      <c r="V10" s="6">
        <f t="shared" si="2"/>
        <v>156.12678687713282</v>
      </c>
      <c r="W10" s="6">
        <f t="shared" si="2"/>
        <v>195.57189295274458</v>
      </c>
      <c r="X10" s="6">
        <f t="shared" si="2"/>
        <v>243.73857349901684</v>
      </c>
      <c r="Y10" s="6">
        <f t="shared" si="2"/>
        <v>301.98219798677223</v>
      </c>
      <c r="Z10" s="6">
        <f t="shared" si="2"/>
        <v>371.56937531844767</v>
      </c>
      <c r="AA10" s="6">
        <f t="shared" si="2"/>
        <v>453.50147868892464</v>
      </c>
      <c r="AB10" s="49">
        <f t="shared" si="2"/>
        <v>548.28279288163469</v>
      </c>
      <c r="AC10" s="50">
        <f t="shared" si="2"/>
        <v>655.65406818180611</v>
      </c>
      <c r="AD10" s="50">
        <f t="shared" si="2"/>
        <v>774.34028226183204</v>
      </c>
      <c r="AE10" s="50">
        <f t="shared" si="2"/>
        <v>901.8905935110397</v>
      </c>
      <c r="AF10" s="51">
        <f t="shared" si="2"/>
        <v>1034.702196013259</v>
      </c>
    </row>
    <row r="11" spans="1:32" x14ac:dyDescent="0.25">
      <c r="A11" s="16" t="s">
        <v>27</v>
      </c>
      <c r="B11" s="17">
        <f>AF10-$AF$3</f>
        <v>932.304196013259</v>
      </c>
      <c r="C11" s="18">
        <f>((AF10-AA10)-($AF$3-$AA$3))</f>
        <v>533.04440823342532</v>
      </c>
      <c r="D11" s="4" t="s">
        <v>9</v>
      </c>
      <c r="E11" s="5">
        <f>SUM(F11:AA11)</f>
        <v>479504.16805844748</v>
      </c>
      <c r="F11">
        <f>(F10-F3)^2</f>
        <v>0.59884841957703405</v>
      </c>
      <c r="G11">
        <f t="shared" ref="G11:AF11" si="3">(G10-G3)^2</f>
        <v>3.0029564838789531</v>
      </c>
      <c r="H11">
        <f t="shared" si="3"/>
        <v>8.7352563482269847</v>
      </c>
      <c r="I11">
        <f t="shared" si="3"/>
        <v>20.167734120341894</v>
      </c>
      <c r="J11">
        <f t="shared" si="3"/>
        <v>41.037874133160336</v>
      </c>
      <c r="K11">
        <f t="shared" si="3"/>
        <v>78.09818539928105</v>
      </c>
      <c r="L11">
        <f t="shared" si="3"/>
        <v>142.0679846414823</v>
      </c>
      <c r="M11">
        <f t="shared" si="3"/>
        <v>249.89052189577123</v>
      </c>
      <c r="N11">
        <f t="shared" si="3"/>
        <v>430.02323644296013</v>
      </c>
      <c r="O11">
        <f t="shared" si="3"/>
        <v>729.44906322021552</v>
      </c>
      <c r="P11">
        <f t="shared" si="3"/>
        <v>1225.6625782831982</v>
      </c>
      <c r="Q11">
        <f t="shared" si="3"/>
        <v>2046.1363692421892</v>
      </c>
      <c r="R11">
        <f t="shared" si="3"/>
        <v>3388.1215842401079</v>
      </c>
      <c r="S11">
        <f t="shared" si="3"/>
        <v>5532.3252038534283</v>
      </c>
      <c r="T11">
        <f t="shared" si="3"/>
        <v>8878.3053989276086</v>
      </c>
      <c r="U11">
        <f t="shared" si="3"/>
        <v>14075.371534511423</v>
      </c>
      <c r="V11">
        <f t="shared" si="3"/>
        <v>22128.01554760123</v>
      </c>
      <c r="W11">
        <f t="shared" si="3"/>
        <v>33365.812280593316</v>
      </c>
      <c r="X11">
        <f t="shared" si="3"/>
        <v>48483.815444487882</v>
      </c>
      <c r="Y11">
        <f t="shared" si="3"/>
        <v>71525.237289212047</v>
      </c>
      <c r="Z11">
        <f t="shared" si="3"/>
        <v>107743.91502839229</v>
      </c>
      <c r="AA11">
        <f t="shared" si="3"/>
        <v>159408.37813799788</v>
      </c>
      <c r="AB11" s="43">
        <f t="shared" si="3"/>
        <v>236359.74257697258</v>
      </c>
      <c r="AC11" s="44">
        <f t="shared" si="3"/>
        <v>345635.59626575175</v>
      </c>
      <c r="AD11" s="44">
        <f t="shared" si="3"/>
        <v>488887.89933211618</v>
      </c>
      <c r="AE11" s="44">
        <f t="shared" si="3"/>
        <v>655268.54507410724</v>
      </c>
      <c r="AF11" s="45">
        <f t="shared" si="3"/>
        <v>869191.11390392925</v>
      </c>
    </row>
    <row r="12" spans="1:32" ht="15.75" thickBot="1" x14ac:dyDescent="0.3">
      <c r="A12" s="19" t="s">
        <v>30</v>
      </c>
      <c r="B12" s="20">
        <f>(B11/$AF$3)*100</f>
        <v>910.4710990578518</v>
      </c>
      <c r="C12" s="21">
        <f>((C11)/($AF$3-$AA$3))*100</f>
        <v>1106.9046160226867</v>
      </c>
      <c r="D12" s="4" t="s">
        <v>10</v>
      </c>
      <c r="E12" s="5">
        <f>SUM(F12:AA12)</f>
        <v>2072.9182307184415</v>
      </c>
      <c r="F12">
        <f>SQRT(F11)</f>
        <v>0.77385297025793864</v>
      </c>
      <c r="G12">
        <f t="shared" ref="G12:AF12" si="4">SQRT(G11)</f>
        <v>1.732904060783214</v>
      </c>
      <c r="H12">
        <f t="shared" si="4"/>
        <v>2.9555467088555689</v>
      </c>
      <c r="I12">
        <f t="shared" si="4"/>
        <v>4.4908500442947208</v>
      </c>
      <c r="J12">
        <f t="shared" si="4"/>
        <v>6.4060810276767759</v>
      </c>
      <c r="K12">
        <f t="shared" si="4"/>
        <v>8.8373177717722164</v>
      </c>
      <c r="L12">
        <f t="shared" si="4"/>
        <v>11.919227518655825</v>
      </c>
      <c r="M12">
        <f t="shared" si="4"/>
        <v>15.807925920112709</v>
      </c>
      <c r="N12">
        <f t="shared" si="4"/>
        <v>20.737001626150299</v>
      </c>
      <c r="O12">
        <f t="shared" si="4"/>
        <v>27.008314705294286</v>
      </c>
      <c r="P12">
        <f t="shared" si="4"/>
        <v>35.00946412447923</v>
      </c>
      <c r="Q12">
        <f t="shared" si="4"/>
        <v>45.234238904199429</v>
      </c>
      <c r="R12">
        <f t="shared" si="4"/>
        <v>58.207573255033644</v>
      </c>
      <c r="S12">
        <f t="shared" si="4"/>
        <v>74.379602068399294</v>
      </c>
      <c r="T12">
        <f t="shared" si="4"/>
        <v>94.224760009923131</v>
      </c>
      <c r="U12">
        <f t="shared" si="4"/>
        <v>118.63967099799048</v>
      </c>
      <c r="V12">
        <f t="shared" si="4"/>
        <v>148.75488411343417</v>
      </c>
      <c r="W12">
        <f t="shared" si="4"/>
        <v>182.66311143904593</v>
      </c>
      <c r="X12">
        <f t="shared" si="4"/>
        <v>220.19040724901683</v>
      </c>
      <c r="Y12">
        <f t="shared" si="4"/>
        <v>267.44202603407723</v>
      </c>
      <c r="Z12">
        <f t="shared" si="4"/>
        <v>328.24368238915474</v>
      </c>
      <c r="AA12">
        <f t="shared" si="4"/>
        <v>399.25978777983374</v>
      </c>
      <c r="AB12" s="43">
        <f t="shared" si="4"/>
        <v>486.16843025537207</v>
      </c>
      <c r="AC12" s="44">
        <f t="shared" si="4"/>
        <v>587.90781272726065</v>
      </c>
      <c r="AD12" s="44">
        <f t="shared" si="4"/>
        <v>699.20519115072091</v>
      </c>
      <c r="AE12" s="44">
        <f t="shared" si="4"/>
        <v>809.4865935110397</v>
      </c>
      <c r="AF12" s="45">
        <f t="shared" si="4"/>
        <v>932.304196013259</v>
      </c>
    </row>
    <row r="14" spans="1:32" ht="15.75" thickBot="1" x14ac:dyDescent="0.3">
      <c r="A14" t="s">
        <v>14</v>
      </c>
    </row>
    <row r="15" spans="1:32" x14ac:dyDescent="0.25">
      <c r="A15" s="22" t="s">
        <v>11</v>
      </c>
      <c r="B15" s="23" t="s">
        <v>12</v>
      </c>
      <c r="C15" s="24" t="s">
        <v>15</v>
      </c>
      <c r="D15" s="4" t="s">
        <v>6</v>
      </c>
      <c r="F15" s="3">
        <f>F$3-E$3</f>
        <v>1.4999999999999999E-2</v>
      </c>
      <c r="G15" s="3">
        <f t="shared" ref="G15:AF15" si="5">G$3-F$3</f>
        <v>4.1802845890410965E-2</v>
      </c>
      <c r="H15" s="3">
        <f t="shared" si="5"/>
        <v>4.6943404109589026E-2</v>
      </c>
      <c r="I15" s="3">
        <f t="shared" si="5"/>
        <v>7.4778750000000005E-2</v>
      </c>
      <c r="J15" s="3">
        <f t="shared" si="5"/>
        <v>0.12603671917808221</v>
      </c>
      <c r="K15" s="3">
        <f t="shared" si="5"/>
        <v>0.15567749999999997</v>
      </c>
      <c r="L15" s="3">
        <f t="shared" si="5"/>
        <v>0.19488078082191773</v>
      </c>
      <c r="M15" s="3">
        <f t="shared" si="5"/>
        <v>0.25933500000000009</v>
      </c>
      <c r="N15" s="3">
        <f t="shared" si="5"/>
        <v>0.31766712328767099</v>
      </c>
      <c r="O15" s="3">
        <f t="shared" si="5"/>
        <v>0.35846624999999999</v>
      </c>
      <c r="P15" s="3">
        <f t="shared" si="5"/>
        <v>0.36554162671232904</v>
      </c>
      <c r="Q15" s="3">
        <f t="shared" si="5"/>
        <v>0.31683749999999988</v>
      </c>
      <c r="R15" s="3">
        <f t="shared" si="5"/>
        <v>0.28150375684931506</v>
      </c>
      <c r="S15" s="3">
        <f t="shared" si="5"/>
        <v>0.45154125000000001</v>
      </c>
      <c r="T15" s="3">
        <f t="shared" si="5"/>
        <v>0.93586624315068523</v>
      </c>
      <c r="U15" s="3">
        <f t="shared" si="5"/>
        <v>1.4577712499999995</v>
      </c>
      <c r="V15" s="3">
        <f t="shared" si="5"/>
        <v>1.9327527636986304</v>
      </c>
      <c r="W15" s="3">
        <f t="shared" si="5"/>
        <v>5.5368787499999996</v>
      </c>
      <c r="X15" s="3">
        <f t="shared" si="5"/>
        <v>10.639384736301372</v>
      </c>
      <c r="Y15" s="3">
        <f t="shared" si="5"/>
        <v>10.992005702694996</v>
      </c>
      <c r="Z15" s="3">
        <f t="shared" si="5"/>
        <v>8.7855209765979296</v>
      </c>
      <c r="AA15" s="3">
        <f t="shared" si="5"/>
        <v>10.915997979797986</v>
      </c>
      <c r="AB15" s="46">
        <f t="shared" si="5"/>
        <v>7.8726717171717056</v>
      </c>
      <c r="AC15" s="47">
        <f t="shared" si="5"/>
        <v>5.6318928282828296</v>
      </c>
      <c r="AD15" s="47">
        <f t="shared" si="5"/>
        <v>7.388835656565675</v>
      </c>
      <c r="AE15" s="47">
        <f t="shared" si="5"/>
        <v>17.268908888888873</v>
      </c>
      <c r="AF15" s="48">
        <f t="shared" si="5"/>
        <v>9.9939999999999998</v>
      </c>
    </row>
    <row r="16" spans="1:32" ht="15.75" thickBot="1" x14ac:dyDescent="0.3">
      <c r="A16" s="25">
        <v>5.2830382960039938E-4</v>
      </c>
      <c r="B16" s="26">
        <v>0.28011800145205834</v>
      </c>
      <c r="C16" s="27">
        <v>7.7085325087615314E-2</v>
      </c>
      <c r="D16" s="4" t="s">
        <v>7</v>
      </c>
      <c r="F16">
        <f>$A16*($C16*E$4)+($B16-$A16)*(E$3)-($B16/($C16*E$4))*(E3^2)</f>
        <v>-6.9193020464542371E-2</v>
      </c>
      <c r="G16">
        <f>$A16*($C16*F$4)+($B16-$A16)*(F$17)-($B16/($C16*F$4))*(F17^2)</f>
        <v>-4.0937164989288434E-2</v>
      </c>
      <c r="H16">
        <f t="shared" ref="H16:AF16" si="6">$A16*($C16*G$4)+($B16-$A16)*(G$17)-($B16/($C16*G$4))*(G17^2)</f>
        <v>-0.14304828319041213</v>
      </c>
      <c r="I16">
        <f t="shared" si="6"/>
        <v>-0.87738589785166954</v>
      </c>
      <c r="J16">
        <f t="shared" si="6"/>
        <v>-15.416253054452064</v>
      </c>
      <c r="K16">
        <f t="shared" si="6"/>
        <v>-2315.4669356857034</v>
      </c>
      <c r="L16">
        <f t="shared" si="6"/>
        <v>-32475037.257220559</v>
      </c>
      <c r="M16">
        <f t="shared" si="6"/>
        <v>-4622854668801107</v>
      </c>
      <c r="N16">
        <f t="shared" si="6"/>
        <v>-6.9550102137601453E+31</v>
      </c>
      <c r="O16">
        <f t="shared" si="6"/>
        <v>-1.2008294439846051E+64</v>
      </c>
      <c r="P16">
        <f t="shared" si="6"/>
        <v>-2.828511311392325E+128</v>
      </c>
      <c r="Q16">
        <f t="shared" si="6"/>
        <v>-1.2689268810310028E+257</v>
      </c>
      <c r="R16" t="e">
        <f t="shared" si="6"/>
        <v>#NUM!</v>
      </c>
      <c r="S16" t="e">
        <f t="shared" si="6"/>
        <v>#NUM!</v>
      </c>
      <c r="T16" t="e">
        <f t="shared" si="6"/>
        <v>#NUM!</v>
      </c>
      <c r="U16" t="e">
        <f t="shared" si="6"/>
        <v>#NUM!</v>
      </c>
      <c r="V16" t="e">
        <f t="shared" si="6"/>
        <v>#NUM!</v>
      </c>
      <c r="W16" t="e">
        <f t="shared" si="6"/>
        <v>#NUM!</v>
      </c>
      <c r="X16" t="e">
        <f t="shared" si="6"/>
        <v>#NUM!</v>
      </c>
      <c r="Y16" t="e">
        <f t="shared" si="6"/>
        <v>#NUM!</v>
      </c>
      <c r="Z16" t="e">
        <f t="shared" si="6"/>
        <v>#NUM!</v>
      </c>
      <c r="AA16" t="e">
        <f t="shared" si="6"/>
        <v>#NUM!</v>
      </c>
      <c r="AB16" s="43" t="e">
        <f t="shared" si="6"/>
        <v>#NUM!</v>
      </c>
      <c r="AC16" s="44" t="e">
        <f t="shared" si="6"/>
        <v>#NUM!</v>
      </c>
      <c r="AD16" s="44" t="e">
        <f t="shared" si="6"/>
        <v>#NUM!</v>
      </c>
      <c r="AE16" s="44" t="e">
        <f t="shared" si="6"/>
        <v>#NUM!</v>
      </c>
      <c r="AF16" s="45" t="e">
        <f t="shared" si="6"/>
        <v>#NUM!</v>
      </c>
    </row>
    <row r="17" spans="1:32" x14ac:dyDescent="0.25">
      <c r="A17" s="13"/>
      <c r="B17" s="14" t="s">
        <v>28</v>
      </c>
      <c r="C17" s="15" t="s">
        <v>29</v>
      </c>
      <c r="D17" s="4" t="s">
        <v>8</v>
      </c>
      <c r="F17" s="6">
        <f>E$3+F16</f>
        <v>-2.969302046454237E-2</v>
      </c>
      <c r="G17" s="6">
        <f>F17+G16</f>
        <v>-7.0630185453830804E-2</v>
      </c>
      <c r="H17" s="6">
        <f t="shared" ref="H17" si="7">G17+H16</f>
        <v>-0.21367846864424295</v>
      </c>
      <c r="I17" s="6">
        <f t="shared" ref="I17" si="8">H17+I16</f>
        <v>-1.0910643664959125</v>
      </c>
      <c r="J17" s="6">
        <f t="shared" ref="J17" si="9">I17+J16</f>
        <v>-16.507317420947977</v>
      </c>
      <c r="K17" s="6">
        <f t="shared" ref="K17" si="10">J17+K16</f>
        <v>-2331.9742531066513</v>
      </c>
      <c r="L17" s="6">
        <f t="shared" ref="L17" si="11">K17+L16</f>
        <v>-32477369.231473666</v>
      </c>
      <c r="M17" s="6">
        <f t="shared" ref="M17" si="12">L17+M16</f>
        <v>-4622854701278476</v>
      </c>
      <c r="N17" s="6">
        <f t="shared" ref="N17" si="13">M17+N16</f>
        <v>-6.9550102137601462E+31</v>
      </c>
      <c r="O17" s="6">
        <f t="shared" ref="O17" si="14">N17+O16</f>
        <v>-1.2008294439846051E+64</v>
      </c>
      <c r="P17" s="6">
        <f t="shared" ref="P17" si="15">O17+P16</f>
        <v>-2.828511311392325E+128</v>
      </c>
      <c r="Q17" s="6">
        <f t="shared" ref="Q17" si="16">P17+Q16</f>
        <v>-1.2689268810310028E+257</v>
      </c>
      <c r="R17" s="6" t="e">
        <f t="shared" ref="R17" si="17">Q17+R16</f>
        <v>#NUM!</v>
      </c>
      <c r="S17" s="6" t="e">
        <f t="shared" ref="S17" si="18">R17+S16</f>
        <v>#NUM!</v>
      </c>
      <c r="T17" s="6" t="e">
        <f t="shared" ref="T17" si="19">S17+T16</f>
        <v>#NUM!</v>
      </c>
      <c r="U17" s="6" t="e">
        <f t="shared" ref="U17" si="20">T17+U16</f>
        <v>#NUM!</v>
      </c>
      <c r="V17" s="6" t="e">
        <f t="shared" ref="V17" si="21">U17+V16</f>
        <v>#NUM!</v>
      </c>
      <c r="W17" s="6" t="e">
        <f t="shared" ref="W17" si="22">V17+W16</f>
        <v>#NUM!</v>
      </c>
      <c r="X17" s="6" t="e">
        <f t="shared" ref="X17" si="23">W17+X16</f>
        <v>#NUM!</v>
      </c>
      <c r="Y17" s="6" t="e">
        <f t="shared" ref="Y17" si="24">X17+Y16</f>
        <v>#NUM!</v>
      </c>
      <c r="Z17" s="6" t="e">
        <f t="shared" ref="Z17" si="25">Y17+Z16</f>
        <v>#NUM!</v>
      </c>
      <c r="AA17" s="6" t="e">
        <f t="shared" ref="AA17" si="26">Z17+AA16</f>
        <v>#NUM!</v>
      </c>
      <c r="AB17" s="49" t="e">
        <f t="shared" ref="AB17" si="27">AA17+AB16</f>
        <v>#NUM!</v>
      </c>
      <c r="AC17" s="50" t="e">
        <f t="shared" ref="AC17" si="28">AB17+AC16</f>
        <v>#NUM!</v>
      </c>
      <c r="AD17" s="50" t="e">
        <f t="shared" ref="AD17" si="29">AC17+AD16</f>
        <v>#NUM!</v>
      </c>
      <c r="AE17" s="50" t="e">
        <f t="shared" ref="AE17" si="30">AD17+AE16</f>
        <v>#NUM!</v>
      </c>
      <c r="AF17" s="51" t="e">
        <f t="shared" ref="AF17" si="31">AE17+AF16</f>
        <v>#NUM!</v>
      </c>
    </row>
    <row r="18" spans="1:32" x14ac:dyDescent="0.25">
      <c r="A18" s="16" t="s">
        <v>27</v>
      </c>
      <c r="B18" s="17" t="e">
        <f>AF17-$AF$3</f>
        <v>#NUM!</v>
      </c>
      <c r="C18" s="18" t="e">
        <f>((AF17-AA17)-($AF$3-$AA$3))</f>
        <v>#NUM!</v>
      </c>
      <c r="D18" s="4" t="s">
        <v>9</v>
      </c>
      <c r="E18" s="5" t="e">
        <f>SUM(F18:AA18)</f>
        <v>#NUM!</v>
      </c>
      <c r="F18">
        <f>(F3-F17)^2</f>
        <v>7.0884646949428507E-3</v>
      </c>
      <c r="G18">
        <f t="shared" ref="G18:AF18" si="32">(G3-G17)^2</f>
        <v>2.7866636953777599E-2</v>
      </c>
      <c r="H18">
        <f t="shared" si="32"/>
        <v>0.12739525477927197</v>
      </c>
      <c r="I18">
        <f>(I3-I17)^2</f>
        <v>1.7137149694726694</v>
      </c>
      <c r="J18">
        <f t="shared" si="32"/>
        <v>283.96897892427569</v>
      </c>
      <c r="K18">
        <f t="shared" si="32"/>
        <v>5440434.9248763928</v>
      </c>
      <c r="L18">
        <f t="shared" si="32"/>
        <v>1054779557316333.1</v>
      </c>
      <c r="M18">
        <f t="shared" si="32"/>
        <v>2.1370785589132516E+31</v>
      </c>
      <c r="N18">
        <f t="shared" si="32"/>
        <v>4.8372167073507955E+63</v>
      </c>
      <c r="O18">
        <f t="shared" si="32"/>
        <v>1.4419913535403759E+128</v>
      </c>
      <c r="P18">
        <f t="shared" si="32"/>
        <v>8.0004762386743299E+256</v>
      </c>
      <c r="Q18" t="e">
        <f t="shared" si="32"/>
        <v>#NUM!</v>
      </c>
      <c r="R18" t="e">
        <f t="shared" si="32"/>
        <v>#NUM!</v>
      </c>
      <c r="S18" t="e">
        <f t="shared" si="32"/>
        <v>#NUM!</v>
      </c>
      <c r="T18" t="e">
        <f t="shared" si="32"/>
        <v>#NUM!</v>
      </c>
      <c r="U18" t="e">
        <f t="shared" si="32"/>
        <v>#NUM!</v>
      </c>
      <c r="V18" t="e">
        <f t="shared" si="32"/>
        <v>#NUM!</v>
      </c>
      <c r="W18" t="e">
        <f t="shared" si="32"/>
        <v>#NUM!</v>
      </c>
      <c r="X18" t="e">
        <f t="shared" si="32"/>
        <v>#NUM!</v>
      </c>
      <c r="Y18" t="e">
        <f t="shared" si="32"/>
        <v>#NUM!</v>
      </c>
      <c r="Z18" t="e">
        <f t="shared" si="32"/>
        <v>#NUM!</v>
      </c>
      <c r="AA18" t="e">
        <f t="shared" si="32"/>
        <v>#NUM!</v>
      </c>
      <c r="AB18" s="43" t="e">
        <f t="shared" si="32"/>
        <v>#NUM!</v>
      </c>
      <c r="AC18" s="44" t="e">
        <f t="shared" si="32"/>
        <v>#NUM!</v>
      </c>
      <c r="AD18" s="44" t="e">
        <f t="shared" si="32"/>
        <v>#NUM!</v>
      </c>
      <c r="AE18" s="44" t="e">
        <f t="shared" si="32"/>
        <v>#NUM!</v>
      </c>
      <c r="AF18" s="45" t="e">
        <f t="shared" si="32"/>
        <v>#NUM!</v>
      </c>
    </row>
    <row r="19" spans="1:32" ht="15.75" thickBot="1" x14ac:dyDescent="0.3">
      <c r="A19" s="19" t="s">
        <v>30</v>
      </c>
      <c r="B19" s="20" t="e">
        <f>(B18/$AF$3)*100</f>
        <v>#NUM!</v>
      </c>
      <c r="C19" s="21" t="e">
        <f>((C18)/($AF$3-$AA$3))*100</f>
        <v>#NUM!</v>
      </c>
      <c r="D19" s="4" t="s">
        <v>10</v>
      </c>
      <c r="E19" s="5" t="e">
        <f>SUM(F19:AA19)</f>
        <v>#NUM!</v>
      </c>
      <c r="F19">
        <f>SQRT(F18)</f>
        <v>8.419302046454237E-2</v>
      </c>
      <c r="G19">
        <f t="shared" ref="G19" si="33">SQRT(G18)</f>
        <v>0.16693303134424176</v>
      </c>
      <c r="H19">
        <f t="shared" ref="H19" si="34">SQRT(H18)</f>
        <v>0.35692471864424291</v>
      </c>
      <c r="I19">
        <f t="shared" ref="I19" si="35">SQRT(I18)</f>
        <v>1.3090893664959125</v>
      </c>
      <c r="J19">
        <f t="shared" ref="J19" si="36">SQRT(J18)</f>
        <v>16.85137914012606</v>
      </c>
      <c r="K19">
        <f t="shared" ref="K19" si="37">SQRT(K18)</f>
        <v>2332.4739923258294</v>
      </c>
      <c r="L19">
        <f t="shared" ref="L19" si="38">SQRT(L18)</f>
        <v>32477369.926093664</v>
      </c>
      <c r="M19">
        <f t="shared" ref="M19" si="39">SQRT(M18)</f>
        <v>4622854701278477</v>
      </c>
      <c r="N19">
        <f t="shared" ref="N19" si="40">SQRT(N18)</f>
        <v>6.9550102137601462E+31</v>
      </c>
      <c r="O19">
        <f t="shared" ref="O19" si="41">SQRT(O18)</f>
        <v>1.2008294439846051E+64</v>
      </c>
      <c r="P19">
        <f t="shared" ref="P19" si="42">SQRT(P18)</f>
        <v>2.828511311392325E+128</v>
      </c>
      <c r="Q19" t="e">
        <f t="shared" ref="Q19" si="43">SQRT(Q18)</f>
        <v>#NUM!</v>
      </c>
      <c r="R19" t="e">
        <f t="shared" ref="R19" si="44">SQRT(R18)</f>
        <v>#NUM!</v>
      </c>
      <c r="S19" t="e">
        <f t="shared" ref="S19" si="45">SQRT(S18)</f>
        <v>#NUM!</v>
      </c>
      <c r="T19" t="e">
        <f t="shared" ref="T19" si="46">SQRT(T18)</f>
        <v>#NUM!</v>
      </c>
      <c r="U19" t="e">
        <f t="shared" ref="U19" si="47">SQRT(U18)</f>
        <v>#NUM!</v>
      </c>
      <c r="V19" t="e">
        <f t="shared" ref="V19" si="48">SQRT(V18)</f>
        <v>#NUM!</v>
      </c>
      <c r="W19" t="e">
        <f t="shared" ref="W19" si="49">SQRT(W18)</f>
        <v>#NUM!</v>
      </c>
      <c r="X19" t="e">
        <f t="shared" ref="X19" si="50">SQRT(X18)</f>
        <v>#NUM!</v>
      </c>
      <c r="Y19" t="e">
        <f t="shared" ref="Y19" si="51">SQRT(Y18)</f>
        <v>#NUM!</v>
      </c>
      <c r="Z19" t="e">
        <f t="shared" ref="Z19" si="52">SQRT(Z18)</f>
        <v>#NUM!</v>
      </c>
      <c r="AA19" t="e">
        <f t="shared" ref="AA19" si="53">SQRT(AA18)</f>
        <v>#NUM!</v>
      </c>
      <c r="AB19" s="43" t="e">
        <f t="shared" ref="AB19" si="54">SQRT(AB18)</f>
        <v>#NUM!</v>
      </c>
      <c r="AC19" s="44" t="e">
        <f t="shared" ref="AC19" si="55">SQRT(AC18)</f>
        <v>#NUM!</v>
      </c>
      <c r="AD19" s="44" t="e">
        <f t="shared" ref="AD19" si="56">SQRT(AD18)</f>
        <v>#NUM!</v>
      </c>
      <c r="AE19" s="44" t="e">
        <f t="shared" ref="AE19" si="57">SQRT(AE18)</f>
        <v>#NUM!</v>
      </c>
      <c r="AF19" s="45" t="e">
        <f t="shared" ref="AF19" si="58">SQRT(AF18)</f>
        <v>#NUM!</v>
      </c>
    </row>
    <row r="22" spans="1:32" ht="15.75" thickBot="1" x14ac:dyDescent="0.3">
      <c r="A22" t="s">
        <v>16</v>
      </c>
    </row>
    <row r="23" spans="1:32" x14ac:dyDescent="0.25">
      <c r="A23" s="22" t="s">
        <v>11</v>
      </c>
      <c r="B23" s="23" t="s">
        <v>12</v>
      </c>
      <c r="C23" s="24" t="s">
        <v>15</v>
      </c>
      <c r="D23" s="4" t="s">
        <v>6</v>
      </c>
      <c r="F23" s="3">
        <f>F$3-E$3</f>
        <v>1.4999999999999999E-2</v>
      </c>
      <c r="G23" s="3">
        <f t="shared" ref="G23:AF23" si="59">G$3-F$3</f>
        <v>4.1802845890410965E-2</v>
      </c>
      <c r="H23" s="3">
        <f t="shared" si="59"/>
        <v>4.6943404109589026E-2</v>
      </c>
      <c r="I23" s="3">
        <f t="shared" si="59"/>
        <v>7.4778750000000005E-2</v>
      </c>
      <c r="J23" s="3">
        <f t="shared" si="59"/>
        <v>0.12603671917808221</v>
      </c>
      <c r="K23" s="3">
        <f t="shared" si="59"/>
        <v>0.15567749999999997</v>
      </c>
      <c r="L23" s="3">
        <f t="shared" si="59"/>
        <v>0.19488078082191773</v>
      </c>
      <c r="M23" s="3">
        <f t="shared" si="59"/>
        <v>0.25933500000000009</v>
      </c>
      <c r="N23" s="3">
        <f t="shared" si="59"/>
        <v>0.31766712328767099</v>
      </c>
      <c r="O23" s="3">
        <f t="shared" si="59"/>
        <v>0.35846624999999999</v>
      </c>
      <c r="P23" s="3">
        <f t="shared" si="59"/>
        <v>0.36554162671232904</v>
      </c>
      <c r="Q23" s="3">
        <f t="shared" si="59"/>
        <v>0.31683749999999988</v>
      </c>
      <c r="R23" s="3">
        <f t="shared" si="59"/>
        <v>0.28150375684931506</v>
      </c>
      <c r="S23" s="3">
        <f t="shared" si="59"/>
        <v>0.45154125000000001</v>
      </c>
      <c r="T23" s="3">
        <f t="shared" si="59"/>
        <v>0.93586624315068523</v>
      </c>
      <c r="U23" s="3">
        <f t="shared" si="59"/>
        <v>1.4577712499999995</v>
      </c>
      <c r="V23" s="3">
        <f t="shared" si="59"/>
        <v>1.9327527636986304</v>
      </c>
      <c r="W23" s="3">
        <f t="shared" si="59"/>
        <v>5.5368787499999996</v>
      </c>
      <c r="X23" s="3">
        <f t="shared" si="59"/>
        <v>10.639384736301372</v>
      </c>
      <c r="Y23" s="3">
        <f t="shared" si="59"/>
        <v>10.992005702694996</v>
      </c>
      <c r="Z23" s="3">
        <f t="shared" si="59"/>
        <v>8.7855209765979296</v>
      </c>
      <c r="AA23" s="3">
        <f t="shared" si="59"/>
        <v>10.915997979797986</v>
      </c>
      <c r="AB23" s="46">
        <f t="shared" si="59"/>
        <v>7.8726717171717056</v>
      </c>
      <c r="AC23" s="47">
        <f t="shared" si="59"/>
        <v>5.6318928282828296</v>
      </c>
      <c r="AD23" s="47">
        <f t="shared" si="59"/>
        <v>7.388835656565675</v>
      </c>
      <c r="AE23" s="47">
        <f t="shared" si="59"/>
        <v>17.268908888888873</v>
      </c>
      <c r="AF23" s="48">
        <f t="shared" si="59"/>
        <v>9.9939999999999998</v>
      </c>
    </row>
    <row r="24" spans="1:32" ht="15.75" thickBot="1" x14ac:dyDescent="0.3">
      <c r="A24" s="25">
        <v>5.7734816232453325E-3</v>
      </c>
      <c r="B24" s="26">
        <v>0.21954270082456115</v>
      </c>
      <c r="C24" s="27">
        <v>8.9658830549754227E-3</v>
      </c>
      <c r="D24" s="4" t="s">
        <v>7</v>
      </c>
      <c r="F24">
        <f>$A24*($C24/($C24+E5))*E$4+($B24-$A24)*(E$3)-($B24/(($C24/($C24+E5))*E$4)*(E$3^2))</f>
        <v>-9.0901186440033158E-2</v>
      </c>
      <c r="G24">
        <f>$A24*($C24/($C24+F5))*F$4+($B24-$A24)*(F$25)-($B24/(($C24/($C24+F5))*F$4)*(F$25^2))</f>
        <v>-0.12601996376884203</v>
      </c>
      <c r="H24">
        <f t="shared" ref="H24:AF24" si="60">$A24*($C24/($C24+G5))*G$4+($B24-$A24)*(G$25)-($B24/(($C24/($C24+G5))*G$4)*(G$25^2))</f>
        <v>-0.15663865867797561</v>
      </c>
      <c r="I24">
        <f t="shared" si="60"/>
        <v>-8.2194607017231872E-2</v>
      </c>
      <c r="J24">
        <f t="shared" si="60"/>
        <v>-3.4782310683472747E-2</v>
      </c>
      <c r="K24">
        <f t="shared" si="60"/>
        <v>-0.23556165891736952</v>
      </c>
      <c r="L24">
        <f t="shared" si="60"/>
        <v>-4.1297930310487119E-2</v>
      </c>
      <c r="M24">
        <f t="shared" si="60"/>
        <v>-0.71116028421220734</v>
      </c>
      <c r="N24">
        <f t="shared" si="60"/>
        <v>-3.8194739573106035E-3</v>
      </c>
      <c r="O24">
        <f t="shared" si="60"/>
        <v>-1.5955805014054152</v>
      </c>
      <c r="P24">
        <f t="shared" si="60"/>
        <v>-0.22661277012358277</v>
      </c>
      <c r="Q24">
        <f t="shared" si="60"/>
        <v>-1.9990947500159977</v>
      </c>
      <c r="R24">
        <f t="shared" si="60"/>
        <v>6.0585821804101647E-4</v>
      </c>
      <c r="S24">
        <f t="shared" si="60"/>
        <v>-3.4608532573655184</v>
      </c>
      <c r="T24">
        <f t="shared" si="60"/>
        <v>-0.58880603905637408</v>
      </c>
      <c r="U24">
        <f t="shared" si="60"/>
        <v>-1.5101409895426459</v>
      </c>
      <c r="V24">
        <f t="shared" si="60"/>
        <v>-0.5653624656703895</v>
      </c>
      <c r="W24">
        <f t="shared" si="60"/>
        <v>-1.8067767541043029</v>
      </c>
      <c r="X24">
        <f t="shared" si="60"/>
        <v>-0.74021912251657063</v>
      </c>
      <c r="Y24">
        <f t="shared" si="60"/>
        <v>-1.9902759430817332</v>
      </c>
      <c r="Z24">
        <f t="shared" si="60"/>
        <v>-4.5853234451207756</v>
      </c>
      <c r="AA24">
        <f t="shared" si="60"/>
        <v>-5.1751816273592928</v>
      </c>
      <c r="AB24" s="43">
        <f t="shared" si="60"/>
        <v>-3.5184129562464825</v>
      </c>
      <c r="AC24" s="44">
        <f t="shared" si="60"/>
        <v>-3.3469473430613093</v>
      </c>
      <c r="AD24" s="44">
        <f t="shared" si="60"/>
        <v>-2.0365234670044376</v>
      </c>
      <c r="AE24" s="44">
        <f t="shared" si="60"/>
        <v>-0.72616562583520938</v>
      </c>
      <c r="AF24" s="45">
        <f t="shared" si="60"/>
        <v>1.4564351467285448</v>
      </c>
    </row>
    <row r="25" spans="1:32" x14ac:dyDescent="0.25">
      <c r="A25" s="13"/>
      <c r="B25" s="14" t="s">
        <v>28</v>
      </c>
      <c r="C25" s="15" t="s">
        <v>29</v>
      </c>
      <c r="D25" s="4" t="s">
        <v>8</v>
      </c>
      <c r="F25" s="6">
        <f>E$3+F24</f>
        <v>-5.1401186440033157E-2</v>
      </c>
      <c r="G25" s="6">
        <f t="shared" ref="G25:AF25" si="61">F$3+G24</f>
        <v>-7.1519963768842038E-2</v>
      </c>
      <c r="H25" s="6">
        <f t="shared" si="61"/>
        <v>-6.0335812787564641E-2</v>
      </c>
      <c r="I25" s="6">
        <f t="shared" si="61"/>
        <v>6.105164298276812E-2</v>
      </c>
      <c r="J25" s="6">
        <f t="shared" si="61"/>
        <v>0.18324268931652726</v>
      </c>
      <c r="K25" s="6">
        <f t="shared" si="61"/>
        <v>0.10850006026071268</v>
      </c>
      <c r="L25" s="6">
        <f t="shared" si="61"/>
        <v>0.45844128886759505</v>
      </c>
      <c r="M25" s="6">
        <f t="shared" si="61"/>
        <v>-1.6540284212207434E-2</v>
      </c>
      <c r="N25" s="6">
        <f t="shared" si="61"/>
        <v>0.95013552604268936</v>
      </c>
      <c r="O25" s="6">
        <f t="shared" si="61"/>
        <v>-0.32395837811774419</v>
      </c>
      <c r="P25" s="6">
        <f t="shared" si="61"/>
        <v>1.4034756031640883</v>
      </c>
      <c r="Q25" s="6">
        <f t="shared" si="61"/>
        <v>-3.4647500159976641E-3</v>
      </c>
      <c r="R25" s="6">
        <f t="shared" si="61"/>
        <v>2.3130733582180407</v>
      </c>
      <c r="S25" s="6">
        <f t="shared" si="61"/>
        <v>-0.86688200051620345</v>
      </c>
      <c r="T25" s="6">
        <f t="shared" si="61"/>
        <v>2.4567064677929409</v>
      </c>
      <c r="U25" s="6">
        <f t="shared" si="61"/>
        <v>2.4712377604573543</v>
      </c>
      <c r="V25" s="6">
        <f t="shared" si="61"/>
        <v>4.87378753432961</v>
      </c>
      <c r="W25" s="6">
        <f t="shared" si="61"/>
        <v>5.5651260095943273</v>
      </c>
      <c r="X25" s="6">
        <f t="shared" si="61"/>
        <v>12.168562391182059</v>
      </c>
      <c r="Y25" s="6">
        <f t="shared" si="61"/>
        <v>21.557890306918267</v>
      </c>
      <c r="Z25" s="6">
        <f t="shared" si="61"/>
        <v>29.954848507574223</v>
      </c>
      <c r="AA25" s="6">
        <f t="shared" si="61"/>
        <v>38.150511301933633</v>
      </c>
      <c r="AB25" s="49">
        <f t="shared" si="61"/>
        <v>50.723277952844427</v>
      </c>
      <c r="AC25" s="50">
        <f t="shared" si="61"/>
        <v>58.767415283201309</v>
      </c>
      <c r="AD25" s="50">
        <f t="shared" si="61"/>
        <v>65.709731987541005</v>
      </c>
      <c r="AE25" s="50">
        <f t="shared" si="61"/>
        <v>74.408925485275915</v>
      </c>
      <c r="AF25" s="51">
        <f t="shared" si="61"/>
        <v>93.860435146728548</v>
      </c>
    </row>
    <row r="26" spans="1:32" x14ac:dyDescent="0.25">
      <c r="A26" s="16" t="s">
        <v>27</v>
      </c>
      <c r="B26" s="17">
        <f>AF25-$AF$3</f>
        <v>-8.5375648532714479</v>
      </c>
      <c r="C26" s="18">
        <f>((AF25-AA25)-($AF$3-$AA$3))</f>
        <v>7.5536147538858316</v>
      </c>
      <c r="D26" s="4" t="s">
        <v>9</v>
      </c>
      <c r="E26" s="5">
        <f>SUM(F26:AA26)</f>
        <v>833.34716083932199</v>
      </c>
      <c r="F26">
        <f>(F3-F25)^2</f>
        <v>1.1215061289406662E-2</v>
      </c>
      <c r="G26">
        <f t="shared" ref="G26:AF26" si="62">(G3-G25)^2</f>
        <v>2.8164495441925862E-2</v>
      </c>
      <c r="H26">
        <f t="shared" si="62"/>
        <v>4.1445656288839908E-2</v>
      </c>
      <c r="I26">
        <f t="shared" si="62"/>
        <v>2.4640634813259336E-2</v>
      </c>
      <c r="J26">
        <f t="shared" si="62"/>
        <v>2.5862760365611699E-2</v>
      </c>
      <c r="K26">
        <f t="shared" si="62"/>
        <v>0.15306807947037071</v>
      </c>
      <c r="L26">
        <f t="shared" si="62"/>
        <v>5.5780383592163932E-2</v>
      </c>
      <c r="M26">
        <f t="shared" si="62"/>
        <v>0.94186109667813322</v>
      </c>
      <c r="N26">
        <f t="shared" si="62"/>
        <v>0.10335363220815703</v>
      </c>
      <c r="O26">
        <f t="shared" si="62"/>
        <v>3.8182987066780565</v>
      </c>
      <c r="P26">
        <f t="shared" si="62"/>
        <v>0.35064682969210248</v>
      </c>
      <c r="Q26">
        <f t="shared" si="62"/>
        <v>5.3635421866641604</v>
      </c>
      <c r="R26">
        <f t="shared" si="62"/>
        <v>7.8903629455465613E-2</v>
      </c>
      <c r="S26">
        <f t="shared" si="62"/>
        <v>15.306830781263878</v>
      </c>
      <c r="T26">
        <f t="shared" si="62"/>
        <v>2.3246255681304828</v>
      </c>
      <c r="U26">
        <f t="shared" si="62"/>
        <v>8.8085030616270412</v>
      </c>
      <c r="V26">
        <f t="shared" si="62"/>
        <v>6.2405796992054317</v>
      </c>
      <c r="W26">
        <f t="shared" si="62"/>
        <v>53.929276162961415</v>
      </c>
      <c r="X26">
        <f t="shared" si="62"/>
        <v>129.49538398362421</v>
      </c>
      <c r="Y26">
        <f t="shared" si="62"/>
        <v>168.53963673027135</v>
      </c>
      <c r="Z26">
        <f t="shared" si="62"/>
        <v>178.77948054980618</v>
      </c>
      <c r="AA26">
        <f t="shared" si="62"/>
        <v>258.92606114979429</v>
      </c>
      <c r="AB26" s="43">
        <f t="shared" si="62"/>
        <v>129.75681003698284</v>
      </c>
      <c r="AC26" s="44">
        <f t="shared" si="62"/>
        <v>80.619570822543238</v>
      </c>
      <c r="AD26" s="44">
        <f t="shared" si="62"/>
        <v>88.837394608266465</v>
      </c>
      <c r="AE26" s="44">
        <f t="shared" si="62"/>
        <v>323.82270679047213</v>
      </c>
      <c r="AF26" s="45">
        <f t="shared" si="62"/>
        <v>72.890013623815918</v>
      </c>
    </row>
    <row r="27" spans="1:32" ht="15.75" thickBot="1" x14ac:dyDescent="0.3">
      <c r="A27" s="19" t="s">
        <v>30</v>
      </c>
      <c r="B27" s="20">
        <f>(B26/$AF$3)*100</f>
        <v>-8.3376285213299557</v>
      </c>
      <c r="C27" s="21">
        <f>((C26)/($AF$3-$AA$3))*100</f>
        <v>15.685618139102356</v>
      </c>
      <c r="D27" s="4" t="s">
        <v>10</v>
      </c>
      <c r="E27" s="5">
        <f>SUM(F27:AA27)</f>
        <v>79.928188790220389</v>
      </c>
      <c r="F27">
        <f>SQRT(F26)</f>
        <v>0.10590118644003316</v>
      </c>
      <c r="G27">
        <f t="shared" ref="G27" si="63">SQRT(G26)</f>
        <v>0.167822809659253</v>
      </c>
      <c r="H27">
        <f t="shared" ref="H27" si="64">SQRT(H26)</f>
        <v>0.20358206278756463</v>
      </c>
      <c r="I27">
        <f t="shared" ref="I27" si="65">SQRT(I26)</f>
        <v>0.15697335701723186</v>
      </c>
      <c r="J27">
        <f t="shared" ref="J27" si="66">SQRT(J26)</f>
        <v>0.16081902986155494</v>
      </c>
      <c r="K27">
        <f t="shared" ref="K27" si="67">SQRT(K26)</f>
        <v>0.39123915891736949</v>
      </c>
      <c r="L27">
        <f t="shared" ref="L27" si="68">SQRT(L26)</f>
        <v>0.23617871113240485</v>
      </c>
      <c r="M27">
        <f t="shared" ref="M27" si="69">SQRT(M26)</f>
        <v>0.97049528421220743</v>
      </c>
      <c r="N27">
        <f t="shared" ref="N27" si="70">SQRT(N26)</f>
        <v>0.32148659724498163</v>
      </c>
      <c r="O27">
        <f t="shared" ref="O27" si="71">SQRT(O26)</f>
        <v>1.9540467514054152</v>
      </c>
      <c r="P27">
        <f t="shared" ref="P27" si="72">SQRT(P26)</f>
        <v>0.59215439683591176</v>
      </c>
      <c r="Q27">
        <f t="shared" ref="Q27" si="73">SQRT(Q26)</f>
        <v>2.3159322500159973</v>
      </c>
      <c r="R27">
        <f t="shared" ref="R27" si="74">SQRT(R26)</f>
        <v>0.28089789863127423</v>
      </c>
      <c r="S27">
        <f t="shared" ref="S27" si="75">SQRT(S26)</f>
        <v>3.9123945073655184</v>
      </c>
      <c r="T27">
        <f t="shared" ref="T27" si="76">SQRT(T26)</f>
        <v>1.5246722822070593</v>
      </c>
      <c r="U27">
        <f t="shared" ref="U27" si="77">SQRT(U26)</f>
        <v>2.9679122395426454</v>
      </c>
      <c r="V27">
        <f t="shared" ref="V27" si="78">SQRT(V26)</f>
        <v>2.4981152293690201</v>
      </c>
      <c r="W27">
        <f t="shared" ref="W27" si="79">SQRT(W26)</f>
        <v>7.3436555041043023</v>
      </c>
      <c r="X27">
        <f t="shared" ref="X27" si="80">SQRT(X26)</f>
        <v>11.379603858817942</v>
      </c>
      <c r="Y27">
        <f t="shared" ref="Y27" si="81">SQRT(Y26)</f>
        <v>12.98228164577673</v>
      </c>
      <c r="Z27">
        <f t="shared" ref="Z27" si="82">SQRT(Z26)</f>
        <v>13.370844421718704</v>
      </c>
      <c r="AA27">
        <f t="shared" ref="AA27" si="83">SQRT(AA26)</f>
        <v>16.091179607157279</v>
      </c>
      <c r="AB27" s="43">
        <f t="shared" ref="AB27" si="84">SQRT(AB26)</f>
        <v>11.391084673418192</v>
      </c>
      <c r="AC27" s="44">
        <f t="shared" ref="AC27" si="85">SQRT(AC26)</f>
        <v>8.9788401713441388</v>
      </c>
      <c r="AD27" s="44">
        <f t="shared" ref="AD27" si="86">SQRT(AD26)</f>
        <v>9.425359123570118</v>
      </c>
      <c r="AE27" s="44">
        <f t="shared" ref="AE27" si="87">SQRT(AE26)</f>
        <v>17.995074514724081</v>
      </c>
      <c r="AF27" s="45">
        <f t="shared" ref="AF27" si="88">SQRT(AF26)</f>
        <v>8.5375648532714479</v>
      </c>
    </row>
    <row r="31" spans="1:32" ht="15.75" thickBot="1" x14ac:dyDescent="0.3">
      <c r="A31" t="s">
        <v>17</v>
      </c>
    </row>
    <row r="32" spans="1:32" x14ac:dyDescent="0.25">
      <c r="A32" s="22" t="s">
        <v>15</v>
      </c>
      <c r="B32" s="23" t="s">
        <v>18</v>
      </c>
      <c r="C32" s="24" t="s">
        <v>19</v>
      </c>
      <c r="D32" s="4" t="s">
        <v>21</v>
      </c>
      <c r="E32">
        <v>0</v>
      </c>
      <c r="F32">
        <v>1</v>
      </c>
      <c r="G32">
        <v>2</v>
      </c>
      <c r="H32">
        <v>3</v>
      </c>
      <c r="I32">
        <v>4</v>
      </c>
      <c r="J32">
        <v>5</v>
      </c>
      <c r="K32">
        <v>6</v>
      </c>
      <c r="L32">
        <v>7</v>
      </c>
      <c r="M32">
        <v>8</v>
      </c>
      <c r="N32">
        <v>9</v>
      </c>
      <c r="O32">
        <v>10</v>
      </c>
      <c r="P32">
        <v>11</v>
      </c>
      <c r="Q32">
        <v>12</v>
      </c>
      <c r="R32">
        <v>13</v>
      </c>
      <c r="S32">
        <v>14</v>
      </c>
      <c r="T32">
        <v>15</v>
      </c>
      <c r="U32">
        <v>16</v>
      </c>
      <c r="V32">
        <v>17</v>
      </c>
      <c r="W32">
        <v>18</v>
      </c>
      <c r="X32">
        <v>19</v>
      </c>
      <c r="Y32">
        <v>20</v>
      </c>
      <c r="Z32">
        <v>21</v>
      </c>
      <c r="AA32">
        <v>22</v>
      </c>
      <c r="AB32" s="43">
        <v>23</v>
      </c>
      <c r="AC32" s="44">
        <v>24</v>
      </c>
      <c r="AD32" s="44">
        <v>25</v>
      </c>
      <c r="AE32" s="44">
        <v>26</v>
      </c>
      <c r="AF32" s="45">
        <v>27</v>
      </c>
    </row>
    <row r="33" spans="1:32" ht="15.75" thickBot="1" x14ac:dyDescent="0.3">
      <c r="A33" s="25">
        <v>0.26129368630975802</v>
      </c>
      <c r="B33" s="26">
        <v>21.119492778591752</v>
      </c>
      <c r="C33" s="27">
        <v>1981.6195492778977</v>
      </c>
      <c r="D33" s="4" t="s">
        <v>20</v>
      </c>
      <c r="F33">
        <f>G34-F34</f>
        <v>3.0465586708929369</v>
      </c>
      <c r="G33">
        <f t="shared" ref="G33:AE33" si="89">H34-G34</f>
        <v>3.9422626574560482</v>
      </c>
      <c r="H33">
        <f t="shared" si="89"/>
        <v>5.0959497828822968</v>
      </c>
      <c r="I33">
        <f t="shared" si="89"/>
        <v>6.5783172743109013</v>
      </c>
      <c r="J33">
        <f t="shared" si="89"/>
        <v>8.4770186003649641</v>
      </c>
      <c r="K33">
        <f t="shared" si="89"/>
        <v>10.89909901853121</v>
      </c>
      <c r="L33">
        <f t="shared" si="89"/>
        <v>13.972604121542751</v>
      </c>
      <c r="M33">
        <f t="shared" si="89"/>
        <v>17.846314887651829</v>
      </c>
      <c r="N33">
        <f t="shared" si="89"/>
        <v>22.685970326802277</v>
      </c>
      <c r="O33">
        <f t="shared" si="89"/>
        <v>28.664619001273067</v>
      </c>
      <c r="P33">
        <f t="shared" si="89"/>
        <v>35.944061216303169</v>
      </c>
      <c r="Q33">
        <f t="shared" si="89"/>
        <v>44.644116914006702</v>
      </c>
      <c r="R33">
        <f t="shared" si="89"/>
        <v>54.79745153234677</v>
      </c>
      <c r="S33">
        <f t="shared" si="89"/>
        <v>66.291029355575461</v>
      </c>
      <c r="T33">
        <f t="shared" si="89"/>
        <v>78.801992435927275</v>
      </c>
      <c r="U33">
        <f t="shared" si="89"/>
        <v>91.745743478632619</v>
      </c>
      <c r="V33">
        <f t="shared" si="89"/>
        <v>104.26412368625358</v>
      </c>
      <c r="W33">
        <f t="shared" si="89"/>
        <v>115.28450650889954</v>
      </c>
      <c r="X33">
        <f t="shared" si="89"/>
        <v>123.66699109053161</v>
      </c>
      <c r="Y33">
        <f t="shared" si="89"/>
        <v>128.42288364209298</v>
      </c>
      <c r="Z33">
        <f t="shared" si="89"/>
        <v>128.94479540921509</v>
      </c>
      <c r="AA33">
        <f t="shared" si="89"/>
        <v>125.16403138603482</v>
      </c>
      <c r="AB33" s="43">
        <f t="shared" si="89"/>
        <v>117.56910087183587</v>
      </c>
      <c r="AC33" s="44">
        <f t="shared" si="89"/>
        <v>107.0771933844278</v>
      </c>
      <c r="AD33" s="44">
        <f t="shared" si="89"/>
        <v>94.813658915409405</v>
      </c>
      <c r="AE33" s="44">
        <f t="shared" si="89"/>
        <v>81.883863369299888</v>
      </c>
    </row>
    <row r="34" spans="1:32" x14ac:dyDescent="0.25">
      <c r="A34" s="13"/>
      <c r="B34" s="14" t="s">
        <v>28</v>
      </c>
      <c r="C34" s="15" t="s">
        <v>29</v>
      </c>
      <c r="D34" s="4" t="s">
        <v>8</v>
      </c>
      <c r="F34" s="12">
        <f>$E$3+$C33*(1/(1+EXP(-$A33*(F32-$B33))))</f>
        <v>10.311034457410022</v>
      </c>
      <c r="G34" s="12">
        <f t="shared" ref="G34:AF34" si="90">$E$3+$C33*(1/(1+EXP(-$A33*(G32-$B33))))</f>
        <v>13.357593128302959</v>
      </c>
      <c r="H34" s="12">
        <f t="shared" si="90"/>
        <v>17.299855785759007</v>
      </c>
      <c r="I34" s="12">
        <f t="shared" si="90"/>
        <v>22.395805568641304</v>
      </c>
      <c r="J34" s="12">
        <f t="shared" si="90"/>
        <v>28.974122842952205</v>
      </c>
      <c r="K34" s="12">
        <f t="shared" si="90"/>
        <v>37.451141443317169</v>
      </c>
      <c r="L34" s="12">
        <f t="shared" si="90"/>
        <v>48.350240461848379</v>
      </c>
      <c r="M34" s="12">
        <f t="shared" si="90"/>
        <v>62.322844583391131</v>
      </c>
      <c r="N34" s="12">
        <f t="shared" si="90"/>
        <v>80.16915947104296</v>
      </c>
      <c r="O34" s="12">
        <f t="shared" si="90"/>
        <v>102.85512979784524</v>
      </c>
      <c r="P34" s="12">
        <f t="shared" si="90"/>
        <v>131.5197487991183</v>
      </c>
      <c r="Q34" s="12">
        <f t="shared" si="90"/>
        <v>167.46381001542147</v>
      </c>
      <c r="R34" s="12">
        <f t="shared" si="90"/>
        <v>212.10792692942817</v>
      </c>
      <c r="S34" s="12">
        <f t="shared" si="90"/>
        <v>266.90537846177494</v>
      </c>
      <c r="T34" s="12">
        <f t="shared" si="90"/>
        <v>333.1964078173504</v>
      </c>
      <c r="U34" s="12">
        <f t="shared" si="90"/>
        <v>411.99840025327768</v>
      </c>
      <c r="V34" s="12">
        <f t="shared" si="90"/>
        <v>503.7441437319103</v>
      </c>
      <c r="W34" s="12">
        <f t="shared" si="90"/>
        <v>608.00826741816388</v>
      </c>
      <c r="X34" s="12">
        <f t="shared" si="90"/>
        <v>723.29277392706342</v>
      </c>
      <c r="Y34" s="12">
        <f t="shared" si="90"/>
        <v>846.95976501759503</v>
      </c>
      <c r="Z34" s="12">
        <f t="shared" si="90"/>
        <v>975.38264865968802</v>
      </c>
      <c r="AA34" s="12">
        <f t="shared" si="90"/>
        <v>1104.3274440689031</v>
      </c>
      <c r="AB34" s="52">
        <f t="shared" si="90"/>
        <v>1229.4914754549379</v>
      </c>
      <c r="AC34" s="53">
        <f t="shared" si="90"/>
        <v>1347.0605763267738</v>
      </c>
      <c r="AD34" s="53">
        <f t="shared" si="90"/>
        <v>1454.1377697112016</v>
      </c>
      <c r="AE34" s="53">
        <f t="shared" si="90"/>
        <v>1548.951428626611</v>
      </c>
      <c r="AF34" s="54">
        <f t="shared" si="90"/>
        <v>1630.8352919959109</v>
      </c>
    </row>
    <row r="35" spans="1:32" x14ac:dyDescent="0.25">
      <c r="A35" s="16" t="s">
        <v>27</v>
      </c>
      <c r="B35" s="17">
        <f>AF34-$AF$3</f>
        <v>1528.437291995911</v>
      </c>
      <c r="C35" s="18">
        <f>((AF34-AA34)-($AF$3-$AA$3))</f>
        <v>478.35153883609871</v>
      </c>
      <c r="D35" s="4" t="s">
        <v>9</v>
      </c>
      <c r="E35" s="5">
        <f>SUM(F35:AA35)</f>
        <v>4178610.594938301</v>
      </c>
      <c r="F35" s="3">
        <f>(F34-F$3)^2</f>
        <v>105.19649907603907</v>
      </c>
      <c r="G35" s="3">
        <f t="shared" ref="G35:AF35" si="91">(G34-G$3)^2</f>
        <v>175.86181995440947</v>
      </c>
      <c r="H35" s="3">
        <f t="shared" si="91"/>
        <v>294.34925076249687</v>
      </c>
      <c r="I35" s="3">
        <f t="shared" si="91"/>
        <v>491.85395095080378</v>
      </c>
      <c r="J35" s="3">
        <f t="shared" si="91"/>
        <v>819.68039995104243</v>
      </c>
      <c r="K35" s="3">
        <f t="shared" si="91"/>
        <v>1365.4061263301112</v>
      </c>
      <c r="L35" s="3">
        <f t="shared" si="91"/>
        <v>2271.0581616037421</v>
      </c>
      <c r="M35" s="3">
        <f t="shared" si="91"/>
        <v>3766.1406086984525</v>
      </c>
      <c r="N35" s="3">
        <f t="shared" si="91"/>
        <v>6224.8213995404403</v>
      </c>
      <c r="O35" s="3">
        <f t="shared" si="91"/>
        <v>10246.509011403394</v>
      </c>
      <c r="P35" s="3">
        <f t="shared" si="91"/>
        <v>16776.497350688111</v>
      </c>
      <c r="Q35" s="3">
        <f t="shared" si="91"/>
        <v>27274.965934646061</v>
      </c>
      <c r="R35" s="3">
        <f t="shared" si="91"/>
        <v>43896.097621571331</v>
      </c>
      <c r="S35" s="3">
        <f t="shared" si="91"/>
        <v>69622.028861751314</v>
      </c>
      <c r="T35" s="3">
        <f t="shared" si="91"/>
        <v>108382.53536381639</v>
      </c>
      <c r="U35" s="3">
        <f t="shared" si="91"/>
        <v>165290.42396650728</v>
      </c>
      <c r="V35" s="3">
        <f t="shared" si="91"/>
        <v>246385.40160380438</v>
      </c>
      <c r="W35" s="3">
        <f t="shared" si="91"/>
        <v>354143.39812375885</v>
      </c>
      <c r="X35" s="3">
        <f t="shared" si="91"/>
        <v>489642.51597312739</v>
      </c>
      <c r="Y35" s="3">
        <f t="shared" si="91"/>
        <v>660025.59519573778</v>
      </c>
      <c r="Z35" s="3">
        <f t="shared" si="91"/>
        <v>868730.16872541164</v>
      </c>
      <c r="AA35" s="3">
        <f t="shared" si="91"/>
        <v>1102680.0889892098</v>
      </c>
      <c r="AB35" s="46">
        <f t="shared" si="91"/>
        <v>1362769.3235562136</v>
      </c>
      <c r="AC35" s="47">
        <f t="shared" si="91"/>
        <v>1636645.1315887708</v>
      </c>
      <c r="AD35" s="47">
        <f t="shared" si="91"/>
        <v>1901648.3875862246</v>
      </c>
      <c r="AE35" s="47">
        <f t="shared" si="91"/>
        <v>2121530.4118387923</v>
      </c>
      <c r="AF35" s="48">
        <f t="shared" si="91"/>
        <v>2336120.5555637935</v>
      </c>
    </row>
    <row r="36" spans="1:32" ht="15.75" thickBot="1" x14ac:dyDescent="0.3">
      <c r="A36" s="19" t="s">
        <v>30</v>
      </c>
      <c r="B36" s="20">
        <f>(B35/$AF$3)*100</f>
        <v>1492.6436961619474</v>
      </c>
      <c r="C36" s="21">
        <f>((C35)/($AF$3-$AA$3))*100</f>
        <v>993.33098376179669</v>
      </c>
      <c r="D36" s="4" t="s">
        <v>10</v>
      </c>
      <c r="E36" s="5">
        <f>SUM(F36:AA36)</f>
        <v>6507.1829657772087</v>
      </c>
      <c r="F36">
        <f>SQRT(F35)</f>
        <v>10.256534457410021</v>
      </c>
      <c r="G36">
        <f t="shared" ref="G36:AF36" si="92">SQRT(G35)</f>
        <v>13.261290282412547</v>
      </c>
      <c r="H36">
        <f t="shared" si="92"/>
        <v>17.156609535759006</v>
      </c>
      <c r="I36">
        <f t="shared" si="92"/>
        <v>22.177780568641303</v>
      </c>
      <c r="J36">
        <f t="shared" si="92"/>
        <v>28.630061123774123</v>
      </c>
      <c r="K36">
        <f t="shared" si="92"/>
        <v>36.951402224139088</v>
      </c>
      <c r="L36">
        <f t="shared" si="92"/>
        <v>47.655620461848379</v>
      </c>
      <c r="M36">
        <f t="shared" si="92"/>
        <v>61.36888958339113</v>
      </c>
      <c r="N36">
        <f t="shared" si="92"/>
        <v>78.897537347755289</v>
      </c>
      <c r="O36">
        <f t="shared" si="92"/>
        <v>101.22504142455756</v>
      </c>
      <c r="P36">
        <f t="shared" si="92"/>
        <v>129.5241187991183</v>
      </c>
      <c r="Q36">
        <f t="shared" si="92"/>
        <v>165.15134251542148</v>
      </c>
      <c r="R36">
        <f t="shared" si="92"/>
        <v>209.51395567257885</v>
      </c>
      <c r="S36">
        <f t="shared" si="92"/>
        <v>263.85986595492562</v>
      </c>
      <c r="T36">
        <f t="shared" si="92"/>
        <v>329.21502906735043</v>
      </c>
      <c r="U36">
        <f t="shared" si="92"/>
        <v>406.5592502532777</v>
      </c>
      <c r="V36">
        <f t="shared" si="92"/>
        <v>496.37224096821166</v>
      </c>
      <c r="W36">
        <f t="shared" si="92"/>
        <v>595.09948590446527</v>
      </c>
      <c r="X36">
        <f t="shared" si="92"/>
        <v>699.74460767706341</v>
      </c>
      <c r="Y36">
        <f t="shared" si="92"/>
        <v>812.41959306490003</v>
      </c>
      <c r="Z36">
        <f t="shared" si="92"/>
        <v>932.05695573039509</v>
      </c>
      <c r="AA36">
        <f t="shared" si="92"/>
        <v>1050.0857531598122</v>
      </c>
      <c r="AB36" s="43">
        <f t="shared" si="92"/>
        <v>1167.3771128286753</v>
      </c>
      <c r="AC36" s="44">
        <f t="shared" si="92"/>
        <v>1279.3143208722283</v>
      </c>
      <c r="AD36" s="44">
        <f t="shared" si="92"/>
        <v>1379.0026786000906</v>
      </c>
      <c r="AE36" s="44">
        <f t="shared" si="92"/>
        <v>1456.547428626611</v>
      </c>
      <c r="AF36" s="45">
        <f t="shared" si="92"/>
        <v>1528.437291995911</v>
      </c>
    </row>
    <row r="41" spans="1:32" ht="15.75" thickBot="1" x14ac:dyDescent="0.3">
      <c r="A41" t="s">
        <v>22</v>
      </c>
    </row>
    <row r="42" spans="1:32" x14ac:dyDescent="0.25">
      <c r="A42" s="22" t="s">
        <v>15</v>
      </c>
      <c r="B42" s="23" t="s">
        <v>18</v>
      </c>
      <c r="C42" s="24" t="s">
        <v>19</v>
      </c>
      <c r="D42" s="4" t="s">
        <v>21</v>
      </c>
      <c r="E42">
        <v>0</v>
      </c>
      <c r="F42">
        <v>1</v>
      </c>
      <c r="G42">
        <v>2</v>
      </c>
      <c r="H42">
        <v>3</v>
      </c>
      <c r="I42">
        <v>4</v>
      </c>
      <c r="J42">
        <v>5</v>
      </c>
      <c r="K42">
        <v>6</v>
      </c>
      <c r="L42">
        <v>7</v>
      </c>
      <c r="M42">
        <v>8</v>
      </c>
      <c r="N42">
        <v>9</v>
      </c>
      <c r="O42">
        <v>10</v>
      </c>
      <c r="P42">
        <v>11</v>
      </c>
      <c r="Q42">
        <v>12</v>
      </c>
      <c r="R42">
        <v>13</v>
      </c>
      <c r="S42">
        <v>14</v>
      </c>
      <c r="T42">
        <v>15</v>
      </c>
      <c r="U42">
        <v>16</v>
      </c>
      <c r="V42">
        <v>17</v>
      </c>
      <c r="W42">
        <v>18</v>
      </c>
      <c r="X42">
        <v>19</v>
      </c>
      <c r="Y42">
        <v>20</v>
      </c>
      <c r="Z42">
        <v>21</v>
      </c>
      <c r="AA42">
        <v>22</v>
      </c>
      <c r="AB42" s="43">
        <v>23</v>
      </c>
      <c r="AC42" s="44">
        <v>24</v>
      </c>
      <c r="AD42" s="44">
        <v>25</v>
      </c>
      <c r="AE42" s="44">
        <v>26</v>
      </c>
      <c r="AF42" s="45">
        <v>27</v>
      </c>
    </row>
    <row r="43" spans="1:32" ht="15.75" thickBot="1" x14ac:dyDescent="0.3">
      <c r="A43" s="25">
        <v>0.23468554417524268</v>
      </c>
      <c r="B43" s="26">
        <v>20.746229828628319</v>
      </c>
      <c r="C43" s="27">
        <v>7.7398762356377521E-2</v>
      </c>
      <c r="D43" s="4" t="s">
        <v>20</v>
      </c>
      <c r="F43">
        <f>G44-F44</f>
        <v>3.9577735367973821E-5</v>
      </c>
      <c r="G43">
        <f t="shared" ref="G43" si="93">H44-G44</f>
        <v>8.1850300077485061E-5</v>
      </c>
      <c r="H43">
        <f t="shared" ref="H43" si="94">I44-H44</f>
        <v>1.2849972218580141E-4</v>
      </c>
      <c r="I43">
        <f t="shared" ref="I43" si="95">J44-I44</f>
        <v>2.3442887764698467E-4</v>
      </c>
      <c r="J43">
        <f t="shared" ref="J43" si="96">K44-J44</f>
        <v>4.729297025640733E-4</v>
      </c>
      <c r="K43">
        <f t="shared" ref="K43" si="97">L44-K44</f>
        <v>7.8914968000389635E-4</v>
      </c>
      <c r="L43">
        <f t="shared" ref="L43" si="98">M44-L44</f>
        <v>1.2695838291443967E-3</v>
      </c>
      <c r="M43">
        <f t="shared" ref="M43" si="99">N44-M44</f>
        <v>2.091731532178516E-3</v>
      </c>
      <c r="N43">
        <f t="shared" ref="N43" si="100">O44-N44</f>
        <v>3.2611244858390814E-3</v>
      </c>
      <c r="O43">
        <f t="shared" ref="O43" si="101">P44-O44</f>
        <v>4.7959132943988098E-3</v>
      </c>
      <c r="P43">
        <f t="shared" ref="P43" si="102">Q44-P44</f>
        <v>6.960733885942906E-3</v>
      </c>
      <c r="Q43">
        <f t="shared" ref="Q43" si="103">R44-Q44</f>
        <v>9.5356269312566189E-3</v>
      </c>
      <c r="R43">
        <f t="shared" ref="R43" si="104">S44-R44</f>
        <v>1.4193171957563352E-2</v>
      </c>
      <c r="S43">
        <f t="shared" ref="S43" si="105">T44-S44</f>
        <v>2.6007162598144867E-2</v>
      </c>
      <c r="T43">
        <f t="shared" ref="T43" si="106">U44-T44</f>
        <v>5.8995013605020435E-2</v>
      </c>
      <c r="U43">
        <f t="shared" ref="U43" si="107">V44-U44</f>
        <v>0.14726874171713475</v>
      </c>
      <c r="V43">
        <f t="shared" ref="V43" si="108">W44-V44</f>
        <v>0.19158046240636734</v>
      </c>
      <c r="W43">
        <f t="shared" ref="W43" si="109">X44-W44</f>
        <v>0.53229590190861831</v>
      </c>
      <c r="X43">
        <f t="shared" ref="X43" si="110">Y44-X44</f>
        <v>1.223925351526082</v>
      </c>
      <c r="Y43">
        <f t="shared" ref="Y43" si="111">Z44-Y44</f>
        <v>1.5867766242608612</v>
      </c>
      <c r="Z43">
        <f t="shared" ref="Z43" si="112">AA44-Z44</f>
        <v>2.4740082782407709</v>
      </c>
      <c r="AA43">
        <f t="shared" ref="AA43" si="113">AB44-AA44</f>
        <v>4.4220744818780879</v>
      </c>
      <c r="AB43" s="43">
        <f t="shared" ref="AB43" si="114">AC44-AB44</f>
        <v>5.6266655469471125</v>
      </c>
      <c r="AC43" s="44">
        <f t="shared" ref="AC43" si="115">AD44-AC44</f>
        <v>5.7447920737230973</v>
      </c>
      <c r="AD43" s="44">
        <f t="shared" ref="AD43" si="116">AE44-AD44</f>
        <v>5.9041407926520151</v>
      </c>
      <c r="AE43" s="44">
        <f t="shared" ref="AE43" si="117">AF44-AE44</f>
        <v>9.1932314887531277</v>
      </c>
    </row>
    <row r="44" spans="1:32" x14ac:dyDescent="0.25">
      <c r="A44" s="13"/>
      <c r="B44" s="14" t="s">
        <v>28</v>
      </c>
      <c r="C44" s="15" t="s">
        <v>29</v>
      </c>
      <c r="D44" s="4" t="s">
        <v>8</v>
      </c>
      <c r="F44" s="12">
        <f>$E$3+$C43*E4*(1/(1+EXP(-$A43*(F42-$B43))))</f>
        <v>3.9552616498717788E-2</v>
      </c>
      <c r="G44" s="12">
        <f>$E$3+$C43*F4*(1/(1+EXP(-$A43*(G42-$B43))))</f>
        <v>3.9592194234085762E-2</v>
      </c>
      <c r="H44" s="12">
        <f t="shared" ref="H44:AF44" si="118">$E$3+$C43*G4*(1/(1+EXP(-$A43*(H42-$B43))))</f>
        <v>3.9674044534163247E-2</v>
      </c>
      <c r="I44" s="12">
        <f t="shared" si="118"/>
        <v>3.9802544256349048E-2</v>
      </c>
      <c r="J44" s="12">
        <f t="shared" si="118"/>
        <v>4.0036973133996033E-2</v>
      </c>
      <c r="K44" s="12">
        <f>$E$3+$C43*J4*(1/(1+EXP(-$A43*(K42-$B43))))</f>
        <v>4.0509902836560106E-2</v>
      </c>
      <c r="L44" s="12">
        <f t="shared" si="118"/>
        <v>4.1299052516564003E-2</v>
      </c>
      <c r="M44" s="12">
        <f t="shared" si="118"/>
        <v>4.2568636345708399E-2</v>
      </c>
      <c r="N44" s="12">
        <f t="shared" si="118"/>
        <v>4.4660367877886915E-2</v>
      </c>
      <c r="O44" s="12">
        <f t="shared" si="118"/>
        <v>4.7921492363725997E-2</v>
      </c>
      <c r="P44" s="12">
        <f t="shared" si="118"/>
        <v>5.2717405658124807E-2</v>
      </c>
      <c r="Q44" s="12">
        <f t="shared" si="118"/>
        <v>5.9678139544067713E-2</v>
      </c>
      <c r="R44" s="12">
        <f t="shared" si="118"/>
        <v>6.9213766475324331E-2</v>
      </c>
      <c r="S44" s="12">
        <f t="shared" si="118"/>
        <v>8.3406938432887684E-2</v>
      </c>
      <c r="T44" s="12">
        <f t="shared" si="118"/>
        <v>0.10941410103103255</v>
      </c>
      <c r="U44" s="12">
        <f t="shared" si="118"/>
        <v>0.16840911463605299</v>
      </c>
      <c r="V44" s="12">
        <f t="shared" si="118"/>
        <v>0.31567785635318774</v>
      </c>
      <c r="W44" s="12">
        <f t="shared" si="118"/>
        <v>0.50725831875955507</v>
      </c>
      <c r="X44" s="12">
        <f t="shared" si="118"/>
        <v>1.0395542206681734</v>
      </c>
      <c r="Y44" s="12">
        <f t="shared" si="118"/>
        <v>2.2634795721942553</v>
      </c>
      <c r="Z44" s="12">
        <f t="shared" si="118"/>
        <v>3.8502561964551165</v>
      </c>
      <c r="AA44" s="12">
        <f t="shared" si="118"/>
        <v>6.3242644746958874</v>
      </c>
      <c r="AB44" s="52">
        <f t="shared" si="118"/>
        <v>10.746338956573975</v>
      </c>
      <c r="AC44" s="53">
        <f t="shared" si="118"/>
        <v>16.373004503521088</v>
      </c>
      <c r="AD44" s="53">
        <f t="shared" si="118"/>
        <v>22.117796577244185</v>
      </c>
      <c r="AE44" s="53">
        <f t="shared" si="118"/>
        <v>28.0219373698962</v>
      </c>
      <c r="AF44" s="54">
        <f t="shared" si="118"/>
        <v>37.215168858649328</v>
      </c>
    </row>
    <row r="45" spans="1:32" x14ac:dyDescent="0.25">
      <c r="A45" s="16" t="s">
        <v>27</v>
      </c>
      <c r="B45" s="17">
        <f>AF44-$AF$3</f>
        <v>-65.182831141350675</v>
      </c>
      <c r="C45" s="18">
        <f>((AF44-AA44)-($AF$3-$AA$3))</f>
        <v>-17.265404706955643</v>
      </c>
      <c r="D45" s="4" t="s">
        <v>9</v>
      </c>
      <c r="E45" s="5">
        <f>SUM(F45:AA45)</f>
        <v>5678.7870872446038</v>
      </c>
      <c r="F45" s="3">
        <f>(F44-F$3)^2</f>
        <v>2.2342427353440369E-4</v>
      </c>
      <c r="G45" s="3">
        <f t="shared" ref="G45" si="119">(G44-G$3)^2</f>
        <v>3.2160980112850607E-3</v>
      </c>
      <c r="H45" s="3">
        <f t="shared" ref="H45" si="120">(H44-H$3)^2</f>
        <v>1.0727201745057502E-2</v>
      </c>
      <c r="I45" s="3">
        <f t="shared" ref="I45" si="121">(I44-I$3)^2</f>
        <v>3.1763243731297623E-2</v>
      </c>
      <c r="J45" s="3">
        <f t="shared" ref="J45" si="122">(J44-J$3)^2</f>
        <v>9.2431046207171103E-2</v>
      </c>
      <c r="K45" s="3">
        <f t="shared" ref="K45" si="123">(K44-K$3)^2</f>
        <v>0.21089156498750178</v>
      </c>
      <c r="L45" s="3">
        <f t="shared" ref="L45" si="124">(L44-L$3)^2</f>
        <v>0.42682826042065447</v>
      </c>
      <c r="M45" s="3">
        <f t="shared" ref="M45" si="125">(M44-M$3)^2</f>
        <v>0.83062510385499266</v>
      </c>
      <c r="N45" s="3">
        <f t="shared" ref="N45" si="126">(N44-N$3)^2</f>
        <v>1.5054351492382587</v>
      </c>
      <c r="O45" s="3">
        <f t="shared" ref="O45" si="127">(O44-O$3)^2</f>
        <v>2.503252039092605</v>
      </c>
      <c r="P45" s="3">
        <f t="shared" ref="P45" si="128">(P44-P$3)^2</f>
        <v>3.7749093492522761</v>
      </c>
      <c r="Q45" s="3">
        <f t="shared" ref="Q45" si="129">(Q44-Q$3)^2</f>
        <v>5.0750599025834475</v>
      </c>
      <c r="R45" s="3">
        <f t="shared" ref="R45" si="130">(R44-R$3)^2</f>
        <v>6.3744003851995705</v>
      </c>
      <c r="S45" s="3">
        <f t="shared" ref="S45" si="131">(S44-S$3)^2</f>
        <v>8.774069398443606</v>
      </c>
      <c r="T45" s="3">
        <f t="shared" ref="T45" si="132">(T44-T$3)^2</f>
        <v>14.992110242865381</v>
      </c>
      <c r="U45" s="3">
        <f t="shared" ref="U45" si="133">(U44-U$3)^2</f>
        <v>27.780709480647118</v>
      </c>
      <c r="V45" s="3">
        <f t="shared" ref="V45" si="134">(V44-V$3)^2</f>
        <v>49.790309943042203</v>
      </c>
      <c r="W45" s="3">
        <f t="shared" ref="W45" si="135">(W44-W$3)^2</f>
        <v>153.79777755461186</v>
      </c>
      <c r="X45" s="3">
        <f t="shared" ref="X45" si="136">(X44-X$3)^2</f>
        <v>506.63761548698153</v>
      </c>
      <c r="Y45" s="3">
        <f t="shared" ref="Y45" si="137">(Y44-Y$3)^2</f>
        <v>1041.7848710254746</v>
      </c>
      <c r="Z45" s="3">
        <f t="shared" ref="Z45" si="138">(Z44-Z$3)^2</f>
        <v>1558.3101052482809</v>
      </c>
      <c r="AA45" s="3">
        <f t="shared" ref="AA45" si="139">(AA44-AA$3)^2</f>
        <v>2296.0797560956594</v>
      </c>
      <c r="AB45" s="46">
        <f t="shared" ref="AB45" si="140">(AB44-AB$3)^2</f>
        <v>2638.6738557296921</v>
      </c>
      <c r="AC45" s="47">
        <f t="shared" ref="AC45" si="141">(AC44-AC$3)^2</f>
        <v>2639.2109132769251</v>
      </c>
      <c r="AD45" s="47">
        <f t="shared" ref="AD45" si="142">(AD44-AD$3)^2</f>
        <v>2810.8335196907969</v>
      </c>
      <c r="AE45" s="47">
        <f t="shared" ref="AE45" si="143">(AE44-AE$3)^2</f>
        <v>4145.0499885066083</v>
      </c>
      <c r="AF45" s="48">
        <f t="shared" ref="AF45" si="144">(AF44-AF$3)^2</f>
        <v>4248.8014756018356</v>
      </c>
    </row>
    <row r="46" spans="1:32" ht="15.75" thickBot="1" x14ac:dyDescent="0.3">
      <c r="A46" s="19" t="s">
        <v>30</v>
      </c>
      <c r="B46" s="20">
        <f>(B45/$AF$3)*100</f>
        <v>-63.656351824596847</v>
      </c>
      <c r="C46" s="21">
        <f>((C45)/($AF$3-$AA$3))*100</f>
        <v>-35.852840537181024</v>
      </c>
      <c r="D46" s="4" t="s">
        <v>10</v>
      </c>
      <c r="E46" s="5">
        <f>SUM(F46:AA46)</f>
        <v>185.95172893349522</v>
      </c>
      <c r="F46">
        <f>SQRT(F45)</f>
        <v>1.4947383501282212E-2</v>
      </c>
      <c r="G46">
        <f t="shared" ref="G46" si="145">SQRT(G45)</f>
        <v>5.6710651656325203E-2</v>
      </c>
      <c r="H46">
        <f t="shared" ref="H46" si="146">SQRT(H45)</f>
        <v>0.10357220546583674</v>
      </c>
      <c r="I46">
        <f t="shared" ref="I46" si="147">SQRT(I45)</f>
        <v>0.17822245574365095</v>
      </c>
      <c r="J46">
        <f t="shared" ref="J46" si="148">SQRT(J45)</f>
        <v>0.30402474604408619</v>
      </c>
      <c r="K46">
        <f t="shared" ref="K46" si="149">SQRT(K45)</f>
        <v>0.45922931634152209</v>
      </c>
      <c r="L46">
        <f t="shared" ref="L46" si="150">SQRT(L45)</f>
        <v>0.65332094748343594</v>
      </c>
      <c r="M46">
        <f t="shared" ref="M46" si="151">SQRT(M45)</f>
        <v>0.9113863636542916</v>
      </c>
      <c r="N46">
        <f t="shared" ref="N46" si="152">SQRT(N45)</f>
        <v>1.226961755409784</v>
      </c>
      <c r="O46">
        <f t="shared" ref="O46" si="153">SQRT(O45)</f>
        <v>1.5821668809239451</v>
      </c>
      <c r="P46">
        <f t="shared" ref="P46" si="154">SQRT(P45)</f>
        <v>1.9429125943418752</v>
      </c>
      <c r="Q46">
        <f t="shared" ref="Q46" si="155">SQRT(Q45)</f>
        <v>2.2527893604559321</v>
      </c>
      <c r="R46">
        <f t="shared" ref="R46" si="156">SQRT(R45)</f>
        <v>2.5247574903739904</v>
      </c>
      <c r="S46">
        <f t="shared" ref="S46" si="157">SQRT(S45)</f>
        <v>2.9621055684164275</v>
      </c>
      <c r="T46">
        <f t="shared" ref="T46" si="158">SQRT(T45)</f>
        <v>3.8719646489689676</v>
      </c>
      <c r="U46">
        <f t="shared" ref="U46" si="159">SQRT(U45)</f>
        <v>5.2707408853639466</v>
      </c>
      <c r="V46">
        <f t="shared" ref="V46" si="160">SQRT(V45)</f>
        <v>7.0562249073454426</v>
      </c>
      <c r="W46">
        <f t="shared" ref="W46" si="161">SQRT(W45)</f>
        <v>12.401523194939074</v>
      </c>
      <c r="X46">
        <f t="shared" ref="X46" si="162">SQRT(X45)</f>
        <v>22.508612029331829</v>
      </c>
      <c r="Y46">
        <f t="shared" ref="Y46" si="163">SQRT(Y45)</f>
        <v>32.276692380500741</v>
      </c>
      <c r="Z46">
        <f t="shared" ref="Z46" si="164">SQRT(Z45)</f>
        <v>39.475436732837814</v>
      </c>
      <c r="AA46">
        <f t="shared" ref="AA46" si="165">SQRT(AA45)</f>
        <v>47.917426434395026</v>
      </c>
      <c r="AB46" s="43">
        <f t="shared" ref="AB46" si="166">SQRT(AB45)</f>
        <v>51.36802366968864</v>
      </c>
      <c r="AC46" s="44">
        <f t="shared" ref="AC46" si="167">SQRT(AC45)</f>
        <v>51.37325095102436</v>
      </c>
      <c r="AD46" s="44">
        <f t="shared" ref="AD46" si="168">SQRT(AD45)</f>
        <v>53.017294533866938</v>
      </c>
      <c r="AE46" s="44">
        <f t="shared" ref="AE46" si="169">SQRT(AE45)</f>
        <v>64.382062630103803</v>
      </c>
      <c r="AF46" s="45">
        <f t="shared" ref="AF46" si="170">SQRT(AF45)</f>
        <v>65.182831141350675</v>
      </c>
    </row>
    <row r="51" spans="1:32" ht="15.75" thickBot="1" x14ac:dyDescent="0.3">
      <c r="A51" t="s">
        <v>25</v>
      </c>
    </row>
    <row r="52" spans="1:32" x14ac:dyDescent="0.25">
      <c r="A52" s="22" t="s">
        <v>15</v>
      </c>
      <c r="B52" s="23" t="s">
        <v>18</v>
      </c>
      <c r="C52" s="24" t="s">
        <v>19</v>
      </c>
      <c r="D52" s="4" t="s">
        <v>21</v>
      </c>
      <c r="E52">
        <v>0</v>
      </c>
      <c r="F52">
        <v>1</v>
      </c>
      <c r="G52">
        <v>2</v>
      </c>
      <c r="H52">
        <v>3</v>
      </c>
      <c r="I52">
        <v>4</v>
      </c>
      <c r="J52">
        <v>5</v>
      </c>
      <c r="K52">
        <v>6</v>
      </c>
      <c r="L52">
        <v>7</v>
      </c>
      <c r="M52">
        <v>8</v>
      </c>
      <c r="N52">
        <v>9</v>
      </c>
      <c r="O52">
        <v>10</v>
      </c>
      <c r="P52">
        <v>11</v>
      </c>
      <c r="Q52">
        <v>12</v>
      </c>
      <c r="R52">
        <v>13</v>
      </c>
      <c r="S52">
        <v>14</v>
      </c>
      <c r="T52">
        <v>15</v>
      </c>
      <c r="U52">
        <v>16</v>
      </c>
      <c r="V52">
        <v>17</v>
      </c>
      <c r="W52">
        <v>18</v>
      </c>
      <c r="X52">
        <v>19</v>
      </c>
      <c r="Y52">
        <v>20</v>
      </c>
      <c r="Z52">
        <v>21</v>
      </c>
      <c r="AA52">
        <v>22</v>
      </c>
      <c r="AB52" s="43">
        <v>23</v>
      </c>
      <c r="AC52" s="44">
        <v>24</v>
      </c>
      <c r="AD52" s="44">
        <v>25</v>
      </c>
      <c r="AE52" s="44">
        <v>26</v>
      </c>
      <c r="AF52" s="45">
        <v>27</v>
      </c>
    </row>
    <row r="53" spans="1:32" ht="15.75" thickBot="1" x14ac:dyDescent="0.3">
      <c r="A53" s="25">
        <v>0.20995423129291474</v>
      </c>
      <c r="B53" s="26">
        <v>18.765486116730418</v>
      </c>
      <c r="C53" s="27">
        <v>4.7589098574277499E-3</v>
      </c>
      <c r="D53" s="4" t="s">
        <v>20</v>
      </c>
      <c r="F53">
        <f>G54-F54</f>
        <v>3.4945901221189457E-5</v>
      </c>
      <c r="G53">
        <f t="shared" ref="G53" si="171">H54-G54</f>
        <v>7.3544254293081424E-5</v>
      </c>
      <c r="H53">
        <f t="shared" ref="H53" si="172">I54-H54</f>
        <v>1.1846323892193006E-4</v>
      </c>
      <c r="I53">
        <f t="shared" ref="I53" si="173">J54-I54</f>
        <v>2.1993856267340378E-4</v>
      </c>
      <c r="J53">
        <f t="shared" ref="J53" si="174">K54-J54</f>
        <v>4.5002901585074195E-4</v>
      </c>
      <c r="K53">
        <f t="shared" ref="K53" si="175">L54-K54</f>
        <v>7.6435723690460727E-4</v>
      </c>
      <c r="L53">
        <f t="shared" ref="L53" si="176">M54-L54</f>
        <v>1.24819351776876E-3</v>
      </c>
      <c r="M53">
        <f t="shared" ref="M53" si="177">N54-M54</f>
        <v>2.0791491204506587E-3</v>
      </c>
      <c r="N53">
        <f t="shared" ref="N53" si="178">O54-N54</f>
        <v>3.2709306594454479E-3</v>
      </c>
      <c r="O53">
        <f t="shared" ref="O53" si="179">P54-O54</f>
        <v>4.8420207008773378E-3</v>
      </c>
      <c r="P53">
        <f t="shared" ref="P53" si="180">Q54-P54</f>
        <v>7.0500650084552308E-3</v>
      </c>
      <c r="Q53">
        <f t="shared" ref="Q53" si="181">R54-Q54</f>
        <v>9.6640216884038704E-3</v>
      </c>
      <c r="R53">
        <f t="shared" ref="R53" si="182">S54-R54</f>
        <v>1.4346860753264301E-2</v>
      </c>
      <c r="S53">
        <f t="shared" ref="S53" si="183">T54-S54</f>
        <v>2.6188273584745347E-2</v>
      </c>
      <c r="T53">
        <f t="shared" ref="T53" si="184">U54-T54</f>
        <v>5.9220875270643375E-2</v>
      </c>
      <c r="U53">
        <f t="shared" ref="U53" si="185">V54-U54</f>
        <v>0.1474423844083724</v>
      </c>
      <c r="V53">
        <f t="shared" ref="V53" si="186">W54-V54</f>
        <v>0.19100066237233521</v>
      </c>
      <c r="W53">
        <f t="shared" ref="W53" si="187">X54-W54</f>
        <v>0.53054133665668712</v>
      </c>
      <c r="X53">
        <f t="shared" ref="X53" si="188">Y54-X54</f>
        <v>1.2200139821101665</v>
      </c>
      <c r="Y53">
        <f t="shared" ref="Y53" si="189">Z54-Y54</f>
        <v>1.5859785792762873</v>
      </c>
      <c r="Z53">
        <f t="shared" ref="Z53" si="190">AA54-Z54</f>
        <v>2.4891045853262086</v>
      </c>
      <c r="AA53">
        <f t="shared" ref="AA53" si="191">AB54-AA54</f>
        <v>4.4884528902283893</v>
      </c>
      <c r="AB53" s="43">
        <f t="shared" ref="AB53" si="192">AC54-AB54</f>
        <v>5.8025626898998457</v>
      </c>
      <c r="AC53" s="44">
        <f t="shared" ref="AC53" si="193">AD54-AC54</f>
        <v>6.0777388597215563</v>
      </c>
      <c r="AD53" s="44">
        <f t="shared" ref="AD53" si="194">AE54-AD54</f>
        <v>6.4430136206652513</v>
      </c>
      <c r="AE53" s="44">
        <f t="shared" ref="AE53" si="195">AF54-AE54</f>
        <v>10.158301330680448</v>
      </c>
    </row>
    <row r="54" spans="1:32" x14ac:dyDescent="0.25">
      <c r="A54" s="13"/>
      <c r="B54" s="14" t="s">
        <v>28</v>
      </c>
      <c r="C54" s="15" t="s">
        <v>29</v>
      </c>
      <c r="D54" s="4" t="s">
        <v>8</v>
      </c>
      <c r="F54" s="12">
        <f>$E$3+($C53/($C53+E5))*E4*(1/(1+EXP(-$A53*(F52-$B53))))</f>
        <v>3.9543879555731812E-2</v>
      </c>
      <c r="G54" s="12">
        <f t="shared" ref="G54:AF54" si="196">$E$3+($C53/($C53+F5))*F4*(1/(1+EXP(-$A53*(G52-$B53))))</f>
        <v>3.9578825456953001E-2</v>
      </c>
      <c r="H54" s="12">
        <f t="shared" si="196"/>
        <v>3.9652369711246083E-2</v>
      </c>
      <c r="I54" s="12">
        <f t="shared" si="196"/>
        <v>3.9770832950168013E-2</v>
      </c>
      <c r="J54" s="12">
        <f t="shared" si="196"/>
        <v>3.9990771512841417E-2</v>
      </c>
      <c r="K54" s="12">
        <f t="shared" si="196"/>
        <v>4.0440800528692158E-2</v>
      </c>
      <c r="L54" s="12">
        <f t="shared" si="196"/>
        <v>4.1205157765596766E-2</v>
      </c>
      <c r="M54" s="12">
        <f t="shared" si="196"/>
        <v>4.2453351283365526E-2</v>
      </c>
      <c r="N54" s="12">
        <f t="shared" si="196"/>
        <v>4.4532500403816185E-2</v>
      </c>
      <c r="O54" s="12">
        <f t="shared" si="196"/>
        <v>4.7803431063261632E-2</v>
      </c>
      <c r="P54" s="12">
        <f t="shared" si="196"/>
        <v>5.264545176413897E-2</v>
      </c>
      <c r="Q54" s="12">
        <f t="shared" si="196"/>
        <v>5.9695516772594201E-2</v>
      </c>
      <c r="R54" s="12">
        <f t="shared" si="196"/>
        <v>6.9359538460998071E-2</v>
      </c>
      <c r="S54" s="12">
        <f t="shared" si="196"/>
        <v>8.3706399214262373E-2</v>
      </c>
      <c r="T54" s="12">
        <f t="shared" si="196"/>
        <v>0.10989467279900772</v>
      </c>
      <c r="U54" s="12">
        <f t="shared" si="196"/>
        <v>0.16911554806965109</v>
      </c>
      <c r="V54" s="12">
        <f t="shared" si="196"/>
        <v>0.3165579324780235</v>
      </c>
      <c r="W54" s="12">
        <f t="shared" si="196"/>
        <v>0.5075585948503587</v>
      </c>
      <c r="X54" s="12">
        <f t="shared" si="196"/>
        <v>1.0380999315070458</v>
      </c>
      <c r="Y54" s="12">
        <f t="shared" si="196"/>
        <v>2.2581139136172124</v>
      </c>
      <c r="Z54" s="12">
        <f t="shared" si="196"/>
        <v>3.8440924928934996</v>
      </c>
      <c r="AA54" s="12">
        <f t="shared" si="196"/>
        <v>6.3331970782197082</v>
      </c>
      <c r="AB54" s="52">
        <f t="shared" si="196"/>
        <v>10.821649968448098</v>
      </c>
      <c r="AC54" s="53">
        <f t="shared" si="196"/>
        <v>16.624212658347943</v>
      </c>
      <c r="AD54" s="53">
        <f t="shared" si="196"/>
        <v>22.7019515180695</v>
      </c>
      <c r="AE54" s="53">
        <f t="shared" si="196"/>
        <v>29.144965138734751</v>
      </c>
      <c r="AF54" s="54">
        <f t="shared" si="196"/>
        <v>39.303266469415199</v>
      </c>
    </row>
    <row r="55" spans="1:32" x14ac:dyDescent="0.25">
      <c r="A55" s="16" t="s">
        <v>27</v>
      </c>
      <c r="B55" s="17">
        <f>AF54-$AF$3</f>
        <v>-63.094733530584797</v>
      </c>
      <c r="C55" s="18">
        <f>((AF54-AA54)-($AF$3-$AA$3))</f>
        <v>-15.186239699713589</v>
      </c>
      <c r="D55" s="4" t="s">
        <v>9</v>
      </c>
      <c r="E55" s="5">
        <f>SUM(F55:AA55)</f>
        <v>5678.7974365407254</v>
      </c>
      <c r="F55" s="3">
        <f>(F54-F$3)^2</f>
        <v>2.2368553874345685E-4</v>
      </c>
      <c r="G55" s="3">
        <f t="shared" ref="G55" si="197">(G54-G$3)^2</f>
        <v>3.2176144941353565E-3</v>
      </c>
      <c r="H55" s="3">
        <f t="shared" ref="H55" si="198">(H54-H$3)^2</f>
        <v>1.0731692033280676E-2</v>
      </c>
      <c r="I55" s="3">
        <f t="shared" ref="I55" si="199">(I54-I$3)^2</f>
        <v>3.1774548070629412E-2</v>
      </c>
      <c r="J55" s="3">
        <f t="shared" ref="J55" si="200">(J54-J$3)^2</f>
        <v>9.2459141214037602E-2</v>
      </c>
      <c r="K55" s="3">
        <f t="shared" ref="K55" si="201">(K54-K$3)^2</f>
        <v>0.21095503737383034</v>
      </c>
      <c r="L55" s="3">
        <f t="shared" ref="L55" si="202">(L54-L$3)^2</f>
        <v>0.42695095605220995</v>
      </c>
      <c r="M55" s="3">
        <f t="shared" ref="M55" si="203">(M54-M$3)^2</f>
        <v>0.83083525561314298</v>
      </c>
      <c r="N55" s="3">
        <f t="shared" ref="N55" si="204">(N54-N$3)^2</f>
        <v>1.505748942589241</v>
      </c>
      <c r="O55" s="3">
        <f t="shared" ref="O55" si="205">(O54-O$3)^2</f>
        <v>2.5036256383901025</v>
      </c>
      <c r="P55" s="3">
        <f t="shared" ref="P55" si="206">(P54-P$3)^2</f>
        <v>3.7751889546833128</v>
      </c>
      <c r="Q55" s="3">
        <f t="shared" ref="Q55" si="207">(Q54-Q$3)^2</f>
        <v>5.0749816084143387</v>
      </c>
      <c r="R55" s="3">
        <f t="shared" ref="R55" si="208">(R54-R$3)^2</f>
        <v>6.3736643286236108</v>
      </c>
      <c r="S55" s="3">
        <f t="shared" ref="S55" si="209">(S54-S$3)^2</f>
        <v>8.7722954192243012</v>
      </c>
      <c r="T55" s="3">
        <f t="shared" ref="T55" si="210">(T54-T$3)^2</f>
        <v>14.988388960020821</v>
      </c>
      <c r="U55" s="3">
        <f t="shared" ref="U55" si="211">(U54-U$3)^2</f>
        <v>27.773263124532814</v>
      </c>
      <c r="V55" s="3">
        <f t="shared" ref="V55" si="212">(V54-V$3)^2</f>
        <v>49.777890687431331</v>
      </c>
      <c r="W55" s="3">
        <f t="shared" ref="W55" si="213">(W54-W$3)^2</f>
        <v>153.79032988296763</v>
      </c>
      <c r="X55" s="3">
        <f t="shared" ref="X55" si="214">(X54-X$3)^2</f>
        <v>506.70308566295103</v>
      </c>
      <c r="Y55" s="3">
        <f t="shared" ref="Y55" si="215">(Y54-Y$3)^2</f>
        <v>1042.1312712383865</v>
      </c>
      <c r="Z55" s="3">
        <f t="shared" ref="Z55" si="216">(Z54-Z$3)^2</f>
        <v>1558.7967730194953</v>
      </c>
      <c r="AA55" s="3">
        <f t="shared" ref="AA55" si="217">(AA54-AA$3)^2</f>
        <v>2295.2237811426248</v>
      </c>
      <c r="AB55" s="46">
        <f t="shared" ref="AB55" si="218">(AB54-AB$3)^2</f>
        <v>2630.9423717971258</v>
      </c>
      <c r="AC55" s="47">
        <f t="shared" ref="AC55" si="219">(AC54-AC$3)^2</f>
        <v>2613.4632596562492</v>
      </c>
      <c r="AD55" s="47">
        <f t="shared" ref="AD55" si="220">(AD54-AD$3)^2</f>
        <v>2749.2341275833892</v>
      </c>
      <c r="AE55" s="47">
        <f t="shared" ref="AE55" si="221">(AE54-AE$3)^2</f>
        <v>4001.7054915787721</v>
      </c>
      <c r="AF55" s="48">
        <f t="shared" ref="AF55" si="222">(AF54-AF$3)^2</f>
        <v>3980.9453992955014</v>
      </c>
    </row>
    <row r="56" spans="1:32" ht="15.75" thickBot="1" x14ac:dyDescent="0.3">
      <c r="A56" s="19" t="s">
        <v>30</v>
      </c>
      <c r="B56" s="20">
        <f>(B55/$AF$3)*100</f>
        <v>-61.617154173504176</v>
      </c>
      <c r="C56" s="21">
        <f>((C55)/($AF$3-$AA$3))*100</f>
        <v>-31.535306559821958</v>
      </c>
      <c r="D56" s="4" t="s">
        <v>10</v>
      </c>
      <c r="E56" s="5">
        <f>SUM(F56:AA56)</f>
        <v>185.95366787211847</v>
      </c>
      <c r="F56">
        <f>SQRT(F55)</f>
        <v>1.4956120444268188E-2</v>
      </c>
      <c r="G56">
        <f t="shared" ref="G56" si="223">SQRT(G55)</f>
        <v>5.6724020433457964E-2</v>
      </c>
      <c r="H56">
        <f t="shared" ref="H56" si="224">SQRT(H55)</f>
        <v>0.10359388028875391</v>
      </c>
      <c r="I56">
        <f t="shared" ref="I56" si="225">SQRT(I55)</f>
        <v>0.17825416704983199</v>
      </c>
      <c r="J56">
        <f t="shared" ref="J56" si="226">SQRT(J55)</f>
        <v>0.30407094766524079</v>
      </c>
      <c r="K56">
        <f t="shared" ref="K56" si="227">SQRT(K55)</f>
        <v>0.45929841864939003</v>
      </c>
      <c r="L56">
        <f t="shared" ref="L56" si="228">SQRT(L55)</f>
        <v>0.65341484223440316</v>
      </c>
      <c r="M56">
        <f t="shared" ref="M56" si="229">SQRT(M55)</f>
        <v>0.91150164871663453</v>
      </c>
      <c r="N56">
        <f t="shared" ref="N56" si="230">SQRT(N55)</f>
        <v>1.2270896228838548</v>
      </c>
      <c r="O56">
        <f t="shared" ref="O56" si="231">SQRT(O55)</f>
        <v>1.5822849422244094</v>
      </c>
      <c r="P56">
        <f t="shared" ref="P56" si="232">SQRT(P55)</f>
        <v>1.942984548235861</v>
      </c>
      <c r="Q56">
        <f t="shared" ref="Q56" si="233">SQRT(Q55)</f>
        <v>2.2527719832274058</v>
      </c>
      <c r="R56">
        <f t="shared" ref="R56" si="234">SQRT(R55)</f>
        <v>2.524611718388317</v>
      </c>
      <c r="S56">
        <f t="shared" ref="S56" si="235">SQRT(S55)</f>
        <v>2.9618061076350526</v>
      </c>
      <c r="T56">
        <f t="shared" ref="T56" si="236">SQRT(T55)</f>
        <v>3.8714840772009924</v>
      </c>
      <c r="U56">
        <f t="shared" ref="U56" si="237">SQRT(U55)</f>
        <v>5.270034451930349</v>
      </c>
      <c r="V56">
        <f t="shared" ref="V56" si="238">SQRT(V55)</f>
        <v>7.0553448312206068</v>
      </c>
      <c r="W56">
        <f t="shared" ref="W56" si="239">SQRT(W55)</f>
        <v>12.401222918848271</v>
      </c>
      <c r="X56">
        <f t="shared" ref="X56" si="240">SQRT(X55)</f>
        <v>22.510066318492957</v>
      </c>
      <c r="Y56">
        <f t="shared" ref="Y56" si="241">SQRT(Y55)</f>
        <v>32.282058039077782</v>
      </c>
      <c r="Z56">
        <f t="shared" ref="Z56" si="242">SQRT(Z55)</f>
        <v>39.481600436399425</v>
      </c>
      <c r="AA56">
        <f t="shared" ref="AA56" si="243">SQRT(AA55)</f>
        <v>47.908493830871208</v>
      </c>
      <c r="AB56" s="43">
        <f t="shared" ref="AB56" si="244">SQRT(AB55)</f>
        <v>51.292712657814519</v>
      </c>
      <c r="AC56" s="44">
        <f t="shared" ref="AC56" si="245">SQRT(AC55)</f>
        <v>51.122042796197505</v>
      </c>
      <c r="AD56" s="44">
        <f t="shared" ref="AD56" si="246">SQRT(AD55)</f>
        <v>52.433139593041624</v>
      </c>
      <c r="AE56" s="44">
        <f t="shared" ref="AE56" si="247">SQRT(AE55)</f>
        <v>63.259034861265249</v>
      </c>
      <c r="AF56" s="45">
        <f t="shared" ref="AF56" si="248">SQRT(AF55)</f>
        <v>63.094733530584797</v>
      </c>
    </row>
    <row r="60" spans="1:32" ht="15.75" thickBot="1" x14ac:dyDescent="0.3">
      <c r="A60" t="s">
        <v>23</v>
      </c>
    </row>
    <row r="61" spans="1:32" x14ac:dyDescent="0.25">
      <c r="A61" s="22" t="s">
        <v>15</v>
      </c>
      <c r="B61" s="23" t="s">
        <v>18</v>
      </c>
      <c r="C61" s="24" t="s">
        <v>19</v>
      </c>
      <c r="D61" s="4" t="s">
        <v>21</v>
      </c>
      <c r="E61">
        <v>0</v>
      </c>
      <c r="F61">
        <v>1</v>
      </c>
      <c r="G61">
        <v>2</v>
      </c>
      <c r="H61">
        <v>3</v>
      </c>
      <c r="I61">
        <v>4</v>
      </c>
      <c r="J61">
        <v>5</v>
      </c>
      <c r="K61">
        <v>6</v>
      </c>
      <c r="L61">
        <v>7</v>
      </c>
      <c r="M61">
        <v>8</v>
      </c>
      <c r="N61">
        <v>9</v>
      </c>
      <c r="O61">
        <v>10</v>
      </c>
      <c r="P61">
        <v>11</v>
      </c>
      <c r="Q61">
        <v>12</v>
      </c>
      <c r="R61">
        <v>13</v>
      </c>
      <c r="S61">
        <v>14</v>
      </c>
      <c r="T61">
        <v>15</v>
      </c>
      <c r="U61">
        <v>16</v>
      </c>
      <c r="V61">
        <v>17</v>
      </c>
      <c r="W61">
        <v>18</v>
      </c>
      <c r="X61">
        <v>19</v>
      </c>
      <c r="Y61">
        <v>20</v>
      </c>
      <c r="Z61">
        <v>21</v>
      </c>
      <c r="AA61">
        <v>22</v>
      </c>
      <c r="AB61" s="43">
        <v>23</v>
      </c>
      <c r="AC61" s="44">
        <v>24</v>
      </c>
      <c r="AD61" s="44">
        <v>25</v>
      </c>
      <c r="AE61" s="44">
        <v>26</v>
      </c>
      <c r="AF61" s="45">
        <v>27</v>
      </c>
    </row>
    <row r="62" spans="1:32" ht="15.75" thickBot="1" x14ac:dyDescent="0.3">
      <c r="A62" s="25">
        <v>2.1450663645962069</v>
      </c>
      <c r="B62" s="26">
        <v>6.3239985045432004E-2</v>
      </c>
      <c r="C62" s="27">
        <v>9339.0070225666714</v>
      </c>
      <c r="D62" s="4" t="s">
        <v>20</v>
      </c>
      <c r="F62">
        <f>G63-F63</f>
        <v>1.9506509626481821</v>
      </c>
      <c r="G62">
        <f t="shared" ref="G62" si="249">H63-G63</f>
        <v>2.9449730518428412</v>
      </c>
      <c r="H62">
        <f t="shared" ref="H62" si="250">I63-H63</f>
        <v>4.3188300653595899</v>
      </c>
      <c r="I62">
        <f t="shared" ref="I62" si="251">J63-I63</f>
        <v>6.1631629731670508</v>
      </c>
      <c r="J62">
        <f t="shared" ref="J62" si="252">K63-J63</f>
        <v>8.5726853199279169</v>
      </c>
      <c r="K62">
        <f t="shared" ref="K62" si="253">L63-K63</f>
        <v>11.640853181936617</v>
      </c>
      <c r="L62">
        <f t="shared" ref="L62" si="254">M63-L63</f>
        <v>15.454151054137135</v>
      </c>
      <c r="M62">
        <f t="shared" ref="M62" si="255">N63-M63</f>
        <v>20.086155408723833</v>
      </c>
      <c r="N62">
        <f t="shared" ref="N62" si="256">O63-N63</f>
        <v>25.591884553471758</v>
      </c>
      <c r="O62">
        <f t="shared" ref="O62" si="257">P63-O63</f>
        <v>32.002927760042439</v>
      </c>
      <c r="P62">
        <f t="shared" ref="P62" si="258">Q63-P63</f>
        <v>39.323773198579914</v>
      </c>
      <c r="Q62">
        <f t="shared" ref="Q62" si="259">R63-Q63</f>
        <v>47.529636180679887</v>
      </c>
      <c r="R62">
        <f t="shared" ref="R62" si="260">S63-R63</f>
        <v>56.565944951601978</v>
      </c>
      <c r="S62">
        <f t="shared" ref="S62" si="261">T63-S63</f>
        <v>66.349490712740476</v>
      </c>
      <c r="T62">
        <f t="shared" ref="T62" si="262">U63-T63</f>
        <v>76.77110989155284</v>
      </c>
      <c r="U62">
        <f t="shared" ref="U62" si="263">V63-U63</f>
        <v>87.699653974756018</v>
      </c>
      <c r="V62">
        <f t="shared" ref="V62" si="264">W63-V63</f>
        <v>98.986924154215956</v>
      </c>
      <c r="W62">
        <f t="shared" ref="W62" si="265">X63-W63</f>
        <v>110.47320770883039</v>
      </c>
      <c r="X62">
        <f t="shared" ref="X62" si="266">Y63-X63</f>
        <v>121.99304868579281</v>
      </c>
      <c r="Y62">
        <f t="shared" ref="Y62" si="267">Z63-Y63</f>
        <v>133.38091162675744</v>
      </c>
      <c r="Z62">
        <f t="shared" ref="Z62" si="268">AA63-Z63</f>
        <v>144.4764461766481</v>
      </c>
      <c r="AA62">
        <f t="shared" ref="AA62" si="269">AB63-AA63</f>
        <v>155.12912396143952</v>
      </c>
      <c r="AB62" s="43">
        <f t="shared" ref="AB62" si="270">AC63-AB63</f>
        <v>165.20208899664908</v>
      </c>
      <c r="AC62" s="44">
        <f t="shared" ref="AC62" si="271">AD63-AC63</f>
        <v>174.57513209768013</v>
      </c>
      <c r="AD62" s="44">
        <f t="shared" ref="AD62" si="272">AE63-AD63</f>
        <v>183.14676291508363</v>
      </c>
      <c r="AE62" s="44">
        <f t="shared" ref="AE62" si="273">AF63-AE63</f>
        <v>190.8354066776626</v>
      </c>
    </row>
    <row r="63" spans="1:32" x14ac:dyDescent="0.25">
      <c r="A63" s="13"/>
      <c r="B63" s="14" t="s">
        <v>28</v>
      </c>
      <c r="C63" s="15" t="s">
        <v>29</v>
      </c>
      <c r="D63" s="4" t="s">
        <v>8</v>
      </c>
      <c r="F63">
        <f>$E$3+($C62)*(EXP(-EXP($A62-$B62*F61)))</f>
        <v>3.1131129926533081</v>
      </c>
      <c r="G63">
        <f t="shared" ref="G63:AF63" si="274">$E$3+($C62)*(EXP(-EXP($A62-$B62*G61)))</f>
        <v>5.0637639553014901</v>
      </c>
      <c r="H63">
        <f t="shared" si="274"/>
        <v>8.0087370071443313</v>
      </c>
      <c r="I63">
        <f t="shared" si="274"/>
        <v>12.327567072503921</v>
      </c>
      <c r="J63">
        <f t="shared" si="274"/>
        <v>18.490730045670972</v>
      </c>
      <c r="K63">
        <f t="shared" si="274"/>
        <v>27.063415365598889</v>
      </c>
      <c r="L63">
        <f t="shared" si="274"/>
        <v>38.704268547535506</v>
      </c>
      <c r="M63">
        <f t="shared" si="274"/>
        <v>54.158419601672641</v>
      </c>
      <c r="N63">
        <f t="shared" si="274"/>
        <v>74.244575010396474</v>
      </c>
      <c r="O63">
        <f t="shared" si="274"/>
        <v>99.836459563868232</v>
      </c>
      <c r="P63">
        <f t="shared" si="274"/>
        <v>131.83938732391067</v>
      </c>
      <c r="Q63">
        <f t="shared" si="274"/>
        <v>171.16316052249059</v>
      </c>
      <c r="R63">
        <f t="shared" si="274"/>
        <v>218.69279670317047</v>
      </c>
      <c r="S63">
        <f t="shared" si="274"/>
        <v>275.25874165477245</v>
      </c>
      <c r="T63">
        <f t="shared" si="274"/>
        <v>341.60823236751293</v>
      </c>
      <c r="U63">
        <f t="shared" si="274"/>
        <v>418.37934225906577</v>
      </c>
      <c r="V63">
        <f t="shared" si="274"/>
        <v>506.07899623382178</v>
      </c>
      <c r="W63">
        <f t="shared" si="274"/>
        <v>605.06592038803774</v>
      </c>
      <c r="X63">
        <f t="shared" si="274"/>
        <v>715.53912809686813</v>
      </c>
      <c r="Y63">
        <f t="shared" si="274"/>
        <v>837.53217678266094</v>
      </c>
      <c r="Z63">
        <f t="shared" si="274"/>
        <v>970.91308840941838</v>
      </c>
      <c r="AA63">
        <f t="shared" si="274"/>
        <v>1115.3895345860665</v>
      </c>
      <c r="AB63" s="43">
        <f t="shared" si="274"/>
        <v>1270.518658547506</v>
      </c>
      <c r="AC63" s="44">
        <f t="shared" si="274"/>
        <v>1435.7207475441551</v>
      </c>
      <c r="AD63" s="44">
        <f t="shared" si="274"/>
        <v>1610.2958796418352</v>
      </c>
      <c r="AE63" s="44">
        <f t="shared" si="274"/>
        <v>1793.4426425569188</v>
      </c>
      <c r="AF63" s="45">
        <f t="shared" si="274"/>
        <v>1984.2780492345814</v>
      </c>
    </row>
    <row r="64" spans="1:32" x14ac:dyDescent="0.25">
      <c r="A64" s="16" t="s">
        <v>27</v>
      </c>
      <c r="B64" s="17">
        <f>AF63-$AF$3</f>
        <v>1881.8800492345815</v>
      </c>
      <c r="C64" s="18">
        <f>((AF63-AA63)-($AF$3-$AA$3))</f>
        <v>820.73220555760588</v>
      </c>
      <c r="D64" s="4" t="s">
        <v>9</v>
      </c>
      <c r="E64" s="5">
        <f>SUM(F64:AA64)</f>
        <v>4180662.2725198381</v>
      </c>
      <c r="F64" s="3">
        <f>(F63-F$3)^2</f>
        <v>9.355113438827626</v>
      </c>
      <c r="G64" s="3">
        <f t="shared" ref="G64" si="275">(G63-G$3)^2</f>
        <v>24.675669873511552</v>
      </c>
      <c r="H64" s="3">
        <f t="shared" ref="H64" si="276">(H63-H$3)^2</f>
        <v>61.865944850722911</v>
      </c>
      <c r="I64" s="3">
        <f t="shared" ref="I64" si="277">(I63-I$3)^2</f>
        <v>146.64100920574253</v>
      </c>
      <c r="J64" s="3">
        <f t="shared" ref="J64" si="278">(J63-J$3)^2</f>
        <v>329.30157135174028</v>
      </c>
      <c r="K64" s="3">
        <f t="shared" ref="K64" si="279">(K63-K$3)^2</f>
        <v>705.62889041192579</v>
      </c>
      <c r="L64" s="3">
        <f t="shared" ref="L64" si="280">(L63-L$3)^2</f>
        <v>1444.7333827071679</v>
      </c>
      <c r="M64" s="3">
        <f t="shared" ref="M64" si="281">(M63-M$3)^2</f>
        <v>2830.7150535506371</v>
      </c>
      <c r="N64" s="3">
        <f t="shared" ref="N64" si="282">(N63-N$3)^2</f>
        <v>5325.0518530642012</v>
      </c>
      <c r="O64" s="3">
        <f t="shared" ref="O64" si="283">(O63-O$3)^2</f>
        <v>9644.4913424220904</v>
      </c>
      <c r="P64" s="3">
        <f t="shared" ref="P64" si="284">(P63-P$3)^2</f>
        <v>16859.401315990606</v>
      </c>
      <c r="Q64" s="3">
        <f t="shared" ref="Q64" si="285">(Q63-Q$3)^2</f>
        <v>28510.556534175354</v>
      </c>
      <c r="R64" s="3">
        <f t="shared" ref="R64" si="286">(R63-R$3)^2</f>
        <v>46698.702359279574</v>
      </c>
      <c r="S64" s="3">
        <f t="shared" ref="S64" si="287">(S63-S$3)^2</f>
        <v>74100.042123139705</v>
      </c>
      <c r="T64" s="3">
        <f t="shared" ref="T64" si="288">(T63-T$3)^2</f>
        <v>113991.89228366152</v>
      </c>
      <c r="U64" s="3">
        <f t="shared" ref="U64" si="289">(U63-U$3)^2</f>
        <v>170519.60238295421</v>
      </c>
      <c r="V64" s="3">
        <f t="shared" ref="V64" si="290">(V63-V$3)^2</f>
        <v>248708.76507741815</v>
      </c>
      <c r="W64" s="3">
        <f t="shared" ref="W64" si="291">(W63-W$3)^2</f>
        <v>350650.07711984334</v>
      </c>
      <c r="X64" s="3">
        <f t="shared" ref="X64" si="292">(X63-X$3)^2</f>
        <v>478851.49127775367</v>
      </c>
      <c r="Y64" s="3">
        <f t="shared" ref="Y64" si="293">(Y63-Y$3)^2</f>
        <v>644796.15982084803</v>
      </c>
      <c r="Z64" s="3">
        <f t="shared" ref="Z64" si="294">(Z63-Z$3)^2</f>
        <v>860418.37625360268</v>
      </c>
      <c r="AA64" s="3">
        <f t="shared" ref="AA64" si="295">(AA63-AA$3)^2</f>
        <v>1126034.7461402949</v>
      </c>
      <c r="AB64" s="46">
        <f t="shared" ref="AB64" si="296">(AB63-AB$3)^2</f>
        <v>1460240.942400916</v>
      </c>
      <c r="AC64" s="47">
        <f t="shared" ref="AC64" si="297">(AC63-AC$3)^2</f>
        <v>1871354.2110078253</v>
      </c>
      <c r="AD64" s="47">
        <f t="shared" ref="AD64" si="298">(AD63-AD$3)^2</f>
        <v>2356718.6466422747</v>
      </c>
      <c r="AE64" s="47">
        <f t="shared" ref="AE64" si="299">(AE63-AE$3)^2</f>
        <v>2893532.4634718848</v>
      </c>
      <c r="AF64" s="48">
        <f t="shared" ref="AF64" si="300">(AF63-AF$3)^2</f>
        <v>3541472.5197071508</v>
      </c>
    </row>
    <row r="65" spans="1:32" ht="15.75" thickBot="1" x14ac:dyDescent="0.3">
      <c r="A65" s="19" t="s">
        <v>30</v>
      </c>
      <c r="B65" s="20">
        <f>(B64/$AF$3)*100</f>
        <v>1837.809380295105</v>
      </c>
      <c r="C65" s="21">
        <f>((C64)/($AF$3-$AA$3))*100</f>
        <v>1704.3087833169157</v>
      </c>
      <c r="D65" s="4" t="s">
        <v>10</v>
      </c>
      <c r="E65" s="5">
        <f>SUM(F65:AA65)</f>
        <v>6447.2608776271454</v>
      </c>
      <c r="F65">
        <f>SQRT(F64)</f>
        <v>3.0586129926533081</v>
      </c>
      <c r="G65">
        <f t="shared" ref="G65" si="301">SQRT(G64)</f>
        <v>4.9674611094110794</v>
      </c>
      <c r="H65">
        <f t="shared" ref="H65" si="302">SQRT(H64)</f>
        <v>7.8654907571443315</v>
      </c>
      <c r="I65">
        <f t="shared" ref="I65" si="303">SQRT(I64)</f>
        <v>12.10954207250392</v>
      </c>
      <c r="J65">
        <f t="shared" ref="J65" si="304">SQRT(J64)</f>
        <v>18.14666832649289</v>
      </c>
      <c r="K65">
        <f t="shared" ref="K65" si="305">SQRT(K64)</f>
        <v>26.563676146420807</v>
      </c>
      <c r="L65">
        <f t="shared" ref="L65" si="306">SQRT(L64)</f>
        <v>38.009648547535505</v>
      </c>
      <c r="M65">
        <f t="shared" ref="M65" si="307">SQRT(M64)</f>
        <v>53.20446460167264</v>
      </c>
      <c r="N65">
        <f t="shared" ref="N65" si="308">SQRT(N64)</f>
        <v>72.972952887108804</v>
      </c>
      <c r="O65">
        <f t="shared" ref="O65" si="309">SQRT(O64)</f>
        <v>98.206371190580555</v>
      </c>
      <c r="P65">
        <f t="shared" ref="P65" si="310">SQRT(P64)</f>
        <v>129.84375732391067</v>
      </c>
      <c r="Q65">
        <f t="shared" ref="Q65" si="311">SQRT(Q64)</f>
        <v>168.85069302249059</v>
      </c>
      <c r="R65">
        <f t="shared" ref="R65" si="312">SQRT(R64)</f>
        <v>216.09882544632114</v>
      </c>
      <c r="S65">
        <f t="shared" ref="S65" si="313">SQRT(S64)</f>
        <v>272.21322914792313</v>
      </c>
      <c r="T65">
        <f t="shared" ref="T65" si="314">SQRT(T64)</f>
        <v>337.62685361751295</v>
      </c>
      <c r="U65">
        <f t="shared" ref="U65" si="315">SQRT(U64)</f>
        <v>412.94019225906578</v>
      </c>
      <c r="V65">
        <f t="shared" ref="V65" si="316">SQRT(V64)</f>
        <v>498.70709347012314</v>
      </c>
      <c r="W65">
        <f t="shared" ref="W65" si="317">SQRT(W64)</f>
        <v>592.15713887433913</v>
      </c>
      <c r="X65">
        <f t="shared" ref="X65" si="318">SQRT(X64)</f>
        <v>691.99096184686812</v>
      </c>
      <c r="Y65">
        <f t="shared" ref="Y65" si="319">SQRT(Y64)</f>
        <v>802.99200482996594</v>
      </c>
      <c r="Z65">
        <f t="shared" ref="Z65" si="320">SQRT(Z64)</f>
        <v>927.58739548012545</v>
      </c>
      <c r="AA65">
        <f t="shared" ref="AA65" si="321">SQRT(AA64)</f>
        <v>1061.1478436769755</v>
      </c>
      <c r="AB65" s="43">
        <f t="shared" ref="AB65" si="322">SQRT(AB64)</f>
        <v>1208.4042959212434</v>
      </c>
      <c r="AC65" s="44">
        <f t="shared" ref="AC65" si="323">SQRT(AC64)</f>
        <v>1367.9744920896096</v>
      </c>
      <c r="AD65" s="44">
        <f t="shared" ref="AD65" si="324">SQRT(AD64)</f>
        <v>1535.1607885307242</v>
      </c>
      <c r="AE65" s="44">
        <f t="shared" ref="AE65" si="325">SQRT(AE64)</f>
        <v>1701.0386425569188</v>
      </c>
      <c r="AF65" s="45">
        <f t="shared" ref="AF65" si="326">SQRT(AF64)</f>
        <v>1881.8800492345815</v>
      </c>
    </row>
    <row r="70" spans="1:32" ht="15.75" thickBot="1" x14ac:dyDescent="0.3">
      <c r="A70" t="s">
        <v>24</v>
      </c>
    </row>
    <row r="71" spans="1:32" x14ac:dyDescent="0.25">
      <c r="A71" s="22" t="s">
        <v>15</v>
      </c>
      <c r="B71" s="23" t="s">
        <v>18</v>
      </c>
      <c r="C71" s="24" t="s">
        <v>19</v>
      </c>
      <c r="D71" s="4" t="s">
        <v>21</v>
      </c>
      <c r="E71">
        <v>0</v>
      </c>
      <c r="F71">
        <v>1</v>
      </c>
      <c r="G71">
        <v>2</v>
      </c>
      <c r="H71">
        <v>3</v>
      </c>
      <c r="I71">
        <v>4</v>
      </c>
      <c r="J71">
        <v>5</v>
      </c>
      <c r="K71">
        <v>6</v>
      </c>
      <c r="L71">
        <v>7</v>
      </c>
      <c r="M71">
        <v>8</v>
      </c>
      <c r="N71">
        <v>9</v>
      </c>
      <c r="O71">
        <v>10</v>
      </c>
      <c r="P71">
        <v>11</v>
      </c>
      <c r="Q71">
        <v>12</v>
      </c>
      <c r="R71">
        <v>13</v>
      </c>
      <c r="S71">
        <v>14</v>
      </c>
      <c r="T71">
        <v>15</v>
      </c>
      <c r="U71">
        <v>16</v>
      </c>
      <c r="V71">
        <v>17</v>
      </c>
      <c r="W71">
        <v>18</v>
      </c>
      <c r="X71">
        <v>19</v>
      </c>
      <c r="Y71">
        <v>20</v>
      </c>
      <c r="Z71">
        <v>21</v>
      </c>
      <c r="AA71">
        <v>22</v>
      </c>
      <c r="AB71" s="43">
        <v>23</v>
      </c>
      <c r="AC71" s="44">
        <v>24</v>
      </c>
      <c r="AD71" s="44">
        <v>25</v>
      </c>
      <c r="AE71" s="44">
        <v>26</v>
      </c>
      <c r="AF71" s="45">
        <v>27</v>
      </c>
    </row>
    <row r="72" spans="1:32" ht="15.75" thickBot="1" x14ac:dyDescent="0.3">
      <c r="A72" s="25">
        <v>1.9915228111501313</v>
      </c>
      <c r="B72" s="26">
        <v>6.4778785707536729E-2</v>
      </c>
      <c r="C72" s="27">
        <v>0.26023885084507564</v>
      </c>
      <c r="D72" s="4" t="s">
        <v>20</v>
      </c>
      <c r="F72">
        <f>G73-F73</f>
        <v>2.1777480340864908E-5</v>
      </c>
      <c r="G72">
        <f t="shared" ref="G72" si="327">H73-G73</f>
        <v>5.085981326351241E-5</v>
      </c>
      <c r="H72">
        <f t="shared" ref="H72" si="328">I73-H73</f>
        <v>9.3174330323131382E-5</v>
      </c>
      <c r="I72">
        <f t="shared" ref="I72" si="329">J73-I73</f>
        <v>1.8705301837462773E-4</v>
      </c>
      <c r="J72">
        <f t="shared" ref="J72" si="330">K73-J73</f>
        <v>4.0442469378654949E-4</v>
      </c>
      <c r="K72">
        <f t="shared" ref="K72" si="331">L73-K73</f>
        <v>7.2928414977208728E-4</v>
      </c>
      <c r="L72">
        <f t="shared" ref="L72" si="332">M73-L73</f>
        <v>1.2416300068727043E-3</v>
      </c>
      <c r="M72">
        <f t="shared" ref="M72" si="333">N73-M73</f>
        <v>2.11733562013737E-3</v>
      </c>
      <c r="N72">
        <f t="shared" ref="N72" si="334">O73-N73</f>
        <v>3.3778256970457693E-3</v>
      </c>
      <c r="O72">
        <f t="shared" ref="O72" si="335">P73-O73</f>
        <v>5.0245536123463205E-3</v>
      </c>
      <c r="P72">
        <f t="shared" ref="P72" si="336">Q73-P73</f>
        <v>7.2882455709316618E-3</v>
      </c>
      <c r="Q72">
        <f t="shared" ref="Q72" si="337">R73-Q73</f>
        <v>9.9020402024081119E-3</v>
      </c>
      <c r="R72">
        <f t="shared" ref="R72" si="338">S73-R73</f>
        <v>1.4529238642628839E-2</v>
      </c>
      <c r="S72">
        <f t="shared" ref="S72" si="339">T73-S73</f>
        <v>2.628553657305692E-2</v>
      </c>
      <c r="T72">
        <f t="shared" ref="T72" si="340">U73-T73</f>
        <v>5.913546957342744E-2</v>
      </c>
      <c r="U72">
        <f t="shared" ref="U72" si="341">V73-U73</f>
        <v>0.14665817960093008</v>
      </c>
      <c r="V72">
        <f t="shared" ref="V72" si="342">W73-V73</f>
        <v>0.18884476645140674</v>
      </c>
      <c r="W72">
        <f t="shared" ref="W72" si="343">X73-W73</f>
        <v>0.5258805811149404</v>
      </c>
      <c r="X72">
        <f t="shared" ref="X72" si="344">Y73-X73</f>
        <v>1.2135017887882664</v>
      </c>
      <c r="Y72">
        <f t="shared" ref="Y72" si="345">Z73-Y73</f>
        <v>1.5926653148133165</v>
      </c>
      <c r="Z72">
        <f t="shared" ref="Z72" si="346">AA73-Z73</f>
        <v>2.534401390977485</v>
      </c>
      <c r="AA72">
        <f t="shared" ref="AA72" si="347">AB73-AA73</f>
        <v>4.6400789643364959</v>
      </c>
      <c r="AB72" s="43">
        <f t="shared" ref="AB72" si="348">AC73-AB73</f>
        <v>6.1531797252242093</v>
      </c>
      <c r="AC72" s="44">
        <f t="shared" ref="AC72" si="349">AD73-AC73</f>
        <v>6.6874292486690656</v>
      </c>
      <c r="AD72" s="44">
        <f t="shared" ref="AD72" si="350">AE73-AD73</f>
        <v>7.3812672376754414</v>
      </c>
      <c r="AE72" s="44">
        <f t="shared" ref="AE72" si="351">AF73-AE73</f>
        <v>11.807727075626428</v>
      </c>
    </row>
    <row r="73" spans="1:32" x14ac:dyDescent="0.25">
      <c r="A73" s="13"/>
      <c r="B73" s="14" t="s">
        <v>28</v>
      </c>
      <c r="C73" s="15" t="s">
        <v>29</v>
      </c>
      <c r="D73" s="4" t="s">
        <v>8</v>
      </c>
      <c r="F73">
        <f>$E$3+(E4*$C72)*(EXP(-EXP($A72-$B72*F71)))</f>
        <v>3.951915121742694E-2</v>
      </c>
      <c r="G73">
        <f t="shared" ref="G73:AF73" si="352">$E$3+(F4*$C72)*(EXP(-EXP($A72-$B72*G71)))</f>
        <v>3.9540928697767805E-2</v>
      </c>
      <c r="H73">
        <f t="shared" si="352"/>
        <v>3.9591788511031317E-2</v>
      </c>
      <c r="I73">
        <f t="shared" si="352"/>
        <v>3.9684962841354449E-2</v>
      </c>
      <c r="J73">
        <f t="shared" si="352"/>
        <v>3.9872015859729076E-2</v>
      </c>
      <c r="K73">
        <f t="shared" si="352"/>
        <v>4.0276440553515626E-2</v>
      </c>
      <c r="L73">
        <f t="shared" si="352"/>
        <v>4.1005724703287713E-2</v>
      </c>
      <c r="M73">
        <f t="shared" si="352"/>
        <v>4.2247354710160417E-2</v>
      </c>
      <c r="N73">
        <f t="shared" si="352"/>
        <v>4.4364690330297787E-2</v>
      </c>
      <c r="O73">
        <f t="shared" si="352"/>
        <v>4.7742516027343557E-2</v>
      </c>
      <c r="P73">
        <f t="shared" si="352"/>
        <v>5.2767069639689877E-2</v>
      </c>
      <c r="Q73">
        <f t="shared" si="352"/>
        <v>6.0055315210621539E-2</v>
      </c>
      <c r="R73">
        <f t="shared" si="352"/>
        <v>6.9957355413029651E-2</v>
      </c>
      <c r="S73">
        <f t="shared" si="352"/>
        <v>8.448659405565849E-2</v>
      </c>
      <c r="T73">
        <f t="shared" si="352"/>
        <v>0.11077213062871541</v>
      </c>
      <c r="U73">
        <f t="shared" si="352"/>
        <v>0.16990760020214285</v>
      </c>
      <c r="V73">
        <f t="shared" si="352"/>
        <v>0.31656577980307293</v>
      </c>
      <c r="W73">
        <f t="shared" si="352"/>
        <v>0.50541054625447968</v>
      </c>
      <c r="X73">
        <f t="shared" si="352"/>
        <v>1.0312911273694201</v>
      </c>
      <c r="Y73">
        <f t="shared" si="352"/>
        <v>2.2447929161576865</v>
      </c>
      <c r="Z73">
        <f t="shared" si="352"/>
        <v>3.837458230971003</v>
      </c>
      <c r="AA73">
        <f t="shared" si="352"/>
        <v>6.371859621948488</v>
      </c>
      <c r="AB73" s="43">
        <f t="shared" si="352"/>
        <v>11.011938586284984</v>
      </c>
      <c r="AC73" s="44">
        <f t="shared" si="352"/>
        <v>17.165118311509193</v>
      </c>
      <c r="AD73" s="44">
        <f t="shared" si="352"/>
        <v>23.852547560178259</v>
      </c>
      <c r="AE73" s="44">
        <f t="shared" si="352"/>
        <v>31.2338147978537</v>
      </c>
      <c r="AF73" s="45">
        <f t="shared" si="352"/>
        <v>43.041541873480128</v>
      </c>
    </row>
    <row r="74" spans="1:32" x14ac:dyDescent="0.25">
      <c r="A74" s="16" t="s">
        <v>27</v>
      </c>
      <c r="B74" s="17">
        <f>AF73-$AF$3</f>
        <v>-59.356458126519868</v>
      </c>
      <c r="C74" s="18">
        <f>((AF73-AA73)-($AF$3-$AA$3))</f>
        <v>-11.486626839377443</v>
      </c>
      <c r="D74" s="4" t="s">
        <v>9</v>
      </c>
      <c r="E74" s="5">
        <f>SUM(F74:AA74)</f>
        <v>5676.814934328283</v>
      </c>
      <c r="F74" s="3">
        <f>(F73-F$3)^2</f>
        <v>2.2442583024632074E-4</v>
      </c>
      <c r="G74" s="3">
        <f t="shared" ref="G74" si="353">(G73-G$3)^2</f>
        <v>3.2219152433844793E-3</v>
      </c>
      <c r="H74" s="3">
        <f t="shared" ref="H74" si="354">(H73-H$3)^2</f>
        <v>1.074424738656809E-2</v>
      </c>
      <c r="I74" s="3">
        <f t="shared" ref="I74" si="355">(I73-I$3)^2</f>
        <v>3.1805168853747075E-2</v>
      </c>
      <c r="J74" s="3">
        <f t="shared" ref="J74" si="356">(J73-J$3)^2</f>
        <v>9.2531375604907706E-2</v>
      </c>
      <c r="K74" s="3">
        <f t="shared" ref="K74" si="357">(K73-K$3)^2</f>
        <v>0.21110604494140742</v>
      </c>
      <c r="L74" s="3">
        <f t="shared" ref="L74" si="358">(L73-L$3)^2</f>
        <v>0.42721162087164632</v>
      </c>
      <c r="M74" s="3">
        <f t="shared" ref="M74" si="359">(M73-M$3)^2</f>
        <v>0.83121083047994404</v>
      </c>
      <c r="N74" s="3">
        <f t="shared" ref="N74" si="360">(N73-N$3)^2</f>
        <v>1.5061608067491212</v>
      </c>
      <c r="O74" s="3">
        <f t="shared" ref="O74" si="361">(O73-O$3)^2</f>
        <v>2.5038184119889206</v>
      </c>
      <c r="P74" s="3">
        <f t="shared" ref="P74" si="362">(P73-P$3)^2</f>
        <v>3.7747163661682515</v>
      </c>
      <c r="Q74" s="3">
        <f t="shared" ref="Q74" si="363">(Q73-Q$3)^2</f>
        <v>5.0733606501876611</v>
      </c>
      <c r="R74" s="3">
        <f t="shared" ref="R74" si="364">(R73-R$3)^2</f>
        <v>6.3706461746436176</v>
      </c>
      <c r="S74" s="3">
        <f t="shared" ref="S74" si="365">(S73-S$3)^2</f>
        <v>8.7676744562355058</v>
      </c>
      <c r="T74" s="3">
        <f t="shared" ref="T74" si="366">(T73-T$3)^2</f>
        <v>14.981595601920807</v>
      </c>
      <c r="U74" s="3">
        <f t="shared" ref="U74" si="367">(U73-U$3)^2</f>
        <v>27.764915467827482</v>
      </c>
      <c r="V74" s="3">
        <f t="shared" ref="V74" si="368">(V73-V$3)^2</f>
        <v>49.777779956324466</v>
      </c>
      <c r="W74" s="3">
        <f t="shared" ref="W74" si="369">(W73-W$3)^2</f>
        <v>153.84361135603643</v>
      </c>
      <c r="X74" s="3">
        <f t="shared" ref="X74" si="370">(X73-X$3)^2</f>
        <v>507.0096652881399</v>
      </c>
      <c r="Y74" s="3">
        <f t="shared" ref="Y74" si="371">(Y73-Y$3)^2</f>
        <v>1042.9915071136138</v>
      </c>
      <c r="Z74" s="3">
        <f t="shared" ref="Z74" si="372">(Z73-Z$3)^2</f>
        <v>1559.3206795897556</v>
      </c>
      <c r="AA74" s="3">
        <f t="shared" ref="AA74" si="373">(AA73-AA$3)^2</f>
        <v>2291.5207474594799</v>
      </c>
      <c r="AB74" s="46">
        <f t="shared" ref="AB74" si="374">(AB73-AB$3)^2</f>
        <v>2611.4577427616841</v>
      </c>
      <c r="AC74" s="47">
        <f t="shared" ref="AC74" si="375">(AC73-AC$3)^2</f>
        <v>2558.4514346826422</v>
      </c>
      <c r="AD74" s="47">
        <f t="shared" ref="AD74" si="376">(AD73-AD$3)^2</f>
        <v>2629.8992730533259</v>
      </c>
      <c r="AE74" s="47">
        <f t="shared" ref="AE74" si="377">(AE73-AE$3)^2</f>
        <v>3741.7915576648779</v>
      </c>
      <c r="AF74" s="48">
        <f t="shared" ref="AF74" si="378">(AF73-AF$3)^2</f>
        <v>3523.1891213253066</v>
      </c>
    </row>
    <row r="75" spans="1:32" ht="15.75" thickBot="1" x14ac:dyDescent="0.3">
      <c r="A75" s="19" t="s">
        <v>30</v>
      </c>
      <c r="B75" s="20">
        <f>(B74/$AF$3)*100</f>
        <v>-57.96642329588456</v>
      </c>
      <c r="C75" s="21">
        <f>((C74)/($AF$3-$AA$3))*100</f>
        <v>-23.852797392950286</v>
      </c>
      <c r="D75" s="4" t="s">
        <v>10</v>
      </c>
      <c r="E75" s="5">
        <f>SUM(F75:AA75)</f>
        <v>185.94150700189073</v>
      </c>
      <c r="F75">
        <f>SQRT(F74)</f>
        <v>1.498084878257306E-2</v>
      </c>
      <c r="G75">
        <f t="shared" ref="G75" si="379">SQRT(G74)</f>
        <v>5.676191719264316E-2</v>
      </c>
      <c r="H75">
        <f t="shared" ref="H75" si="380">SQRT(H74)</f>
        <v>0.10365446148896867</v>
      </c>
      <c r="I75">
        <f t="shared" ref="I75" si="381">SQRT(I74)</f>
        <v>0.17834003715864555</v>
      </c>
      <c r="J75">
        <f t="shared" ref="J75" si="382">SQRT(J74)</f>
        <v>0.30418970331835316</v>
      </c>
      <c r="K75">
        <f t="shared" ref="K75" si="383">SQRT(K74)</f>
        <v>0.45946277862456653</v>
      </c>
      <c r="L75">
        <f t="shared" ref="L75" si="384">SQRT(L74)</f>
        <v>0.65361427529671223</v>
      </c>
      <c r="M75">
        <f t="shared" ref="M75" si="385">SQRT(M74)</f>
        <v>0.91170764528983961</v>
      </c>
      <c r="N75">
        <f t="shared" ref="N75" si="386">SQRT(N74)</f>
        <v>1.2272574329573731</v>
      </c>
      <c r="O75">
        <f t="shared" ref="O75" si="387">SQRT(O74)</f>
        <v>1.5823458572603275</v>
      </c>
      <c r="P75">
        <f t="shared" ref="P75" si="388">SQRT(P74)</f>
        <v>1.9428629303603102</v>
      </c>
      <c r="Q75">
        <f t="shared" ref="Q75" si="389">SQRT(Q74)</f>
        <v>2.2524121847893785</v>
      </c>
      <c r="R75">
        <f t="shared" ref="R75" si="390">SQRT(R74)</f>
        <v>2.5240139014362852</v>
      </c>
      <c r="S75">
        <f t="shared" ref="S75" si="391">SQRT(S74)</f>
        <v>2.9610259127936565</v>
      </c>
      <c r="T75">
        <f t="shared" ref="T75" si="392">SQRT(T74)</f>
        <v>3.8706066193712849</v>
      </c>
      <c r="U75">
        <f t="shared" ref="U75" si="393">SQRT(U74)</f>
        <v>5.2692423997978572</v>
      </c>
      <c r="V75">
        <f t="shared" ref="V75" si="394">SQRT(V74)</f>
        <v>7.0553369838955575</v>
      </c>
      <c r="W75">
        <f t="shared" ref="W75" si="395">SQRT(W74)</f>
        <v>12.40337096744415</v>
      </c>
      <c r="X75">
        <f t="shared" ref="X75" si="396">SQRT(X74)</f>
        <v>22.51687512263058</v>
      </c>
      <c r="Y75">
        <f t="shared" ref="Y75" si="397">SQRT(Y74)</f>
        <v>32.295379036537312</v>
      </c>
      <c r="Z75">
        <f t="shared" ref="Z75" si="398">SQRT(Z74)</f>
        <v>39.488234698321925</v>
      </c>
      <c r="AA75">
        <f t="shared" ref="AA75" si="399">SQRT(AA74)</f>
        <v>47.869831287142425</v>
      </c>
      <c r="AB75" s="43">
        <f t="shared" ref="AB75" si="400">SQRT(AB74)</f>
        <v>51.102424039977635</v>
      </c>
      <c r="AC75" s="44">
        <f t="shared" ref="AC75" si="401">SQRT(AC74)</f>
        <v>50.581137143036258</v>
      </c>
      <c r="AD75" s="44">
        <f t="shared" ref="AD75" si="402">SQRT(AD74)</f>
        <v>51.282543550932864</v>
      </c>
      <c r="AE75" s="44">
        <f t="shared" ref="AE75" si="403">SQRT(AE74)</f>
        <v>61.1701852021463</v>
      </c>
      <c r="AF75" s="45">
        <f t="shared" ref="AF75" si="404">SQRT(AF74)</f>
        <v>59.356458126519868</v>
      </c>
    </row>
    <row r="80" spans="1:32" ht="15.75" thickBot="1" x14ac:dyDescent="0.3">
      <c r="A80" t="s">
        <v>26</v>
      </c>
    </row>
    <row r="81" spans="1:32" x14ac:dyDescent="0.25">
      <c r="A81" s="22" t="s">
        <v>15</v>
      </c>
      <c r="B81" s="23" t="s">
        <v>18</v>
      </c>
      <c r="C81" s="24" t="s">
        <v>19</v>
      </c>
      <c r="D81" s="4" t="s">
        <v>21</v>
      </c>
      <c r="E81">
        <v>0</v>
      </c>
      <c r="F81">
        <v>1</v>
      </c>
      <c r="G81">
        <v>2</v>
      </c>
      <c r="H81">
        <v>3</v>
      </c>
      <c r="I81">
        <v>4</v>
      </c>
      <c r="J81">
        <v>5</v>
      </c>
      <c r="K81">
        <v>6</v>
      </c>
      <c r="L81">
        <v>7</v>
      </c>
      <c r="M81">
        <v>8</v>
      </c>
      <c r="N81">
        <v>9</v>
      </c>
      <c r="O81">
        <v>10</v>
      </c>
      <c r="P81">
        <v>11</v>
      </c>
      <c r="Q81">
        <v>12</v>
      </c>
      <c r="R81">
        <v>13</v>
      </c>
      <c r="S81">
        <v>14</v>
      </c>
      <c r="T81">
        <v>15</v>
      </c>
      <c r="U81">
        <v>16</v>
      </c>
      <c r="V81">
        <v>17</v>
      </c>
      <c r="W81">
        <v>18</v>
      </c>
      <c r="X81">
        <v>19</v>
      </c>
      <c r="Y81">
        <v>20</v>
      </c>
      <c r="Z81">
        <v>21</v>
      </c>
      <c r="AA81">
        <v>22</v>
      </c>
      <c r="AB81" s="43">
        <v>23</v>
      </c>
      <c r="AC81" s="44">
        <v>24</v>
      </c>
      <c r="AD81" s="44">
        <v>25</v>
      </c>
      <c r="AE81" s="44">
        <v>26</v>
      </c>
      <c r="AF81" s="45">
        <v>27</v>
      </c>
    </row>
    <row r="82" spans="1:32" ht="15.75" thickBot="1" x14ac:dyDescent="0.3">
      <c r="A82" s="25">
        <v>1.7550288422234972</v>
      </c>
      <c r="B82" s="26">
        <v>7.5584382555170485E-2</v>
      </c>
      <c r="C82" s="27">
        <v>1.024720730266657E-2</v>
      </c>
      <c r="D82" s="4" t="s">
        <v>20</v>
      </c>
      <c r="F82">
        <f>G83-F83</f>
        <v>2.1280084617839035E-5</v>
      </c>
      <c r="G82">
        <f t="shared" ref="G82" si="405">H83-G83</f>
        <v>4.9996415444737707E-5</v>
      </c>
      <c r="H82">
        <f t="shared" ref="H82" si="406">I83-H83</f>
        <v>9.2182748942015724E-5</v>
      </c>
      <c r="I82">
        <f t="shared" ref="I82" si="407">J83-I83</f>
        <v>1.8575260147137701E-4</v>
      </c>
      <c r="J82">
        <f t="shared" ref="J82" si="408">K83-J83</f>
        <v>4.0259759832544928E-4</v>
      </c>
      <c r="K82">
        <f t="shared" ref="K82" si="409">L83-K83</f>
        <v>7.2775013707557928E-4</v>
      </c>
      <c r="L82">
        <f t="shared" ref="L82" si="410">M83-L83</f>
        <v>1.240957719085431E-3</v>
      </c>
      <c r="M82">
        <f t="shared" ref="M82" si="411">N83-M83</f>
        <v>2.1179192853561582E-3</v>
      </c>
      <c r="N82">
        <f t="shared" ref="N82" si="412">O83-N83</f>
        <v>3.3803150691586806E-3</v>
      </c>
      <c r="O82">
        <f t="shared" ref="O82" si="413">P83-O83</f>
        <v>5.029078618438744E-3</v>
      </c>
      <c r="P82">
        <f t="shared" ref="P82" si="414">Q83-P83</f>
        <v>7.2941631134399443E-3</v>
      </c>
      <c r="Q82">
        <f t="shared" ref="Q82" si="415">R83-Q83</f>
        <v>9.9080020967225457E-3</v>
      </c>
      <c r="R82">
        <f t="shared" ref="R82" si="416">S83-R83</f>
        <v>1.4533959830723323E-2</v>
      </c>
      <c r="S82">
        <f t="shared" ref="S82" si="417">T83-S83</f>
        <v>2.6288653453739791E-2</v>
      </c>
      <c r="T82">
        <f t="shared" ref="T82" si="418">U83-T83</f>
        <v>5.9135991327035314E-2</v>
      </c>
      <c r="U82">
        <f t="shared" ref="U82" si="419">V83-U83</f>
        <v>0.14664842679942</v>
      </c>
      <c r="V82">
        <f t="shared" ref="V82" si="420">W83-V83</f>
        <v>0.18881056280140868</v>
      </c>
      <c r="W82">
        <f t="shared" ref="W82" si="421">X83-W83</f>
        <v>0.52580902073034619</v>
      </c>
      <c r="X82">
        <f t="shared" ref="X82" si="422">Y83-X83</f>
        <v>1.2134065027835541</v>
      </c>
      <c r="Y82">
        <f t="shared" ref="Y82" si="423">Z83-Y83</f>
        <v>1.592794653957839</v>
      </c>
      <c r="Z82">
        <f t="shared" ref="Z82" si="424">AA83-Z83</f>
        <v>2.5352005588986981</v>
      </c>
      <c r="AA82">
        <f t="shared" ref="AA82" si="425">AB83-AA83</f>
        <v>4.6427454716610219</v>
      </c>
      <c r="AB82" s="43">
        <f t="shared" ref="AB82" si="426">AC83-AB83</f>
        <v>6.1593887165380217</v>
      </c>
      <c r="AC82" s="44">
        <f t="shared" ref="AC82" si="427">AD83-AC83</f>
        <v>6.6983934054323484</v>
      </c>
      <c r="AD82" s="44">
        <f t="shared" ref="AD82" si="428">AE83-AD83</f>
        <v>7.398486479421468</v>
      </c>
      <c r="AE82" s="44">
        <f t="shared" ref="AE82" si="429">AF83-AE83</f>
        <v>11.838565303447375</v>
      </c>
    </row>
    <row r="83" spans="1:32" x14ac:dyDescent="0.25">
      <c r="A83" s="13"/>
      <c r="B83" s="14" t="s">
        <v>28</v>
      </c>
      <c r="C83" s="15" t="s">
        <v>29</v>
      </c>
      <c r="D83" s="4" t="s">
        <v>8</v>
      </c>
      <c r="F83">
        <f>$E$3+($C82/($C82+E5))*E4*(EXP(-EXP($A82-$B82*F81)))</f>
        <v>3.9518345842429234E-2</v>
      </c>
      <c r="G83">
        <f>$E$3+($C82/($C82+F5))*F4*(EXP(-EXP($A82-$B82*G81)))</f>
        <v>3.9539625927047073E-2</v>
      </c>
      <c r="H83">
        <f>$E$3+($C82/($C82+G5))*G4*(EXP(-EXP($A82-$B82*H81)))</f>
        <v>3.9589622342491811E-2</v>
      </c>
      <c r="I83">
        <f t="shared" ref="I83:AF83" si="430">$E$3+($C82/($C82+H5))*H4*(EXP(-EXP($A82-$B82*I81)))</f>
        <v>3.9681805091433826E-2</v>
      </c>
      <c r="J83">
        <f t="shared" si="430"/>
        <v>3.9867557692905203E-2</v>
      </c>
      <c r="K83">
        <f t="shared" si="430"/>
        <v>4.0270155291230653E-2</v>
      </c>
      <c r="L83">
        <f t="shared" si="430"/>
        <v>4.0997905428306232E-2</v>
      </c>
      <c r="M83">
        <f t="shared" si="430"/>
        <v>4.2238863147391663E-2</v>
      </c>
      <c r="N83">
        <f t="shared" si="430"/>
        <v>4.4356782432747821E-2</v>
      </c>
      <c r="O83">
        <f t="shared" si="430"/>
        <v>4.7737097501906502E-2</v>
      </c>
      <c r="P83">
        <f t="shared" si="430"/>
        <v>5.2766176120345246E-2</v>
      </c>
      <c r="Q83">
        <f t="shared" si="430"/>
        <v>6.006033923378519E-2</v>
      </c>
      <c r="R83">
        <f t="shared" si="430"/>
        <v>6.9968341330507736E-2</v>
      </c>
      <c r="S83">
        <f t="shared" si="430"/>
        <v>8.4502301161231058E-2</v>
      </c>
      <c r="T83">
        <f t="shared" si="430"/>
        <v>0.11079095461497085</v>
      </c>
      <c r="U83">
        <f t="shared" si="430"/>
        <v>0.16992694594200616</v>
      </c>
      <c r="V83">
        <f t="shared" si="430"/>
        <v>0.31657537274142616</v>
      </c>
      <c r="W83">
        <f t="shared" si="430"/>
        <v>0.50538593554283484</v>
      </c>
      <c r="X83">
        <f t="shared" si="430"/>
        <v>1.031194956273181</v>
      </c>
      <c r="Y83">
        <f t="shared" si="430"/>
        <v>2.2446014590567351</v>
      </c>
      <c r="Z83">
        <f t="shared" si="430"/>
        <v>3.8373961130145742</v>
      </c>
      <c r="AA83">
        <f t="shared" si="430"/>
        <v>6.3725966719132723</v>
      </c>
      <c r="AB83" s="43">
        <f t="shared" si="430"/>
        <v>11.015342143574294</v>
      </c>
      <c r="AC83" s="44">
        <f t="shared" si="430"/>
        <v>17.174730860112316</v>
      </c>
      <c r="AD83" s="44">
        <f t="shared" si="430"/>
        <v>23.873124265544664</v>
      </c>
      <c r="AE83" s="44">
        <f t="shared" si="430"/>
        <v>31.271610744966132</v>
      </c>
      <c r="AF83" s="45">
        <f t="shared" si="430"/>
        <v>43.110176048413507</v>
      </c>
    </row>
    <row r="84" spans="1:32" x14ac:dyDescent="0.25">
      <c r="A84" s="16" t="s">
        <v>27</v>
      </c>
      <c r="B84" s="17">
        <f>AF83-$AF$3</f>
        <v>-59.287823951586489</v>
      </c>
      <c r="C84" s="28">
        <f>((AF83-AA83)-($AF$3-$AA$3))</f>
        <v>-11.418729714408848</v>
      </c>
      <c r="D84" s="4" t="s">
        <v>9</v>
      </c>
      <c r="E84" s="5">
        <f>SUM(F84:AA84)</f>
        <v>5676.7660035859572</v>
      </c>
      <c r="F84" s="3">
        <f>(F83-F$3)^2</f>
        <v>2.2444996129705741E-4</v>
      </c>
      <c r="G84" s="3">
        <f t="shared" ref="G84" si="431">(G83-G$3)^2</f>
        <v>3.2220631406092333E-3</v>
      </c>
      <c r="H84" s="3">
        <f t="shared" ref="H84" si="432">(H83-H$3)^2</f>
        <v>1.0744696457327292E-2</v>
      </c>
      <c r="I84" s="3">
        <f t="shared" ref="I84" si="433">(I83-I$3)^2</f>
        <v>3.1806295170194822E-2</v>
      </c>
      <c r="J84" s="3">
        <f t="shared" ref="J84" si="434">(J83-J$3)^2</f>
        <v>9.2534087881669919E-2</v>
      </c>
      <c r="K84" s="3">
        <f t="shared" ref="K84" si="435">(K83-K$3)^2</f>
        <v>0.21111182066905962</v>
      </c>
      <c r="L84" s="3">
        <f t="shared" ref="L84" si="436">(L83-L$3)^2</f>
        <v>0.42722184251228801</v>
      </c>
      <c r="M84" s="3">
        <f t="shared" ref="M84" si="437">(M83-M$3)^2</f>
        <v>0.83122631419744408</v>
      </c>
      <c r="N84" s="3">
        <f t="shared" ref="N84" si="438">(N83-N$3)^2</f>
        <v>1.5061802168637508</v>
      </c>
      <c r="O84" s="3">
        <f t="shared" ref="O84" si="439">(O83-O$3)^2</f>
        <v>2.5038355599808364</v>
      </c>
      <c r="P84" s="3">
        <f t="shared" ref="P84" si="440">(P83-P$3)^2</f>
        <v>3.7747198381402742</v>
      </c>
      <c r="Q84" s="3">
        <f t="shared" ref="Q84" si="441">(Q83-Q$3)^2</f>
        <v>5.0733380178709213</v>
      </c>
      <c r="R84" s="3">
        <f t="shared" ref="R84" si="442">(R83-R$3)^2</f>
        <v>6.3705907175474392</v>
      </c>
      <c r="S84" s="3">
        <f t="shared" ref="S84" si="443">(S83-S$3)^2</f>
        <v>8.7675814381889889</v>
      </c>
      <c r="T84" s="3">
        <f t="shared" ref="T84" si="444">(T83-T$3)^2</f>
        <v>14.981449881783542</v>
      </c>
      <c r="U84" s="3">
        <f t="shared" ref="U84" si="445">(U83-U$3)^2</f>
        <v>27.764711593416251</v>
      </c>
      <c r="V84" s="3">
        <f t="shared" ref="V84" si="446">(V83-V$3)^2</f>
        <v>49.777644593590985</v>
      </c>
      <c r="W84" s="3">
        <f t="shared" ref="W84" si="447">(W83-W$3)^2</f>
        <v>153.84422186821473</v>
      </c>
      <c r="X84" s="3">
        <f t="shared" ref="X84" si="448">(X83-X$3)^2</f>
        <v>507.01399624251758</v>
      </c>
      <c r="Y84" s="3">
        <f t="shared" ref="Y84" si="449">(Y83-Y$3)^2</f>
        <v>1043.0038735095586</v>
      </c>
      <c r="Z84" s="3">
        <f t="shared" ref="Z84" si="450">(Z83-Z$3)^2</f>
        <v>1559.3255854504989</v>
      </c>
      <c r="AA84" s="3">
        <f t="shared" ref="AA84" si="451">(AA83-AA$3)^2</f>
        <v>2291.4501830877939</v>
      </c>
      <c r="AB84" s="46">
        <f t="shared" ref="AB84" si="452">(AB83-AB$3)^2</f>
        <v>2611.1098942902008</v>
      </c>
      <c r="AC84" s="47">
        <f t="shared" ref="AC84" si="453">(AC83-AC$3)^2</f>
        <v>2557.479099805355</v>
      </c>
      <c r="AD84" s="47">
        <f t="shared" ref="AD84" si="454">(AD83-AD$3)^2</f>
        <v>2627.7892448759553</v>
      </c>
      <c r="AE84" s="47">
        <f t="shared" ref="AE84" si="455">(AE83-AE$3)^2</f>
        <v>3737.16901602898</v>
      </c>
      <c r="AF84" s="48">
        <f t="shared" ref="AF84" si="456">(AF83-AF$3)^2</f>
        <v>3515.0460689143124</v>
      </c>
    </row>
    <row r="85" spans="1:32" ht="15.75" thickBot="1" x14ac:dyDescent="0.3">
      <c r="A85" s="19" t="s">
        <v>30</v>
      </c>
      <c r="B85" s="20">
        <f>(B84/$AF$3)*100</f>
        <v>-57.899396425307614</v>
      </c>
      <c r="C85" s="29">
        <f>((C84)/($AF$3-$AA$3))*100</f>
        <v>-23.711804185102025</v>
      </c>
      <c r="D85" s="4" t="s">
        <v>10</v>
      </c>
      <c r="E85" s="5">
        <f>SUM(F85:AA85)</f>
        <v>185.94111353535391</v>
      </c>
      <c r="F85">
        <f>SQRT(F84)</f>
        <v>1.4981654157570766E-2</v>
      </c>
      <c r="G85">
        <f t="shared" ref="G85" si="457">SQRT(G84)</f>
        <v>5.6763219963363892E-2</v>
      </c>
      <c r="H85">
        <f t="shared" ref="H85" si="458">SQRT(H84)</f>
        <v>0.10365662765750819</v>
      </c>
      <c r="I85">
        <f t="shared" ref="I85" si="459">SQRT(I84)</f>
        <v>0.17834319490856618</v>
      </c>
      <c r="J85">
        <f t="shared" ref="J85" si="460">SQRT(J84)</f>
        <v>0.30419416148517697</v>
      </c>
      <c r="K85">
        <f t="shared" ref="K85" si="461">SQRT(K84)</f>
        <v>0.45946906388685149</v>
      </c>
      <c r="L85">
        <f t="shared" ref="L85" si="462">SQRT(L84)</f>
        <v>0.65362209457169362</v>
      </c>
      <c r="M85">
        <f t="shared" ref="M85" si="463">SQRT(M84)</f>
        <v>0.91171613685260833</v>
      </c>
      <c r="N85">
        <f t="shared" ref="N85" si="464">SQRT(N84)</f>
        <v>1.2272653408549232</v>
      </c>
      <c r="O85">
        <f t="shared" ref="O85" si="465">SQRT(O84)</f>
        <v>1.5823512757857645</v>
      </c>
      <c r="P85">
        <f t="shared" ref="P85" si="466">SQRT(P84)</f>
        <v>1.9428638238796547</v>
      </c>
      <c r="Q85">
        <f t="shared" ref="Q85" si="467">SQRT(Q84)</f>
        <v>2.2524071607662148</v>
      </c>
      <c r="R85">
        <f t="shared" ref="R85" si="468">SQRT(R84)</f>
        <v>2.5240029155188073</v>
      </c>
      <c r="S85">
        <f t="shared" ref="S85" si="469">SQRT(S84)</f>
        <v>2.9610102056880838</v>
      </c>
      <c r="T85">
        <f t="shared" ref="T85" si="470">SQRT(T84)</f>
        <v>3.8705877953850294</v>
      </c>
      <c r="U85">
        <f t="shared" ref="U85" si="471">SQRT(U84)</f>
        <v>5.2692230540579938</v>
      </c>
      <c r="V85">
        <f t="shared" ref="V85" si="472">SQRT(V84)</f>
        <v>7.0553273909572036</v>
      </c>
      <c r="W85">
        <f t="shared" ref="W85" si="473">SQRT(W84)</f>
        <v>12.403395578155795</v>
      </c>
      <c r="X85">
        <f t="shared" ref="X85" si="474">SQRT(X84)</f>
        <v>22.516971293726819</v>
      </c>
      <c r="Y85">
        <f t="shared" ref="Y85" si="475">SQRT(Y84)</f>
        <v>32.295570493638266</v>
      </c>
      <c r="Z85">
        <f t="shared" ref="Z85" si="476">SQRT(Z84)</f>
        <v>39.48829681627835</v>
      </c>
      <c r="AA85">
        <f t="shared" ref="AA85" si="477">SQRT(AA84)</f>
        <v>47.869094237177642</v>
      </c>
      <c r="AB85" s="43">
        <f t="shared" ref="AB85" si="478">SQRT(AB84)</f>
        <v>51.099020482688324</v>
      </c>
      <c r="AC85" s="44">
        <f t="shared" ref="AC85" si="479">SQRT(AC84)</f>
        <v>50.571524594433129</v>
      </c>
      <c r="AD85" s="44">
        <f t="shared" ref="AD85" si="480">SQRT(AD84)</f>
        <v>51.261966845566462</v>
      </c>
      <c r="AE85" s="44">
        <f t="shared" ref="AE85" si="481">SQRT(AE84)</f>
        <v>61.132389255033864</v>
      </c>
      <c r="AF85" s="45">
        <f t="shared" ref="AF85" si="482">SQRT(AF84)</f>
        <v>59.287823951586489</v>
      </c>
    </row>
  </sheetData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64"/>
  <sheetViews>
    <sheetView topLeftCell="A22" workbookViewId="0">
      <selection activeCell="A3" sqref="A3:BD3"/>
    </sheetView>
  </sheetViews>
  <sheetFormatPr defaultRowHeight="15" x14ac:dyDescent="0.25"/>
  <cols>
    <col min="7" max="7" width="24.28515625" customWidth="1"/>
  </cols>
  <sheetData>
    <row r="1" spans="1:56" x14ac:dyDescent="0.25">
      <c r="A1" t="s">
        <v>31</v>
      </c>
    </row>
    <row r="2" spans="1:56" x14ac:dyDescent="0.25">
      <c r="A2" s="61">
        <f>'Models check 1995-2017-2022'!$E$4</f>
        <v>7.066010101010102E-2</v>
      </c>
      <c r="B2" s="61">
        <f>'Models check 1995-2017-2022'!$F$4</f>
        <v>9.8160606060606059E-2</v>
      </c>
      <c r="C2" s="61">
        <f>'Models check 1995-2017-2022'!$G$4</f>
        <v>0.14701545195101701</v>
      </c>
      <c r="D2" s="61">
        <f>'Models check 1995-2017-2022'!$H$4</f>
        <v>0.20291885606060611</v>
      </c>
      <c r="E2" s="61">
        <f>'Models check 1995-2017-2022'!$I$4</f>
        <v>0.28626660606060611</v>
      </c>
      <c r="F2" s="61">
        <f>'Models check 1995-2017-2022'!$J$4</f>
        <v>0.42849942624878928</v>
      </c>
      <c r="G2" s="61">
        <f>'Models check 1995-2017-2022'!$K$4</f>
        <v>0.60852142628919337</v>
      </c>
      <c r="H2" s="61">
        <f>'Models check 1995-2017-2022'!$L$4</f>
        <v>0.82912642513131307</v>
      </c>
      <c r="I2" s="61">
        <f>'Models check 1995-2017-2022'!$M$4</f>
        <v>1.1165856081616159</v>
      </c>
      <c r="J2" s="61">
        <f>'Models check 1995-2017-2022'!$N$4</f>
        <v>1.463806013469489</v>
      </c>
      <c r="K2" s="61">
        <f>'Models check 1995-2017-2022'!$O$4</f>
        <v>1.8525675274694899</v>
      </c>
      <c r="L2" s="61">
        <f>'Models check 1995-2017-2022'!$P$4</f>
        <v>2.2911237799999991</v>
      </c>
      <c r="M2" s="61">
        <f>'Models check 1995-2017-2022'!$Q$4</f>
        <v>2.7484078751515151</v>
      </c>
      <c r="N2" s="61">
        <f>'Models check 1995-2017-2022'!$R$4</f>
        <v>3.3303571682129509</v>
      </c>
      <c r="O2" s="61">
        <f>'Models check 1995-2017-2022'!$S$4</f>
        <v>4.3826757587597651</v>
      </c>
      <c r="P2" s="61">
        <f>'Models check 1995-2017-2022'!$T$4</f>
        <v>6.7389046300174407</v>
      </c>
      <c r="Q2" s="61">
        <f>'Models check 1995-2017-2022'!$U$4</f>
        <v>12.16393079496509</v>
      </c>
      <c r="R2" s="61">
        <f>'Models check 1995-2017-2022'!$V$4</f>
        <v>17.556538376216551</v>
      </c>
      <c r="S2" s="61">
        <f>'Models check 1995-2017-2022'!$W$4</f>
        <v>32.386497215403303</v>
      </c>
      <c r="T2" s="61">
        <f>'Models check 1995-2017-2022'!$X$4</f>
        <v>62.967796824061253</v>
      </c>
      <c r="U2" s="61">
        <f>'Models check 1995-2017-2022'!$Y$4</f>
        <v>95.624065743606096</v>
      </c>
      <c r="V2" s="61">
        <f>'Models check 1995-2017-2022'!$Z$4</f>
        <v>141.70148508443501</v>
      </c>
      <c r="W2" s="61">
        <f>'Models check 1995-2017-2022'!$AA$4</f>
        <v>219.84462125800599</v>
      </c>
      <c r="X2" s="61">
        <f>'Models check 1995-2017-2022'!$AB$4</f>
        <v>309.36656131676813</v>
      </c>
      <c r="Y2" s="61">
        <f>'Models check 1995-2017-2022'!$AC$4</f>
        <v>390.37162542473442</v>
      </c>
      <c r="Z2" s="61">
        <f>'Models check 1995-2017-2022'!$AD$4</f>
        <v>466.8954102833199</v>
      </c>
      <c r="AA2" s="61">
        <f>'Models check 1995-2017-2022'!$AE$4</f>
        <v>591.00746619838731</v>
      </c>
      <c r="AB2" s="61">
        <f>'Models check 1995-2017-2022'!$AF$4</f>
        <v>743.17852652375313</v>
      </c>
      <c r="AC2" s="60">
        <f t="shared" ref="AC2" si="0">E8</f>
        <v>29308.985840252833</v>
      </c>
      <c r="AD2" s="60">
        <f>$E$9</f>
        <v>29903.543897645781</v>
      </c>
      <c r="AE2" s="60">
        <f>$E$10</f>
        <v>30498.101955038961</v>
      </c>
      <c r="AF2" s="60">
        <f>$E$11</f>
        <v>31092.660012432141</v>
      </c>
      <c r="AG2" s="60">
        <f>$E$12</f>
        <v>31687.218069825321</v>
      </c>
      <c r="AH2" s="60">
        <f>$E$13</f>
        <v>32281.776127218502</v>
      </c>
      <c r="AI2" s="60">
        <f>$E$14</f>
        <v>32876.334184611682</v>
      </c>
      <c r="AJ2" s="60">
        <f>$E$15</f>
        <v>33470.892242004862</v>
      </c>
      <c r="AK2" s="60">
        <f>$E$16</f>
        <v>34065.450299398042</v>
      </c>
      <c r="AL2" s="60">
        <f>$E$17</f>
        <v>34660.008356791222</v>
      </c>
      <c r="AM2" s="60">
        <f>$E$18</f>
        <v>35254.566414184403</v>
      </c>
      <c r="AN2" s="60">
        <f>$E$19</f>
        <v>35849.12447157735</v>
      </c>
      <c r="AO2" s="60">
        <f>$E$20</f>
        <v>36443.68252897053</v>
      </c>
      <c r="AP2" s="60">
        <f>$E$21</f>
        <v>37038.24058636371</v>
      </c>
      <c r="AQ2" s="60">
        <f>$E$22</f>
        <v>37632.798643756891</v>
      </c>
      <c r="AR2" s="60">
        <f>$E$23</f>
        <v>38227.356701150071</v>
      </c>
      <c r="AS2" s="60">
        <f>$E$24</f>
        <v>38821.914758543251</v>
      </c>
      <c r="AT2" s="60">
        <f>$E$25</f>
        <v>39416.472815936431</v>
      </c>
      <c r="AU2" s="60">
        <f>$E$26</f>
        <v>40011.030873329611</v>
      </c>
      <c r="AV2" s="60">
        <f>$E$27</f>
        <v>40605.588930722792</v>
      </c>
      <c r="AW2" s="60">
        <f>$E$28</f>
        <v>41200.146988115972</v>
      </c>
      <c r="AX2" s="60">
        <f>$E$29</f>
        <v>41794.705045508919</v>
      </c>
      <c r="AY2" s="60">
        <f>$E$30</f>
        <v>42389.263102902099</v>
      </c>
      <c r="AZ2" s="60">
        <f>$E$31</f>
        <v>42983.82116029528</v>
      </c>
      <c r="BA2" s="60">
        <f>$E$32</f>
        <v>43578.37921768846</v>
      </c>
      <c r="BB2" s="60">
        <f>$E$33</f>
        <v>44172.93727508164</v>
      </c>
      <c r="BC2" s="60">
        <f>$E$34</f>
        <v>44767.49533247482</v>
      </c>
      <c r="BD2" s="60">
        <f>$E$35</f>
        <v>45362.053389868001</v>
      </c>
    </row>
    <row r="3" spans="1:56" x14ac:dyDescent="0.25">
      <c r="A3">
        <f>A37</f>
        <v>12661.360233244253</v>
      </c>
      <c r="B3">
        <f>A38</f>
        <v>13255.918290637434</v>
      </c>
      <c r="C3">
        <f>A39</f>
        <v>13850.476348030614</v>
      </c>
      <c r="D3">
        <f>A40</f>
        <v>14445.034405423794</v>
      </c>
      <c r="E3">
        <f>A41</f>
        <v>15039.592462816974</v>
      </c>
      <c r="F3">
        <f>A42</f>
        <v>15634.150520210154</v>
      </c>
      <c r="G3">
        <f>A43</f>
        <v>16228.708577603335</v>
      </c>
      <c r="H3">
        <f>A44</f>
        <v>16823.266634996515</v>
      </c>
      <c r="I3">
        <f>A45</f>
        <v>17417.824692389695</v>
      </c>
      <c r="J3">
        <f>A46</f>
        <v>18012.382749782642</v>
      </c>
      <c r="K3">
        <f>A47</f>
        <v>18606.940807175823</v>
      </c>
      <c r="L3">
        <f>A48</f>
        <v>19201.498864569003</v>
      </c>
      <c r="M3">
        <f>A49</f>
        <v>19796.056921962183</v>
      </c>
      <c r="N3">
        <f>A50</f>
        <v>20390.614979355363</v>
      </c>
      <c r="O3">
        <f>A51</f>
        <v>20985.173036748543</v>
      </c>
      <c r="P3">
        <f>A52</f>
        <v>21579.731094141724</v>
      </c>
      <c r="Q3">
        <f>A53</f>
        <v>22174.289151534904</v>
      </c>
      <c r="R3">
        <f>A54</f>
        <v>22768.847208928084</v>
      </c>
      <c r="S3">
        <f>A55</f>
        <v>23363.405266321264</v>
      </c>
      <c r="T3">
        <f>A56</f>
        <v>23957.963323714212</v>
      </c>
      <c r="U3">
        <f>A57</f>
        <v>24552.521381107392</v>
      </c>
      <c r="V3">
        <f>A58</f>
        <v>25147.079438500572</v>
      </c>
      <c r="W3">
        <f>A59</f>
        <v>25741.637495893752</v>
      </c>
      <c r="X3">
        <f>A60</f>
        <v>26336.195553286932</v>
      </c>
      <c r="Y3">
        <f>A61</f>
        <v>26930.753610680113</v>
      </c>
      <c r="Z3">
        <f>A62</f>
        <v>27525.311668073293</v>
      </c>
      <c r="AA3">
        <f>A63</f>
        <v>28119.869725466473</v>
      </c>
      <c r="AB3">
        <f>A64</f>
        <v>28714.427782859653</v>
      </c>
      <c r="AC3">
        <f>$E$9</f>
        <v>29903.543897645781</v>
      </c>
      <c r="AD3" s="60">
        <f>$E$9</f>
        <v>29903.543897645781</v>
      </c>
      <c r="AE3" s="60">
        <f>$E$10</f>
        <v>30498.101955038961</v>
      </c>
      <c r="AF3" s="60">
        <f>$E$11</f>
        <v>31092.660012432141</v>
      </c>
      <c r="AG3" s="60">
        <f>$E$12</f>
        <v>31687.218069825321</v>
      </c>
      <c r="AH3" s="60">
        <f>$E$13</f>
        <v>32281.776127218502</v>
      </c>
      <c r="AI3" s="60">
        <f>$E$14</f>
        <v>32876.334184611682</v>
      </c>
      <c r="AJ3" s="60">
        <f>$E$15</f>
        <v>33470.892242004862</v>
      </c>
      <c r="AK3" s="60">
        <f>$E$16</f>
        <v>34065.450299398042</v>
      </c>
      <c r="AL3" s="60">
        <f>$E$17</f>
        <v>34660.008356791222</v>
      </c>
      <c r="AM3" s="60">
        <f>$E$18</f>
        <v>35254.566414184403</v>
      </c>
      <c r="AN3" s="60">
        <f>$E$19</f>
        <v>35849.12447157735</v>
      </c>
      <c r="AO3" s="60">
        <f>$E$20</f>
        <v>36443.68252897053</v>
      </c>
      <c r="AP3" s="60">
        <f>$E$21</f>
        <v>37038.24058636371</v>
      </c>
      <c r="AQ3" s="60">
        <f>$E$22</f>
        <v>37632.798643756891</v>
      </c>
      <c r="AR3" s="60">
        <f>$E$23</f>
        <v>38227.356701150071</v>
      </c>
      <c r="AS3" s="60">
        <f>$E$24</f>
        <v>38821.914758543251</v>
      </c>
      <c r="AT3" s="60">
        <f>$E$25</f>
        <v>39416.472815936431</v>
      </c>
      <c r="AU3" s="60">
        <f>$E$26</f>
        <v>40011.030873329611</v>
      </c>
      <c r="AV3" s="60">
        <f>$E$27</f>
        <v>40605.588930722792</v>
      </c>
      <c r="AW3" s="60">
        <f>$E$28</f>
        <v>41200.146988115972</v>
      </c>
      <c r="AX3" s="60">
        <f>$E$29</f>
        <v>41794.705045508919</v>
      </c>
      <c r="AY3" s="60">
        <f>$E$30</f>
        <v>42389.263102902099</v>
      </c>
      <c r="AZ3" s="60">
        <f>$E$31</f>
        <v>42983.82116029528</v>
      </c>
      <c r="BA3" s="60">
        <f>$E$32</f>
        <v>43578.37921768846</v>
      </c>
      <c r="BB3" s="60">
        <f>$E$33</f>
        <v>44172.93727508164</v>
      </c>
      <c r="BC3" s="60">
        <f>$E$34</f>
        <v>44767.49533247482</v>
      </c>
      <c r="BD3" s="60">
        <f>$E$35</f>
        <v>45362.053389868001</v>
      </c>
    </row>
    <row r="4" spans="1:56" x14ac:dyDescent="0.25">
      <c r="A4" t="s">
        <v>32</v>
      </c>
      <c r="B4" t="s">
        <v>33</v>
      </c>
      <c r="AC4">
        <f>$E$10</f>
        <v>30498.101955038961</v>
      </c>
    </row>
    <row r="5" spans="1:56" x14ac:dyDescent="0.25">
      <c r="A5">
        <f>H22</f>
        <v>594.55805739315645</v>
      </c>
      <c r="B5">
        <f>H21</f>
        <v>-1173481.9642661028</v>
      </c>
      <c r="G5" t="s">
        <v>34</v>
      </c>
      <c r="AC5">
        <f>$E$11</f>
        <v>31092.660012432141</v>
      </c>
    </row>
    <row r="6" spans="1:56" ht="15.75" thickBot="1" x14ac:dyDescent="0.3">
      <c r="AC6">
        <f>$E$12</f>
        <v>31687.218069825321</v>
      </c>
    </row>
    <row r="7" spans="1:56" x14ac:dyDescent="0.25">
      <c r="A7" t="s">
        <v>2</v>
      </c>
      <c r="B7" t="s">
        <v>59</v>
      </c>
      <c r="C7" t="s">
        <v>60</v>
      </c>
      <c r="D7" t="s">
        <v>2</v>
      </c>
      <c r="E7" t="s">
        <v>60</v>
      </c>
      <c r="G7" s="58" t="s">
        <v>35</v>
      </c>
      <c r="H7" s="58"/>
      <c r="AC7">
        <f>$E$13</f>
        <v>32281.776127218502</v>
      </c>
    </row>
    <row r="8" spans="1:56" x14ac:dyDescent="0.25">
      <c r="A8" s="59">
        <v>1995</v>
      </c>
      <c r="B8">
        <f>'Models check 1995-2017-2022'!$E$4</f>
        <v>7.066010101010102E-2</v>
      </c>
      <c r="C8">
        <f>A8*$A$5+$B$5</f>
        <v>12661.360233244253</v>
      </c>
      <c r="D8" s="59">
        <v>2023</v>
      </c>
      <c r="E8">
        <f>D8*$A$5+$B$5</f>
        <v>29308.985840252833</v>
      </c>
      <c r="G8" s="55" t="s">
        <v>36</v>
      </c>
      <c r="H8" s="55">
        <v>0.99753000865989061</v>
      </c>
      <c r="AC8">
        <f>$E$14</f>
        <v>32876.334184611682</v>
      </c>
    </row>
    <row r="9" spans="1:56" x14ac:dyDescent="0.25">
      <c r="A9" s="59">
        <v>1996</v>
      </c>
      <c r="B9">
        <f>'Models check 1995-2017-2022'!$F$4</f>
        <v>9.8160606060606059E-2</v>
      </c>
      <c r="C9">
        <f t="shared" ref="C9:C35" si="1">A9*$A$5+$B$5</f>
        <v>13255.918290637434</v>
      </c>
      <c r="D9" s="59">
        <v>2024</v>
      </c>
      <c r="E9">
        <f t="shared" ref="E9:E35" si="2">D9*$A$5+$B$5</f>
        <v>29903.543897645781</v>
      </c>
      <c r="G9" s="55" t="s">
        <v>37</v>
      </c>
      <c r="H9" s="55">
        <v>0.99506611817700141</v>
      </c>
      <c r="AC9">
        <f>$E$15</f>
        <v>33470.892242004862</v>
      </c>
    </row>
    <row r="10" spans="1:56" x14ac:dyDescent="0.25">
      <c r="A10" s="59">
        <v>1997</v>
      </c>
      <c r="B10">
        <f>'Models check 1995-2017-2022'!$G$4</f>
        <v>0.14701545195101701</v>
      </c>
      <c r="C10">
        <f t="shared" si="1"/>
        <v>13850.476348030614</v>
      </c>
      <c r="D10" s="59">
        <v>2025</v>
      </c>
      <c r="E10">
        <f t="shared" si="2"/>
        <v>30498.101955038961</v>
      </c>
      <c r="G10" s="55" t="s">
        <v>38</v>
      </c>
      <c r="H10" s="55">
        <v>0.99487635349150139</v>
      </c>
      <c r="AC10">
        <f>$E$16</f>
        <v>34065.450299398042</v>
      </c>
    </row>
    <row r="11" spans="1:56" x14ac:dyDescent="0.25">
      <c r="A11" s="59">
        <v>1998</v>
      </c>
      <c r="B11">
        <f>'Models check 1995-2017-2022'!$H$4</f>
        <v>0.20291885606060611</v>
      </c>
      <c r="C11">
        <f t="shared" si="1"/>
        <v>14445.034405423794</v>
      </c>
      <c r="D11" s="59">
        <v>2026</v>
      </c>
      <c r="E11">
        <f t="shared" si="2"/>
        <v>31092.660012432141</v>
      </c>
      <c r="G11" s="55" t="s">
        <v>39</v>
      </c>
      <c r="H11" s="55">
        <v>350.9500194145636</v>
      </c>
      <c r="AC11">
        <f>$E$17</f>
        <v>34660.008356791222</v>
      </c>
    </row>
    <row r="12" spans="1:56" ht="15.75" thickBot="1" x14ac:dyDescent="0.3">
      <c r="A12" s="59">
        <v>1999</v>
      </c>
      <c r="B12">
        <f>'Models check 1995-2017-2022'!$I$4</f>
        <v>0.28626660606060611</v>
      </c>
      <c r="C12">
        <f t="shared" si="1"/>
        <v>15039.592462816974</v>
      </c>
      <c r="D12" s="59">
        <v>2027</v>
      </c>
      <c r="E12">
        <f t="shared" si="2"/>
        <v>31687.218069825321</v>
      </c>
      <c r="G12" s="56" t="s">
        <v>40</v>
      </c>
      <c r="H12" s="56">
        <v>28</v>
      </c>
      <c r="AC12">
        <f>$E$18</f>
        <v>35254.566414184403</v>
      </c>
    </row>
    <row r="13" spans="1:56" x14ac:dyDescent="0.25">
      <c r="A13" s="59">
        <v>2000</v>
      </c>
      <c r="B13">
        <f>'Models check 1995-2017-2022'!$J$4</f>
        <v>0.42849942624878928</v>
      </c>
      <c r="C13">
        <f t="shared" si="1"/>
        <v>15634.150520210154</v>
      </c>
      <c r="D13" s="59">
        <v>2028</v>
      </c>
      <c r="E13">
        <f t="shared" si="2"/>
        <v>32281.776127218502</v>
      </c>
      <c r="AC13">
        <f>$E$19</f>
        <v>35849.12447157735</v>
      </c>
    </row>
    <row r="14" spans="1:56" ht="15.75" thickBot="1" x14ac:dyDescent="0.3">
      <c r="A14" s="59">
        <v>2001</v>
      </c>
      <c r="B14">
        <f>'Models check 1995-2017-2022'!$K$4</f>
        <v>0.60852142628919337</v>
      </c>
      <c r="C14">
        <f t="shared" si="1"/>
        <v>16228.708577603335</v>
      </c>
      <c r="D14" s="59">
        <v>2029</v>
      </c>
      <c r="E14">
        <f t="shared" si="2"/>
        <v>32876.334184611682</v>
      </c>
      <c r="G14" t="s">
        <v>41</v>
      </c>
      <c r="AC14">
        <f>$E$20</f>
        <v>36443.68252897053</v>
      </c>
    </row>
    <row r="15" spans="1:56" x14ac:dyDescent="0.25">
      <c r="A15" s="59">
        <v>2002</v>
      </c>
      <c r="B15">
        <f>'Models check 1995-2017-2022'!$L$4</f>
        <v>0.82912642513131307</v>
      </c>
      <c r="C15">
        <f t="shared" si="1"/>
        <v>16823.266634996515</v>
      </c>
      <c r="D15" s="59">
        <v>2030</v>
      </c>
      <c r="E15">
        <f t="shared" si="2"/>
        <v>33470.892242004862</v>
      </c>
      <c r="G15" s="57"/>
      <c r="H15" s="57" t="s">
        <v>46</v>
      </c>
      <c r="I15" s="57" t="s">
        <v>47</v>
      </c>
      <c r="J15" s="57" t="s">
        <v>48</v>
      </c>
      <c r="K15" s="57" t="s">
        <v>49</v>
      </c>
      <c r="L15" s="57" t="s">
        <v>50</v>
      </c>
      <c r="AC15">
        <f>$E$21</f>
        <v>37038.24058636371</v>
      </c>
    </row>
    <row r="16" spans="1:56" x14ac:dyDescent="0.25">
      <c r="A16" s="59">
        <v>2003</v>
      </c>
      <c r="B16">
        <f>'Models check 1995-2017-2022'!$M$4</f>
        <v>1.1165856081616159</v>
      </c>
      <c r="C16">
        <f t="shared" si="1"/>
        <v>17417.824692389695</v>
      </c>
      <c r="D16" s="59">
        <v>2031</v>
      </c>
      <c r="E16">
        <f t="shared" si="2"/>
        <v>34065.450299398042</v>
      </c>
      <c r="G16" s="55" t="s">
        <v>42</v>
      </c>
      <c r="H16" s="55">
        <v>1</v>
      </c>
      <c r="I16" s="55">
        <v>645843191.15752339</v>
      </c>
      <c r="J16" s="55">
        <v>645843191.15752339</v>
      </c>
      <c r="K16" s="55">
        <v>5243.6843849814959</v>
      </c>
      <c r="L16" s="55">
        <v>1.5948848076397078E-31</v>
      </c>
      <c r="AC16">
        <f>$E$22</f>
        <v>37632.798643756891</v>
      </c>
    </row>
    <row r="17" spans="1:29" x14ac:dyDescent="0.25">
      <c r="A17" s="59">
        <v>2004</v>
      </c>
      <c r="B17">
        <f>'Models check 1995-2017-2022'!$N$4</f>
        <v>1.463806013469489</v>
      </c>
      <c r="C17">
        <f t="shared" si="1"/>
        <v>18012.382749782642</v>
      </c>
      <c r="D17" s="59">
        <v>2032</v>
      </c>
      <c r="E17">
        <f t="shared" si="2"/>
        <v>34660.008356791222</v>
      </c>
      <c r="G17" s="55" t="s">
        <v>43</v>
      </c>
      <c r="H17" s="55">
        <v>26</v>
      </c>
      <c r="I17" s="55">
        <v>3202313.8193041463</v>
      </c>
      <c r="J17" s="55">
        <v>123165.91612708256</v>
      </c>
      <c r="K17" s="55"/>
      <c r="L17" s="55"/>
      <c r="AC17">
        <f>$E$23</f>
        <v>38227.356701150071</v>
      </c>
    </row>
    <row r="18" spans="1:29" ht="15.75" thickBot="1" x14ac:dyDescent="0.3">
      <c r="A18" s="59">
        <v>2005</v>
      </c>
      <c r="B18">
        <f>'Models check 1995-2017-2022'!$O$4</f>
        <v>1.8525675274694899</v>
      </c>
      <c r="C18">
        <f t="shared" si="1"/>
        <v>18606.940807175823</v>
      </c>
      <c r="D18" s="59">
        <v>2033</v>
      </c>
      <c r="E18">
        <f t="shared" si="2"/>
        <v>35254.566414184403</v>
      </c>
      <c r="G18" s="56" t="s">
        <v>44</v>
      </c>
      <c r="H18" s="56">
        <v>27</v>
      </c>
      <c r="I18" s="56">
        <v>649045504.9768275</v>
      </c>
      <c r="J18" s="56"/>
      <c r="K18" s="56"/>
      <c r="L18" s="56"/>
      <c r="AC18">
        <f>$E$24</f>
        <v>38821.914758543251</v>
      </c>
    </row>
    <row r="19" spans="1:29" ht="15.75" thickBot="1" x14ac:dyDescent="0.3">
      <c r="A19" s="59">
        <v>2006</v>
      </c>
      <c r="B19">
        <f>'Models check 1995-2017-2022'!$P$4</f>
        <v>2.2911237799999991</v>
      </c>
      <c r="C19">
        <f t="shared" si="1"/>
        <v>19201.498864569003</v>
      </c>
      <c r="D19" s="59">
        <v>2034</v>
      </c>
      <c r="E19">
        <f t="shared" si="2"/>
        <v>35849.12447157735</v>
      </c>
      <c r="AC19">
        <f>$E$25</f>
        <v>39416.472815936431</v>
      </c>
    </row>
    <row r="20" spans="1:29" x14ac:dyDescent="0.25">
      <c r="A20" s="59">
        <v>2007</v>
      </c>
      <c r="B20">
        <f>'Models check 1995-2017-2022'!$Q$4</f>
        <v>2.7484078751515151</v>
      </c>
      <c r="C20">
        <f t="shared" si="1"/>
        <v>19796.056921962183</v>
      </c>
      <c r="D20" s="59">
        <v>2035</v>
      </c>
      <c r="E20">
        <f t="shared" si="2"/>
        <v>36443.68252897053</v>
      </c>
      <c r="G20" s="57"/>
      <c r="H20" s="57" t="s">
        <v>51</v>
      </c>
      <c r="I20" s="57" t="s">
        <v>39</v>
      </c>
      <c r="J20" s="57" t="s">
        <v>52</v>
      </c>
      <c r="K20" s="57" t="s">
        <v>53</v>
      </c>
      <c r="L20" s="57" t="s">
        <v>54</v>
      </c>
      <c r="M20" s="57" t="s">
        <v>55</v>
      </c>
      <c r="N20" s="57" t="s">
        <v>56</v>
      </c>
      <c r="O20" s="57" t="s">
        <v>57</v>
      </c>
      <c r="AC20">
        <f>$E$26</f>
        <v>40011.030873329611</v>
      </c>
    </row>
    <row r="21" spans="1:29" x14ac:dyDescent="0.25">
      <c r="A21" s="59">
        <v>2008</v>
      </c>
      <c r="B21">
        <f>'Models check 1995-2017-2022'!$R$4</f>
        <v>3.3303571682129509</v>
      </c>
      <c r="C21">
        <f t="shared" si="1"/>
        <v>20390.614979355363</v>
      </c>
      <c r="D21" s="59">
        <v>2036</v>
      </c>
      <c r="E21">
        <f t="shared" si="2"/>
        <v>37038.24058636371</v>
      </c>
      <c r="G21" s="55" t="s">
        <v>45</v>
      </c>
      <c r="H21" s="55">
        <v>-1173481.9642661028</v>
      </c>
      <c r="I21" s="55">
        <v>16491.165321025226</v>
      </c>
      <c r="J21" s="55">
        <v>-71.158219654131116</v>
      </c>
      <c r="K21" s="55">
        <v>2.5072443251045054E-31</v>
      </c>
      <c r="L21" s="55">
        <v>-1207380.0400609965</v>
      </c>
      <c r="M21" s="55">
        <v>-1139583.888471209</v>
      </c>
      <c r="N21" s="55">
        <v>-1207380.0400609965</v>
      </c>
      <c r="O21" s="55">
        <v>-1139583.888471209</v>
      </c>
      <c r="AC21">
        <f>$E$27</f>
        <v>40605.588930722792</v>
      </c>
    </row>
    <row r="22" spans="1:29" ht="15.75" thickBot="1" x14ac:dyDescent="0.3">
      <c r="A22" s="59">
        <v>2009</v>
      </c>
      <c r="B22">
        <f>'Models check 1995-2017-2022'!$S$4</f>
        <v>4.3826757587597651</v>
      </c>
      <c r="C22">
        <f t="shared" si="1"/>
        <v>20985.173036748543</v>
      </c>
      <c r="D22" s="59">
        <v>2037</v>
      </c>
      <c r="E22">
        <f t="shared" si="2"/>
        <v>37632.798643756891</v>
      </c>
      <c r="G22" s="56" t="s">
        <v>58</v>
      </c>
      <c r="H22" s="56">
        <v>594.55805739315645</v>
      </c>
      <c r="I22" s="56">
        <v>8.2106208377545826</v>
      </c>
      <c r="J22" s="56">
        <v>72.413288731982718</v>
      </c>
      <c r="K22" s="56">
        <v>1.5948848076397301E-31</v>
      </c>
      <c r="L22" s="56">
        <v>577.68088455161728</v>
      </c>
      <c r="M22" s="56">
        <v>611.43523023469561</v>
      </c>
      <c r="N22" s="56">
        <v>577.68088455161728</v>
      </c>
      <c r="O22" s="56">
        <v>611.43523023469561</v>
      </c>
      <c r="AC22">
        <f>$E$28</f>
        <v>41200.146988115972</v>
      </c>
    </row>
    <row r="23" spans="1:29" x14ac:dyDescent="0.25">
      <c r="A23" s="59">
        <v>2010</v>
      </c>
      <c r="B23">
        <f>'Models check 1995-2017-2022'!$T$4</f>
        <v>6.7389046300174407</v>
      </c>
      <c r="C23">
        <f t="shared" si="1"/>
        <v>21579.731094141724</v>
      </c>
      <c r="D23" s="59">
        <v>2038</v>
      </c>
      <c r="E23">
        <f t="shared" si="2"/>
        <v>38227.356701150071</v>
      </c>
      <c r="AC23">
        <f>$E$29</f>
        <v>41794.705045508919</v>
      </c>
    </row>
    <row r="24" spans="1:29" x14ac:dyDescent="0.25">
      <c r="A24" s="59">
        <v>2011</v>
      </c>
      <c r="B24">
        <f>'Models check 1995-2017-2022'!$U$4</f>
        <v>12.16393079496509</v>
      </c>
      <c r="C24">
        <f t="shared" si="1"/>
        <v>22174.289151534904</v>
      </c>
      <c r="D24" s="59">
        <v>2039</v>
      </c>
      <c r="E24">
        <f t="shared" si="2"/>
        <v>38821.914758543251</v>
      </c>
      <c r="AC24">
        <f>$E$30</f>
        <v>42389.263102902099</v>
      </c>
    </row>
    <row r="25" spans="1:29" x14ac:dyDescent="0.25">
      <c r="A25" s="59">
        <v>2012</v>
      </c>
      <c r="B25">
        <f>'Models check 1995-2017-2022'!$V$4</f>
        <v>17.556538376216551</v>
      </c>
      <c r="C25">
        <f t="shared" si="1"/>
        <v>22768.847208928084</v>
      </c>
      <c r="D25" s="59">
        <v>2040</v>
      </c>
      <c r="E25">
        <f t="shared" si="2"/>
        <v>39416.472815936431</v>
      </c>
      <c r="AC25">
        <f>$E$31</f>
        <v>42983.82116029528</v>
      </c>
    </row>
    <row r="26" spans="1:29" x14ac:dyDescent="0.25">
      <c r="A26" s="59">
        <v>2013</v>
      </c>
      <c r="B26">
        <f>'Models check 1995-2017-2022'!$W$4</f>
        <v>32.386497215403303</v>
      </c>
      <c r="C26">
        <f t="shared" si="1"/>
        <v>23363.405266321264</v>
      </c>
      <c r="D26" s="59">
        <v>2041</v>
      </c>
      <c r="E26">
        <f t="shared" si="2"/>
        <v>40011.030873329611</v>
      </c>
      <c r="AC26">
        <f>$E$32</f>
        <v>43578.37921768846</v>
      </c>
    </row>
    <row r="27" spans="1:29" x14ac:dyDescent="0.25">
      <c r="A27" s="59">
        <v>2014</v>
      </c>
      <c r="B27">
        <f>'Models check 1995-2017-2022'!$X$4</f>
        <v>62.967796824061253</v>
      </c>
      <c r="C27">
        <f t="shared" si="1"/>
        <v>23957.963323714212</v>
      </c>
      <c r="D27" s="59">
        <v>2042</v>
      </c>
      <c r="E27">
        <f t="shared" si="2"/>
        <v>40605.588930722792</v>
      </c>
      <c r="AC27">
        <f>$E$33</f>
        <v>44172.93727508164</v>
      </c>
    </row>
    <row r="28" spans="1:29" x14ac:dyDescent="0.25">
      <c r="A28" s="59">
        <v>2015</v>
      </c>
      <c r="B28">
        <f>'Models check 1995-2017-2022'!$Y$4</f>
        <v>95.624065743606096</v>
      </c>
      <c r="C28">
        <f t="shared" si="1"/>
        <v>24552.521381107392</v>
      </c>
      <c r="D28" s="59">
        <v>2043</v>
      </c>
      <c r="E28">
        <f t="shared" si="2"/>
        <v>41200.146988115972</v>
      </c>
      <c r="AC28">
        <f>$E$34</f>
        <v>44767.49533247482</v>
      </c>
    </row>
    <row r="29" spans="1:29" x14ac:dyDescent="0.25">
      <c r="A29" s="59">
        <v>2016</v>
      </c>
      <c r="B29">
        <f>'Models check 1995-2017-2022'!$Z$4</f>
        <v>141.70148508443501</v>
      </c>
      <c r="C29">
        <f t="shared" si="1"/>
        <v>25147.079438500572</v>
      </c>
      <c r="D29" s="59">
        <v>2044</v>
      </c>
      <c r="E29">
        <f t="shared" si="2"/>
        <v>41794.705045508919</v>
      </c>
      <c r="AC29">
        <f>$E$35</f>
        <v>45362.053389868001</v>
      </c>
    </row>
    <row r="30" spans="1:29" x14ac:dyDescent="0.25">
      <c r="A30" s="59">
        <v>2017</v>
      </c>
      <c r="B30">
        <f>'Models check 1995-2017-2022'!$AA$4</f>
        <v>219.84462125800599</v>
      </c>
      <c r="C30">
        <f t="shared" si="1"/>
        <v>25741.637495893752</v>
      </c>
      <c r="D30" s="59">
        <v>2045</v>
      </c>
      <c r="E30">
        <f t="shared" si="2"/>
        <v>42389.263102902099</v>
      </c>
    </row>
    <row r="31" spans="1:29" x14ac:dyDescent="0.25">
      <c r="A31" s="59">
        <v>2018</v>
      </c>
      <c r="B31">
        <f>'Models check 1995-2017-2022'!$AB$4</f>
        <v>309.36656131676813</v>
      </c>
      <c r="C31">
        <f t="shared" si="1"/>
        <v>26336.195553286932</v>
      </c>
      <c r="D31" s="59">
        <v>2046</v>
      </c>
      <c r="E31">
        <f t="shared" si="2"/>
        <v>42983.82116029528</v>
      </c>
    </row>
    <row r="32" spans="1:29" x14ac:dyDescent="0.25">
      <c r="A32" s="59">
        <v>2019</v>
      </c>
      <c r="B32">
        <f>'Models check 1995-2017-2022'!$AC$4</f>
        <v>390.37162542473442</v>
      </c>
      <c r="C32">
        <f t="shared" si="1"/>
        <v>26930.753610680113</v>
      </c>
      <c r="D32" s="59">
        <v>2047</v>
      </c>
      <c r="E32">
        <f t="shared" si="2"/>
        <v>43578.37921768846</v>
      </c>
    </row>
    <row r="33" spans="1:5" x14ac:dyDescent="0.25">
      <c r="A33" s="59">
        <v>2020</v>
      </c>
      <c r="B33">
        <f>'Models check 1995-2017-2022'!$AD$4</f>
        <v>466.8954102833199</v>
      </c>
      <c r="C33">
        <f t="shared" si="1"/>
        <v>27525.311668073293</v>
      </c>
      <c r="D33" s="59">
        <v>2048</v>
      </c>
      <c r="E33">
        <f t="shared" si="2"/>
        <v>44172.93727508164</v>
      </c>
    </row>
    <row r="34" spans="1:5" x14ac:dyDescent="0.25">
      <c r="A34" s="59">
        <v>2021</v>
      </c>
      <c r="B34">
        <f>'Models check 1995-2017-2022'!$AE$4</f>
        <v>591.00746619838731</v>
      </c>
      <c r="C34">
        <f t="shared" si="1"/>
        <v>28119.869725466473</v>
      </c>
      <c r="D34" s="59">
        <v>2049</v>
      </c>
      <c r="E34">
        <f t="shared" si="2"/>
        <v>44767.49533247482</v>
      </c>
    </row>
    <row r="35" spans="1:5" x14ac:dyDescent="0.25">
      <c r="A35" s="59">
        <v>2022</v>
      </c>
      <c r="B35">
        <f>'Models check 1995-2017-2022'!$AF$4</f>
        <v>743.17852652375313</v>
      </c>
      <c r="C35">
        <f t="shared" si="1"/>
        <v>28714.427782859653</v>
      </c>
      <c r="D35" s="59">
        <v>2050</v>
      </c>
      <c r="E35">
        <f t="shared" si="2"/>
        <v>45362.053389868001</v>
      </c>
    </row>
    <row r="37" spans="1:5" x14ac:dyDescent="0.25">
      <c r="A37">
        <f t="shared" ref="A37:A64" si="3">C8</f>
        <v>12661.360233244253</v>
      </c>
    </row>
    <row r="38" spans="1:5" x14ac:dyDescent="0.25">
      <c r="A38">
        <f t="shared" si="3"/>
        <v>13255.918290637434</v>
      </c>
    </row>
    <row r="39" spans="1:5" x14ac:dyDescent="0.25">
      <c r="A39">
        <f t="shared" si="3"/>
        <v>13850.476348030614</v>
      </c>
    </row>
    <row r="40" spans="1:5" x14ac:dyDescent="0.25">
      <c r="A40">
        <f t="shared" si="3"/>
        <v>14445.034405423794</v>
      </c>
    </row>
    <row r="41" spans="1:5" x14ac:dyDescent="0.25">
      <c r="A41">
        <f t="shared" si="3"/>
        <v>15039.592462816974</v>
      </c>
    </row>
    <row r="42" spans="1:5" x14ac:dyDescent="0.25">
      <c r="A42">
        <f t="shared" si="3"/>
        <v>15634.150520210154</v>
      </c>
    </row>
    <row r="43" spans="1:5" x14ac:dyDescent="0.25">
      <c r="A43">
        <f t="shared" si="3"/>
        <v>16228.708577603335</v>
      </c>
    </row>
    <row r="44" spans="1:5" x14ac:dyDescent="0.25">
      <c r="A44">
        <f t="shared" si="3"/>
        <v>16823.266634996515</v>
      </c>
    </row>
    <row r="45" spans="1:5" x14ac:dyDescent="0.25">
      <c r="A45">
        <f t="shared" si="3"/>
        <v>17417.824692389695</v>
      </c>
    </row>
    <row r="46" spans="1:5" x14ac:dyDescent="0.25">
      <c r="A46">
        <f t="shared" si="3"/>
        <v>18012.382749782642</v>
      </c>
    </row>
    <row r="47" spans="1:5" x14ac:dyDescent="0.25">
      <c r="A47">
        <f t="shared" si="3"/>
        <v>18606.940807175823</v>
      </c>
    </row>
    <row r="48" spans="1:5" x14ac:dyDescent="0.25">
      <c r="A48">
        <f t="shared" si="3"/>
        <v>19201.498864569003</v>
      </c>
    </row>
    <row r="49" spans="1:1" x14ac:dyDescent="0.25">
      <c r="A49">
        <f t="shared" si="3"/>
        <v>19796.056921962183</v>
      </c>
    </row>
    <row r="50" spans="1:1" x14ac:dyDescent="0.25">
      <c r="A50">
        <f t="shared" si="3"/>
        <v>20390.614979355363</v>
      </c>
    </row>
    <row r="51" spans="1:1" x14ac:dyDescent="0.25">
      <c r="A51">
        <f t="shared" si="3"/>
        <v>20985.173036748543</v>
      </c>
    </row>
    <row r="52" spans="1:1" x14ac:dyDescent="0.25">
      <c r="A52">
        <f t="shared" si="3"/>
        <v>21579.731094141724</v>
      </c>
    </row>
    <row r="53" spans="1:1" x14ac:dyDescent="0.25">
      <c r="A53">
        <f t="shared" si="3"/>
        <v>22174.289151534904</v>
      </c>
    </row>
    <row r="54" spans="1:1" x14ac:dyDescent="0.25">
      <c r="A54">
        <f t="shared" si="3"/>
        <v>22768.847208928084</v>
      </c>
    </row>
    <row r="55" spans="1:1" x14ac:dyDescent="0.25">
      <c r="A55">
        <f t="shared" si="3"/>
        <v>23363.405266321264</v>
      </c>
    </row>
    <row r="56" spans="1:1" x14ac:dyDescent="0.25">
      <c r="A56">
        <f t="shared" si="3"/>
        <v>23957.963323714212</v>
      </c>
    </row>
    <row r="57" spans="1:1" x14ac:dyDescent="0.25">
      <c r="A57">
        <f t="shared" si="3"/>
        <v>24552.521381107392</v>
      </c>
    </row>
    <row r="58" spans="1:1" x14ac:dyDescent="0.25">
      <c r="A58">
        <f t="shared" si="3"/>
        <v>25147.079438500572</v>
      </c>
    </row>
    <row r="59" spans="1:1" x14ac:dyDescent="0.25">
      <c r="A59">
        <f t="shared" si="3"/>
        <v>25741.637495893752</v>
      </c>
    </row>
    <row r="60" spans="1:1" x14ac:dyDescent="0.25">
      <c r="A60">
        <f t="shared" si="3"/>
        <v>26336.195553286932</v>
      </c>
    </row>
    <row r="61" spans="1:1" x14ac:dyDescent="0.25">
      <c r="A61">
        <f t="shared" si="3"/>
        <v>26930.753610680113</v>
      </c>
    </row>
    <row r="62" spans="1:1" x14ac:dyDescent="0.25">
      <c r="A62">
        <f t="shared" si="3"/>
        <v>27525.311668073293</v>
      </c>
    </row>
    <row r="63" spans="1:1" x14ac:dyDescent="0.25">
      <c r="A63">
        <f t="shared" si="3"/>
        <v>28119.869725466473</v>
      </c>
    </row>
    <row r="64" spans="1:1" x14ac:dyDescent="0.25">
      <c r="A64">
        <f t="shared" si="3"/>
        <v>28714.427782859653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71"/>
  <sheetViews>
    <sheetView workbookViewId="0">
      <selection activeCell="A22" sqref="A22"/>
    </sheetView>
  </sheetViews>
  <sheetFormatPr defaultRowHeight="15" x14ac:dyDescent="0.25"/>
  <sheetData>
    <row r="1" spans="1:58" x14ac:dyDescent="0.25">
      <c r="A1" t="s">
        <v>61</v>
      </c>
    </row>
    <row r="3" spans="1:58" x14ac:dyDescent="0.25">
      <c r="C3">
        <v>0</v>
      </c>
      <c r="D3">
        <v>1</v>
      </c>
      <c r="E3">
        <v>2</v>
      </c>
      <c r="F3">
        <v>3</v>
      </c>
      <c r="G3">
        <v>4</v>
      </c>
      <c r="H3">
        <v>5</v>
      </c>
      <c r="I3">
        <v>6</v>
      </c>
      <c r="J3">
        <v>7</v>
      </c>
      <c r="K3">
        <v>8</v>
      </c>
      <c r="L3">
        <v>9</v>
      </c>
      <c r="M3">
        <v>10</v>
      </c>
      <c r="N3">
        <v>11</v>
      </c>
      <c r="O3">
        <v>12</v>
      </c>
      <c r="P3">
        <v>13</v>
      </c>
      <c r="Q3">
        <v>14</v>
      </c>
      <c r="R3">
        <v>15</v>
      </c>
      <c r="S3">
        <v>16</v>
      </c>
      <c r="T3">
        <v>17</v>
      </c>
      <c r="U3">
        <v>18</v>
      </c>
      <c r="V3">
        <v>19</v>
      </c>
      <c r="W3">
        <v>20</v>
      </c>
      <c r="X3">
        <v>21</v>
      </c>
      <c r="Y3">
        <v>22</v>
      </c>
      <c r="Z3">
        <v>23</v>
      </c>
      <c r="AA3">
        <v>24</v>
      </c>
      <c r="AB3">
        <v>25</v>
      </c>
      <c r="AC3">
        <v>26</v>
      </c>
      <c r="AD3">
        <v>27</v>
      </c>
      <c r="AE3">
        <v>28</v>
      </c>
      <c r="AF3">
        <v>29</v>
      </c>
      <c r="AG3">
        <v>30</v>
      </c>
      <c r="AH3">
        <v>31</v>
      </c>
      <c r="AI3">
        <v>32</v>
      </c>
      <c r="AJ3">
        <v>33</v>
      </c>
      <c r="AK3">
        <v>34</v>
      </c>
      <c r="AL3">
        <v>35</v>
      </c>
      <c r="AM3">
        <v>36</v>
      </c>
      <c r="AN3">
        <v>37</v>
      </c>
      <c r="AO3">
        <v>38</v>
      </c>
      <c r="AP3">
        <v>39</v>
      </c>
      <c r="AQ3">
        <v>40</v>
      </c>
      <c r="AR3">
        <v>41</v>
      </c>
      <c r="AS3">
        <v>42</v>
      </c>
      <c r="AT3">
        <v>43</v>
      </c>
      <c r="AU3">
        <v>44</v>
      </c>
      <c r="AV3">
        <v>45</v>
      </c>
      <c r="AW3">
        <v>46</v>
      </c>
      <c r="AX3">
        <v>47</v>
      </c>
      <c r="AY3">
        <v>48</v>
      </c>
      <c r="AZ3">
        <v>49</v>
      </c>
      <c r="BA3">
        <v>50</v>
      </c>
      <c r="BB3">
        <v>51</v>
      </c>
      <c r="BC3">
        <v>52</v>
      </c>
      <c r="BD3">
        <v>53</v>
      </c>
      <c r="BE3">
        <v>54</v>
      </c>
      <c r="BF3">
        <v>55</v>
      </c>
    </row>
    <row r="4" spans="1:58" x14ac:dyDescent="0.25">
      <c r="B4" t="s">
        <v>62</v>
      </c>
      <c r="C4">
        <v>0.19600000000000001</v>
      </c>
      <c r="D4">
        <v>0.17799999999999999</v>
      </c>
      <c r="E4">
        <v>0.157</v>
      </c>
      <c r="F4">
        <v>0.13900000000000001</v>
      </c>
      <c r="G4">
        <v>0.13400000000000001</v>
      </c>
      <c r="H4">
        <v>0.14199999999999999</v>
      </c>
      <c r="I4">
        <v>0.126</v>
      </c>
      <c r="J4">
        <v>0.11899999999999999</v>
      </c>
      <c r="K4">
        <v>0.106</v>
      </c>
      <c r="L4">
        <v>0.111</v>
      </c>
      <c r="M4">
        <v>0.104</v>
      </c>
      <c r="N4">
        <v>0.105</v>
      </c>
      <c r="O4">
        <v>9.8000000000000004E-2</v>
      </c>
      <c r="P4">
        <v>8.7999999999999995E-2</v>
      </c>
      <c r="Q4">
        <v>8.6999999999999994E-2</v>
      </c>
      <c r="R4">
        <v>8.5999999999999993E-2</v>
      </c>
      <c r="S4">
        <v>8.3000000000000004E-2</v>
      </c>
      <c r="T4">
        <v>8.3000000000000004E-2</v>
      </c>
      <c r="U4">
        <v>8.2000000000000003E-2</v>
      </c>
      <c r="V4">
        <v>7.5999999999999998E-2</v>
      </c>
      <c r="W4">
        <v>6.9000000000000006E-2</v>
      </c>
      <c r="X4">
        <v>6.6000000000000003E-2</v>
      </c>
      <c r="Y4">
        <v>6.4000000000000001E-2</v>
      </c>
      <c r="Z4">
        <v>5.8000000000000003E-2</v>
      </c>
      <c r="AA4">
        <v>5.2999999999999999E-2</v>
      </c>
      <c r="AB4" s="62">
        <v>0.05</v>
      </c>
    </row>
    <row r="5" spans="1:58" x14ac:dyDescent="0.25">
      <c r="A5" t="s">
        <v>32</v>
      </c>
      <c r="B5" t="s">
        <v>63</v>
      </c>
      <c r="C5">
        <f>$A$6*(1/EXP(C3*$A$9))+$A$12</f>
        <v>0.17480954851033553</v>
      </c>
      <c r="D5">
        <f>$A$6*(1/EXP(D3*$A$9))+$A$12</f>
        <v>0.16561369886744459</v>
      </c>
      <c r="E5">
        <f t="shared" ref="E5:BF5" si="0">$A$6*(1/EXP(E3*$A$9))+$A$12</f>
        <v>0.15700000019492794</v>
      </c>
      <c r="F5">
        <f t="shared" si="0"/>
        <v>0.14893159893759841</v>
      </c>
      <c r="G5">
        <f t="shared" si="0"/>
        <v>0.14137397458547363</v>
      </c>
      <c r="H5">
        <f t="shared" si="0"/>
        <v>0.13429479197839361</v>
      </c>
      <c r="I5">
        <f t="shared" si="0"/>
        <v>0.12766376296061838</v>
      </c>
      <c r="J5">
        <f t="shared" si="0"/>
        <v>0.12145251679349711</v>
      </c>
      <c r="K5">
        <f t="shared" si="0"/>
        <v>0.11563447877177205</v>
      </c>
      <c r="L5">
        <f t="shared" si="0"/>
        <v>0.11018475652417892</v>
      </c>
      <c r="M5">
        <f t="shared" si="0"/>
        <v>0.10508003351188314</v>
      </c>
      <c r="N5">
        <f t="shared" si="0"/>
        <v>0.100298469269087</v>
      </c>
      <c r="O5">
        <f t="shared" si="0"/>
        <v>9.5819605958988543E-2</v>
      </c>
      <c r="P5">
        <f t="shared" si="0"/>
        <v>9.1624280845294115E-2</v>
      </c>
      <c r="Q5">
        <f t="shared" si="0"/>
        <v>8.7694544304794883E-2</v>
      </c>
      <c r="R5">
        <f t="shared" si="0"/>
        <v>8.4013583030226158E-2</v>
      </c>
      <c r="S5">
        <f t="shared" si="0"/>
        <v>8.0565648094833936E-2</v>
      </c>
      <c r="T5">
        <f t="shared" si="0"/>
        <v>7.7335987570874468E-2</v>
      </c>
      <c r="U5">
        <f t="shared" si="0"/>
        <v>7.4310783413756118E-2</v>
      </c>
      <c r="V5">
        <f t="shared" si="0"/>
        <v>7.147709234178358E-2</v>
      </c>
      <c r="W5">
        <f t="shared" si="0"/>
        <v>6.8822790458559366E-2</v>
      </c>
      <c r="X5">
        <f t="shared" si="0"/>
        <v>6.6336521381110736E-2</v>
      </c>
      <c r="Y5">
        <f t="shared" si="0"/>
        <v>6.4007647651808927E-2</v>
      </c>
      <c r="Z5">
        <f t="shared" si="0"/>
        <v>6.1826205226197486E-2</v>
      </c>
      <c r="AA5">
        <f t="shared" si="0"/>
        <v>5.9782860842007082E-2</v>
      </c>
      <c r="AB5">
        <f t="shared" si="0"/>
        <v>5.7868872086960205E-2</v>
      </c>
      <c r="AC5">
        <f t="shared" si="0"/>
        <v>5.6076049994517187E-2</v>
      </c>
      <c r="AD5">
        <f t="shared" si="0"/>
        <v>5.4396724007529873E-2</v>
      </c>
      <c r="AE5">
        <f t="shared" si="0"/>
        <v>5.2823709159900437E-2</v>
      </c>
      <c r="AF5">
        <f t="shared" si="0"/>
        <v>5.1350275335832918E-2</v>
      </c>
      <c r="AG5">
        <f t="shared" si="0"/>
        <v>4.9970118475153612E-2</v>
      </c>
      <c r="AH5">
        <f t="shared" si="0"/>
        <v>4.8677333601502629E-2</v>
      </c>
      <c r="AI5">
        <f t="shared" si="0"/>
        <v>4.7466389557998659E-2</v>
      </c>
      <c r="AJ5">
        <f t="shared" si="0"/>
        <v>4.6332105342283395E-2</v>
      </c>
      <c r="AK5">
        <f t="shared" si="0"/>
        <v>4.5269627939695981E-2</v>
      </c>
      <c r="AL5">
        <f t="shared" si="0"/>
        <v>4.4274411559736881E-2</v>
      </c>
      <c r="AM5">
        <f t="shared" si="0"/>
        <v>4.3342198186984787E-2</v>
      </c>
      <c r="AN5">
        <f t="shared" si="0"/>
        <v>4.2468999363254073E-2</v>
      </c>
      <c r="AO5">
        <f t="shared" si="0"/>
        <v>4.1651079123047996E-2</v>
      </c>
      <c r="AP5">
        <f t="shared" si="0"/>
        <v>4.0884938009297385E-2</v>
      </c>
      <c r="AQ5">
        <f t="shared" si="0"/>
        <v>4.0167298100996389E-2</v>
      </c>
      <c r="AR5">
        <f t="shared" si="0"/>
        <v>3.949508898867625E-2</v>
      </c>
      <c r="AS5">
        <f t="shared" si="0"/>
        <v>3.886543463771349E-2</v>
      </c>
      <c r="AT5">
        <f t="shared" si="0"/>
        <v>3.8275641083267434E-2</v>
      </c>
      <c r="AU5">
        <f t="shared" si="0"/>
        <v>3.7723184904199916E-2</v>
      </c>
      <c r="AV5">
        <f t="shared" si="0"/>
        <v>3.7205702426663295E-2</v>
      </c>
      <c r="AW5">
        <f t="shared" si="0"/>
        <v>3.6720979611164273E-2</v>
      </c>
      <c r="AX5">
        <f t="shared" si="0"/>
        <v>3.6266942579835662E-2</v>
      </c>
      <c r="AY5">
        <f t="shared" si="0"/>
        <v>3.5841648743387168E-2</v>
      </c>
      <c r="AZ5">
        <f t="shared" si="0"/>
        <v>3.544327848977194E-2</v>
      </c>
      <c r="BA5">
        <f t="shared" si="0"/>
        <v>3.5070127399009138E-2</v>
      </c>
      <c r="BB5">
        <f t="shared" si="0"/>
        <v>3.4720598950853554E-2</v>
      </c>
      <c r="BC5">
        <f t="shared" si="0"/>
        <v>3.4393197694112469E-2</v>
      </c>
      <c r="BD5">
        <f t="shared" si="0"/>
        <v>3.4086522848384523E-2</v>
      </c>
      <c r="BE5">
        <f t="shared" si="0"/>
        <v>3.3799262310845929E-2</v>
      </c>
      <c r="BF5">
        <f t="shared" si="0"/>
        <v>3.3530187042442039E-2</v>
      </c>
    </row>
    <row r="6" spans="1:58" x14ac:dyDescent="0.25">
      <c r="A6">
        <v>0.14526068830613148</v>
      </c>
      <c r="B6" t="s">
        <v>64</v>
      </c>
      <c r="C6">
        <f>ABS(C5-C4)</f>
        <v>2.1190451489664475E-2</v>
      </c>
      <c r="D6">
        <f t="shared" ref="D6:AB6" si="1">ABS(D5-D4)</f>
        <v>1.23863011325554E-2</v>
      </c>
      <c r="E6">
        <f t="shared" si="1"/>
        <v>1.9492793490449856E-10</v>
      </c>
      <c r="F6">
        <f t="shared" si="1"/>
        <v>9.9315989375984015E-3</v>
      </c>
      <c r="G6">
        <f t="shared" si="1"/>
        <v>7.3739745854736194E-3</v>
      </c>
      <c r="H6">
        <f t="shared" si="1"/>
        <v>7.7052080216063745E-3</v>
      </c>
      <c r="I6">
        <f t="shared" si="1"/>
        <v>1.6637629606183757E-3</v>
      </c>
      <c r="J6">
        <f t="shared" si="1"/>
        <v>2.452516793497117E-3</v>
      </c>
      <c r="K6">
        <f t="shared" si="1"/>
        <v>9.6344787717720509E-3</v>
      </c>
      <c r="L6">
        <f t="shared" si="1"/>
        <v>8.1524347582108414E-4</v>
      </c>
      <c r="M6">
        <f t="shared" si="1"/>
        <v>1.0800335118831411E-3</v>
      </c>
      <c r="N6">
        <f t="shared" si="1"/>
        <v>4.7015307309129922E-3</v>
      </c>
      <c r="O6">
        <f t="shared" si="1"/>
        <v>2.1803940410114603E-3</v>
      </c>
      <c r="P6">
        <f t="shared" si="1"/>
        <v>3.62428084529412E-3</v>
      </c>
      <c r="Q6">
        <f t="shared" si="1"/>
        <v>6.9454430479488904E-4</v>
      </c>
      <c r="R6">
        <f t="shared" si="1"/>
        <v>1.9864169697738354E-3</v>
      </c>
      <c r="S6">
        <f t="shared" si="1"/>
        <v>2.4343519051660684E-3</v>
      </c>
      <c r="T6">
        <f t="shared" si="1"/>
        <v>5.6640124291255367E-3</v>
      </c>
      <c r="U6">
        <f t="shared" si="1"/>
        <v>7.6892165862438855E-3</v>
      </c>
      <c r="V6">
        <f t="shared" si="1"/>
        <v>4.5229076582164185E-3</v>
      </c>
      <c r="W6">
        <f t="shared" si="1"/>
        <v>1.7720954144063994E-4</v>
      </c>
      <c r="X6">
        <f t="shared" si="1"/>
        <v>3.365213811107326E-4</v>
      </c>
      <c r="Y6">
        <f t="shared" si="1"/>
        <v>7.6476518089257928E-6</v>
      </c>
      <c r="Z6">
        <f t="shared" si="1"/>
        <v>3.8262052261974835E-3</v>
      </c>
      <c r="AA6">
        <f t="shared" si="1"/>
        <v>6.7828608420070838E-3</v>
      </c>
      <c r="AB6">
        <f t="shared" si="1"/>
        <v>7.8688720869602019E-3</v>
      </c>
    </row>
    <row r="7" spans="1:58" x14ac:dyDescent="0.25">
      <c r="B7">
        <f>SUM(C6:AB6)</f>
        <v>0.12673054207548223</v>
      </c>
    </row>
    <row r="8" spans="1:58" x14ac:dyDescent="0.25">
      <c r="A8" t="s">
        <v>65</v>
      </c>
    </row>
    <row r="9" spans="1:58" x14ac:dyDescent="0.25">
      <c r="A9">
        <v>6.5398451607793534E-2</v>
      </c>
    </row>
    <row r="11" spans="1:58" x14ac:dyDescent="0.25">
      <c r="A11" t="s">
        <v>66</v>
      </c>
      <c r="B11" t="s">
        <v>62</v>
      </c>
      <c r="C11">
        <v>0.19600000000000001</v>
      </c>
      <c r="D11">
        <v>0.17799999999999999</v>
      </c>
      <c r="E11">
        <v>0.157</v>
      </c>
      <c r="F11">
        <v>0.13900000000000001</v>
      </c>
      <c r="G11">
        <v>0.13400000000000001</v>
      </c>
      <c r="H11">
        <v>0.14199999999999999</v>
      </c>
      <c r="I11">
        <v>0.126</v>
      </c>
      <c r="J11">
        <v>0.11899999999999999</v>
      </c>
      <c r="K11">
        <v>0.106</v>
      </c>
      <c r="L11">
        <v>0.111</v>
      </c>
      <c r="M11">
        <v>0.104</v>
      </c>
      <c r="N11">
        <v>0.105</v>
      </c>
      <c r="O11">
        <v>9.8000000000000004E-2</v>
      </c>
      <c r="P11">
        <v>8.7999999999999995E-2</v>
      </c>
      <c r="Q11">
        <v>8.6999999999999994E-2</v>
      </c>
      <c r="R11">
        <v>8.5999999999999993E-2</v>
      </c>
      <c r="S11">
        <v>8.3000000000000004E-2</v>
      </c>
      <c r="T11">
        <v>8.3000000000000004E-2</v>
      </c>
      <c r="U11">
        <v>8.2000000000000003E-2</v>
      </c>
      <c r="V11">
        <v>7.5999999999999998E-2</v>
      </c>
      <c r="W11">
        <v>6.9000000000000006E-2</v>
      </c>
      <c r="X11">
        <v>6.6000000000000003E-2</v>
      </c>
      <c r="Y11">
        <v>6.4000000000000001E-2</v>
      </c>
      <c r="Z11">
        <v>5.8000000000000003E-2</v>
      </c>
      <c r="AA11">
        <v>5.2999999999999999E-2</v>
      </c>
      <c r="AB11">
        <v>0.05</v>
      </c>
    </row>
    <row r="12" spans="1:58" x14ac:dyDescent="0.25">
      <c r="A12">
        <v>2.9548860204204056E-2</v>
      </c>
      <c r="B12" t="s">
        <v>63</v>
      </c>
      <c r="C12">
        <v>0.17480954851033553</v>
      </c>
      <c r="D12">
        <v>0.16561369886744459</v>
      </c>
      <c r="E12">
        <v>0.15700000019492794</v>
      </c>
      <c r="F12">
        <v>0.14893159893759841</v>
      </c>
      <c r="G12">
        <v>0.14137397458547363</v>
      </c>
      <c r="H12">
        <v>0.13429479197839361</v>
      </c>
      <c r="I12">
        <v>0.12766376296061838</v>
      </c>
      <c r="J12">
        <v>0.12145251679349711</v>
      </c>
      <c r="K12">
        <v>0.11563447877177205</v>
      </c>
      <c r="L12">
        <v>0.11018475652417892</v>
      </c>
      <c r="M12">
        <v>0.10508003351188314</v>
      </c>
      <c r="N12">
        <v>0.100298469269087</v>
      </c>
      <c r="O12">
        <v>9.5819605958988543E-2</v>
      </c>
      <c r="P12">
        <v>9.1624280845294115E-2</v>
      </c>
      <c r="Q12">
        <v>8.7694544304794883E-2</v>
      </c>
      <c r="R12">
        <v>8.4013583030226158E-2</v>
      </c>
      <c r="S12">
        <v>8.0565648094833936E-2</v>
      </c>
      <c r="T12">
        <v>7.7335987570874468E-2</v>
      </c>
      <c r="U12">
        <v>7.4310783413756118E-2</v>
      </c>
      <c r="V12">
        <v>7.147709234178358E-2</v>
      </c>
      <c r="W12">
        <v>6.8822790458559366E-2</v>
      </c>
      <c r="X12">
        <v>6.6336521381110736E-2</v>
      </c>
      <c r="Y12">
        <v>6.4007647651808927E-2</v>
      </c>
      <c r="Z12">
        <v>6.1826205226197486E-2</v>
      </c>
      <c r="AA12">
        <v>5.9782860842007082E-2</v>
      </c>
      <c r="AB12">
        <v>5.7868872086960205E-2</v>
      </c>
      <c r="AC12">
        <v>5.6076049994517187E-2</v>
      </c>
      <c r="AD12">
        <v>5.4396724007529873E-2</v>
      </c>
      <c r="AE12">
        <v>5.2823709159900437E-2</v>
      </c>
      <c r="AF12">
        <v>5.1350275335832918E-2</v>
      </c>
      <c r="AG12">
        <v>4.9970118475153612E-2</v>
      </c>
      <c r="AH12">
        <v>4.8677333601502629E-2</v>
      </c>
      <c r="AI12">
        <v>4.7466389557998659E-2</v>
      </c>
      <c r="AJ12">
        <v>4.6332105342283395E-2</v>
      </c>
      <c r="AK12">
        <v>4.5269627939695981E-2</v>
      </c>
      <c r="AL12">
        <v>4.4274411559736881E-2</v>
      </c>
      <c r="AM12">
        <v>4.3342198186984787E-2</v>
      </c>
      <c r="AN12">
        <v>4.2468999363254073E-2</v>
      </c>
      <c r="AO12">
        <v>4.1651079123047996E-2</v>
      </c>
      <c r="AP12">
        <v>4.0884938009297385E-2</v>
      </c>
      <c r="AQ12">
        <v>4.0167298100996389E-2</v>
      </c>
      <c r="AR12">
        <v>3.949508898867625E-2</v>
      </c>
      <c r="AS12">
        <v>3.886543463771349E-2</v>
      </c>
      <c r="AT12">
        <v>3.8275641083267434E-2</v>
      </c>
      <c r="AU12">
        <v>3.7723184904199916E-2</v>
      </c>
      <c r="AV12">
        <v>3.7205702426663295E-2</v>
      </c>
      <c r="AW12">
        <v>3.6720979611164273E-2</v>
      </c>
      <c r="AX12">
        <v>3.6266942579835662E-2</v>
      </c>
      <c r="AY12">
        <v>3.5841648743387168E-2</v>
      </c>
      <c r="AZ12">
        <v>3.544327848977194E-2</v>
      </c>
      <c r="BA12">
        <v>3.5070127399009138E-2</v>
      </c>
      <c r="BB12">
        <v>3.4720598950853554E-2</v>
      </c>
      <c r="BC12">
        <v>3.4393197694112469E-2</v>
      </c>
      <c r="BD12">
        <v>3.4086522848384523E-2</v>
      </c>
      <c r="BE12">
        <v>3.3799262310845929E-2</v>
      </c>
      <c r="BF12">
        <v>3.3530187042442039E-2</v>
      </c>
    </row>
    <row r="13" spans="1:58" x14ac:dyDescent="0.25">
      <c r="A13">
        <v>0</v>
      </c>
    </row>
    <row r="15" spans="1:58" x14ac:dyDescent="0.25">
      <c r="B15" t="s">
        <v>62</v>
      </c>
      <c r="C15" t="s">
        <v>63</v>
      </c>
    </row>
    <row r="16" spans="1:58" x14ac:dyDescent="0.25">
      <c r="A16">
        <v>1995</v>
      </c>
      <c r="B16">
        <v>0.19600000000000001</v>
      </c>
      <c r="C16">
        <v>0.17488936790536647</v>
      </c>
      <c r="G16" t="s">
        <v>34</v>
      </c>
    </row>
    <row r="17" spans="1:15" ht="15.75" thickBot="1" x14ac:dyDescent="0.3">
      <c r="A17">
        <v>1996</v>
      </c>
      <c r="B17">
        <v>0.17799999999999999</v>
      </c>
      <c r="C17">
        <v>0.16565010047091125</v>
      </c>
    </row>
    <row r="18" spans="1:15" x14ac:dyDescent="0.25">
      <c r="A18">
        <v>1997</v>
      </c>
      <c r="B18">
        <v>0.157</v>
      </c>
      <c r="C18">
        <v>0.15700000023319013</v>
      </c>
      <c r="G18" s="63" t="s">
        <v>35</v>
      </c>
      <c r="H18" s="63"/>
    </row>
    <row r="19" spans="1:15" x14ac:dyDescent="0.25">
      <c r="A19">
        <v>1998</v>
      </c>
      <c r="B19">
        <v>0.13900000000000001</v>
      </c>
      <c r="C19">
        <v>0.14890149733201999</v>
      </c>
      <c r="G19" s="55" t="s">
        <v>36</v>
      </c>
      <c r="H19" s="55">
        <v>0.98489375001050816</v>
      </c>
    </row>
    <row r="20" spans="1:15" x14ac:dyDescent="0.25">
      <c r="A20">
        <v>1999</v>
      </c>
      <c r="B20">
        <v>0.13400000000000001</v>
      </c>
      <c r="C20">
        <v>0.14131941765226586</v>
      </c>
      <c r="G20" s="55" t="s">
        <v>37</v>
      </c>
      <c r="H20" s="55">
        <v>0.97001569880976135</v>
      </c>
    </row>
    <row r="21" spans="1:15" x14ac:dyDescent="0.25">
      <c r="A21">
        <v>2000</v>
      </c>
      <c r="B21">
        <v>0.14199999999999999</v>
      </c>
      <c r="C21">
        <v>0.13422083005259561</v>
      </c>
      <c r="G21" s="55" t="s">
        <v>38</v>
      </c>
      <c r="H21" s="55">
        <v>0.96876635292683477</v>
      </c>
    </row>
    <row r="22" spans="1:15" x14ac:dyDescent="0.25">
      <c r="A22">
        <v>2001</v>
      </c>
      <c r="B22">
        <v>0.126</v>
      </c>
      <c r="C22">
        <v>0.12757490333611102</v>
      </c>
      <c r="G22" s="55" t="s">
        <v>39</v>
      </c>
      <c r="H22" s="55">
        <v>6.703051447840452E-3</v>
      </c>
    </row>
    <row r="23" spans="1:15" ht="15.75" thickBot="1" x14ac:dyDescent="0.3">
      <c r="A23">
        <v>2002</v>
      </c>
      <c r="B23">
        <v>0.11899999999999999</v>
      </c>
      <c r="C23">
        <v>0.12135277234163895</v>
      </c>
      <c r="G23" s="56" t="s">
        <v>40</v>
      </c>
      <c r="H23" s="56">
        <v>26</v>
      </c>
    </row>
    <row r="24" spans="1:15" x14ac:dyDescent="0.25">
      <c r="A24">
        <v>2003</v>
      </c>
      <c r="B24">
        <v>0.106</v>
      </c>
      <c r="C24">
        <v>0.11552741257407767</v>
      </c>
    </row>
    <row r="25" spans="1:15" ht="15.75" thickBot="1" x14ac:dyDescent="0.3">
      <c r="A25">
        <v>2004</v>
      </c>
      <c r="B25">
        <v>0.111</v>
      </c>
      <c r="C25">
        <v>0.11007352282928277</v>
      </c>
      <c r="G25" t="s">
        <v>41</v>
      </c>
    </row>
    <row r="26" spans="1:15" x14ac:dyDescent="0.25">
      <c r="A26">
        <v>2005</v>
      </c>
      <c r="B26">
        <v>0.104</v>
      </c>
      <c r="C26">
        <v>0.10496741530369878</v>
      </c>
      <c r="G26" s="64"/>
      <c r="H26" s="64" t="s">
        <v>46</v>
      </c>
      <c r="I26" s="64" t="s">
        <v>47</v>
      </c>
      <c r="J26" s="64" t="s">
        <v>48</v>
      </c>
      <c r="K26" s="64" t="s">
        <v>49</v>
      </c>
      <c r="L26" s="64" t="s">
        <v>50</v>
      </c>
    </row>
    <row r="27" spans="1:15" x14ac:dyDescent="0.25">
      <c r="A27">
        <v>2006</v>
      </c>
      <c r="B27">
        <v>0.105</v>
      </c>
      <c r="C27">
        <v>0.10018691271145103</v>
      </c>
      <c r="G27" s="55" t="s">
        <v>42</v>
      </c>
      <c r="H27" s="55">
        <v>1</v>
      </c>
      <c r="I27" s="55">
        <v>3.4885196892440969E-2</v>
      </c>
      <c r="J27" s="55">
        <v>3.4885196892440969E-2</v>
      </c>
      <c r="K27" s="55">
        <v>776.41885411066789</v>
      </c>
      <c r="L27" s="55">
        <v>8.6324627384273854E-20</v>
      </c>
    </row>
    <row r="28" spans="1:15" x14ac:dyDescent="0.25">
      <c r="A28">
        <v>2007</v>
      </c>
      <c r="B28">
        <v>9.8000000000000004E-2</v>
      </c>
      <c r="C28">
        <v>9.5711251962048022E-2</v>
      </c>
      <c r="G28" s="55" t="s">
        <v>43</v>
      </c>
      <c r="H28" s="55">
        <v>24</v>
      </c>
      <c r="I28" s="55">
        <v>1.0783415690975035E-3</v>
      </c>
      <c r="J28" s="55">
        <v>4.4930898712395978E-5</v>
      </c>
      <c r="K28" s="55"/>
      <c r="L28" s="55"/>
    </row>
    <row r="29" spans="1:15" ht="15.75" thickBot="1" x14ac:dyDescent="0.3">
      <c r="A29">
        <v>2008</v>
      </c>
      <c r="B29">
        <v>8.7999999999999995E-2</v>
      </c>
      <c r="C29">
        <v>9.1520993980339027E-2</v>
      </c>
      <c r="G29" s="56" t="s">
        <v>44</v>
      </c>
      <c r="H29" s="56">
        <v>25</v>
      </c>
      <c r="I29" s="56">
        <v>3.596353846153847E-2</v>
      </c>
      <c r="J29" s="56"/>
      <c r="K29" s="56"/>
      <c r="L29" s="56"/>
    </row>
    <row r="30" spans="1:15" ht="15.75" thickBot="1" x14ac:dyDescent="0.3">
      <c r="A30">
        <v>2009</v>
      </c>
      <c r="B30">
        <v>8.6999999999999994E-2</v>
      </c>
      <c r="C30">
        <v>8.7597939277049036E-2</v>
      </c>
    </row>
    <row r="31" spans="1:15" x14ac:dyDescent="0.25">
      <c r="A31">
        <v>2010</v>
      </c>
      <c r="B31">
        <v>8.5999999999999993E-2</v>
      </c>
      <c r="C31">
        <v>8.3925048903189803E-2</v>
      </c>
      <c r="G31" s="64"/>
      <c r="H31" s="64" t="s">
        <v>51</v>
      </c>
      <c r="I31" s="64" t="s">
        <v>39</v>
      </c>
      <c r="J31" s="64" t="s">
        <v>52</v>
      </c>
      <c r="K31" s="64" t="s">
        <v>53</v>
      </c>
      <c r="L31" s="64" t="s">
        <v>54</v>
      </c>
      <c r="M31" s="64" t="s">
        <v>55</v>
      </c>
      <c r="N31" s="64" t="s">
        <v>56</v>
      </c>
      <c r="O31" s="64" t="s">
        <v>57</v>
      </c>
    </row>
    <row r="32" spans="1:15" x14ac:dyDescent="0.25">
      <c r="A32">
        <v>2011</v>
      </c>
      <c r="B32">
        <v>8.3000000000000004E-2</v>
      </c>
      <c r="C32">
        <v>8.0486370445029487E-2</v>
      </c>
      <c r="G32" s="55" t="s">
        <v>45</v>
      </c>
      <c r="H32" s="55">
        <v>-5.3685084901953922E-3</v>
      </c>
      <c r="I32" s="55">
        <v>4.081786935347104E-3</v>
      </c>
      <c r="J32" s="55">
        <v>-1.3152348653247059</v>
      </c>
      <c r="K32" s="55">
        <v>0.20085906019989122</v>
      </c>
      <c r="L32" s="55">
        <v>-1.3792902674930347E-2</v>
      </c>
      <c r="M32" s="55">
        <v>3.0558856945395625E-3</v>
      </c>
      <c r="N32" s="55">
        <v>-1.3792902674930347E-2</v>
      </c>
      <c r="O32" s="55">
        <v>3.0558856945395625E-3</v>
      </c>
    </row>
    <row r="33" spans="1:15" ht="15.75" thickBot="1" x14ac:dyDescent="0.3">
      <c r="A33">
        <v>2012</v>
      </c>
      <c r="B33">
        <v>8.3000000000000004E-2</v>
      </c>
      <c r="C33">
        <v>7.7266968738195718E-2</v>
      </c>
      <c r="G33" s="56" t="s">
        <v>58</v>
      </c>
      <c r="H33" s="56">
        <v>1.0594458787658665</v>
      </c>
      <c r="I33" s="56">
        <v>3.8021630711692907E-2</v>
      </c>
      <c r="J33" s="56">
        <v>27.864293533313706</v>
      </c>
      <c r="K33" s="56">
        <v>8.6324627384273854E-20</v>
      </c>
      <c r="L33" s="56">
        <v>0.98097308982925158</v>
      </c>
      <c r="M33" s="56">
        <v>1.1379186677024815</v>
      </c>
      <c r="N33" s="56">
        <v>0.98097308982925158</v>
      </c>
      <c r="O33" s="56">
        <v>1.1379186677024815</v>
      </c>
    </row>
    <row r="34" spans="1:15" x14ac:dyDescent="0.25">
      <c r="A34">
        <v>2013</v>
      </c>
      <c r="B34">
        <v>8.2000000000000003E-2</v>
      </c>
      <c r="C34">
        <v>7.4252860999983628E-2</v>
      </c>
    </row>
    <row r="35" spans="1:15" x14ac:dyDescent="0.25">
      <c r="A35">
        <v>2014</v>
      </c>
      <c r="B35">
        <v>7.5999999999999998E-2</v>
      </c>
      <c r="C35">
        <v>7.1430956098130022E-2</v>
      </c>
    </row>
    <row r="36" spans="1:15" x14ac:dyDescent="0.25">
      <c r="A36">
        <v>2015</v>
      </c>
      <c r="B36">
        <v>6.9000000000000006E-2</v>
      </c>
      <c r="C36">
        <v>6.8788997692280571E-2</v>
      </c>
    </row>
    <row r="37" spans="1:15" x14ac:dyDescent="0.25">
      <c r="A37">
        <v>2016</v>
      </c>
      <c r="B37">
        <v>6.6000000000000003E-2</v>
      </c>
      <c r="C37">
        <v>6.6315511001196925E-2</v>
      </c>
    </row>
    <row r="38" spans="1:15" x14ac:dyDescent="0.25">
      <c r="A38">
        <v>2017</v>
      </c>
      <c r="B38">
        <v>6.4000000000000001E-2</v>
      </c>
      <c r="C38">
        <v>6.3999752964498821E-2</v>
      </c>
    </row>
    <row r="39" spans="1:15" x14ac:dyDescent="0.25">
      <c r="A39">
        <v>2018</v>
      </c>
      <c r="B39">
        <v>5.8000000000000003E-2</v>
      </c>
      <c r="C39">
        <v>6.1831665582479253E-2</v>
      </c>
    </row>
    <row r="40" spans="1:15" x14ac:dyDescent="0.25">
      <c r="A40">
        <v>2019</v>
      </c>
      <c r="B40">
        <v>5.2999999999999999E-2</v>
      </c>
      <c r="C40">
        <v>5.9801832231333986E-2</v>
      </c>
    </row>
    <row r="41" spans="1:15" x14ac:dyDescent="0.25">
      <c r="A41">
        <v>2020</v>
      </c>
      <c r="B41">
        <v>0.05</v>
      </c>
      <c r="C41">
        <v>5.7868872086960205E-2</v>
      </c>
    </row>
    <row r="42" spans="1:15" x14ac:dyDescent="0.25">
      <c r="A42">
        <v>2021</v>
      </c>
      <c r="B42">
        <v>5.6076049994517187E-2</v>
      </c>
      <c r="C42">
        <v>5.6076049994517187E-2</v>
      </c>
    </row>
    <row r="43" spans="1:15" x14ac:dyDescent="0.25">
      <c r="A43">
        <v>2022</v>
      </c>
      <c r="B43">
        <v>5.4396724007529873E-2</v>
      </c>
      <c r="C43">
        <v>5.4396724007529873E-2</v>
      </c>
    </row>
    <row r="44" spans="1:15" x14ac:dyDescent="0.25">
      <c r="A44">
        <v>2023</v>
      </c>
      <c r="B44">
        <v>5.2823709159900437E-2</v>
      </c>
      <c r="C44">
        <v>5.2823709159900437E-2</v>
      </c>
    </row>
    <row r="45" spans="1:15" x14ac:dyDescent="0.25">
      <c r="A45">
        <v>2024</v>
      </c>
      <c r="B45">
        <v>5.1350275335832918E-2</v>
      </c>
      <c r="C45">
        <v>5.1350275335832918E-2</v>
      </c>
    </row>
    <row r="46" spans="1:15" x14ac:dyDescent="0.25">
      <c r="A46">
        <v>2025</v>
      </c>
      <c r="B46">
        <v>4.9970118475153612E-2</v>
      </c>
      <c r="C46">
        <v>4.9970118475153612E-2</v>
      </c>
    </row>
    <row r="47" spans="1:15" x14ac:dyDescent="0.25">
      <c r="A47">
        <v>2026</v>
      </c>
      <c r="B47">
        <v>4.8677333601502629E-2</v>
      </c>
      <c r="C47">
        <v>4.8677333601502629E-2</v>
      </c>
    </row>
    <row r="48" spans="1:15" x14ac:dyDescent="0.25">
      <c r="A48">
        <v>2027</v>
      </c>
      <c r="B48">
        <v>4.7466389557998659E-2</v>
      </c>
      <c r="C48">
        <v>4.7466389557998659E-2</v>
      </c>
    </row>
    <row r="49" spans="1:58" x14ac:dyDescent="0.25">
      <c r="A49">
        <v>2028</v>
      </c>
      <c r="B49">
        <v>4.6332105342283395E-2</v>
      </c>
      <c r="C49">
        <v>4.6332105342283395E-2</v>
      </c>
      <c r="D49">
        <v>0.17799999999999999</v>
      </c>
      <c r="E49">
        <v>0.157</v>
      </c>
      <c r="F49">
        <v>0.13900000000000001</v>
      </c>
      <c r="G49">
        <v>0.13400000000000001</v>
      </c>
      <c r="H49">
        <v>0.14199999999999999</v>
      </c>
      <c r="I49">
        <v>0.126</v>
      </c>
      <c r="J49">
        <v>0.11899999999999999</v>
      </c>
      <c r="K49">
        <v>0.106</v>
      </c>
      <c r="L49">
        <v>0.111</v>
      </c>
      <c r="M49">
        <v>0.104</v>
      </c>
      <c r="N49">
        <v>0.105</v>
      </c>
      <c r="O49">
        <v>9.8000000000000004E-2</v>
      </c>
      <c r="P49">
        <v>8.7999999999999995E-2</v>
      </c>
      <c r="Q49">
        <v>8.6999999999999994E-2</v>
      </c>
      <c r="R49">
        <v>8.5999999999999993E-2</v>
      </c>
      <c r="S49">
        <v>8.3000000000000004E-2</v>
      </c>
      <c r="T49">
        <v>8.3000000000000004E-2</v>
      </c>
      <c r="U49">
        <v>8.2000000000000003E-2</v>
      </c>
      <c r="V49">
        <v>7.5999999999999998E-2</v>
      </c>
      <c r="W49">
        <v>6.9000000000000006E-2</v>
      </c>
      <c r="X49">
        <v>6.6000000000000003E-2</v>
      </c>
      <c r="Y49">
        <v>6.4000000000000001E-2</v>
      </c>
      <c r="Z49">
        <v>5.8000000000000003E-2</v>
      </c>
      <c r="AA49">
        <v>5.2999999999999999E-2</v>
      </c>
      <c r="AB49">
        <v>0.05</v>
      </c>
      <c r="AC49">
        <v>0.05</v>
      </c>
      <c r="AD49">
        <v>0.05</v>
      </c>
      <c r="AE49">
        <v>0.05</v>
      </c>
      <c r="AF49">
        <v>0.05</v>
      </c>
      <c r="AG49">
        <v>0.05</v>
      </c>
      <c r="AH49">
        <v>0.05</v>
      </c>
      <c r="AI49">
        <v>0.05</v>
      </c>
      <c r="AJ49">
        <v>0.05</v>
      </c>
      <c r="AK49">
        <v>0.05</v>
      </c>
      <c r="AL49">
        <v>0.05</v>
      </c>
      <c r="AM49">
        <v>0.05</v>
      </c>
      <c r="AN49">
        <v>0.05</v>
      </c>
      <c r="AO49">
        <v>0.05</v>
      </c>
      <c r="AP49">
        <v>0.05</v>
      </c>
      <c r="AQ49">
        <v>0.05</v>
      </c>
      <c r="AR49">
        <v>0.05</v>
      </c>
      <c r="AS49">
        <v>0.05</v>
      </c>
      <c r="AT49">
        <v>0.05</v>
      </c>
      <c r="AU49">
        <v>0.05</v>
      </c>
      <c r="AV49">
        <v>0.05</v>
      </c>
      <c r="AW49">
        <v>0.05</v>
      </c>
      <c r="AX49">
        <v>0.05</v>
      </c>
      <c r="AY49">
        <v>0.05</v>
      </c>
      <c r="AZ49">
        <v>0.05</v>
      </c>
      <c r="BA49">
        <v>0.05</v>
      </c>
      <c r="BB49">
        <v>0.05</v>
      </c>
      <c r="BC49">
        <v>0.05</v>
      </c>
      <c r="BD49">
        <v>0.05</v>
      </c>
      <c r="BE49">
        <v>0.05</v>
      </c>
      <c r="BF49">
        <v>0.05</v>
      </c>
    </row>
    <row r="50" spans="1:58" x14ac:dyDescent="0.25">
      <c r="A50">
        <v>2029</v>
      </c>
      <c r="B50">
        <v>4.5269627939695981E-2</v>
      </c>
      <c r="C50">
        <v>4.5269627939695981E-2</v>
      </c>
      <c r="D50">
        <f t="shared" ref="D50:BF50" si="2">D49*1000000</f>
        <v>178000</v>
      </c>
      <c r="E50">
        <f t="shared" si="2"/>
        <v>157000</v>
      </c>
      <c r="F50">
        <f t="shared" si="2"/>
        <v>139000</v>
      </c>
      <c r="G50">
        <f t="shared" si="2"/>
        <v>134000</v>
      </c>
      <c r="H50">
        <f t="shared" si="2"/>
        <v>142000</v>
      </c>
      <c r="I50">
        <f t="shared" si="2"/>
        <v>126000</v>
      </c>
      <c r="J50">
        <f t="shared" si="2"/>
        <v>119000</v>
      </c>
      <c r="K50">
        <f t="shared" si="2"/>
        <v>106000</v>
      </c>
      <c r="L50">
        <f t="shared" si="2"/>
        <v>111000</v>
      </c>
      <c r="M50">
        <f t="shared" si="2"/>
        <v>104000</v>
      </c>
      <c r="N50">
        <f t="shared" si="2"/>
        <v>105000</v>
      </c>
      <c r="O50">
        <f t="shared" si="2"/>
        <v>98000</v>
      </c>
      <c r="P50">
        <f t="shared" si="2"/>
        <v>88000</v>
      </c>
      <c r="Q50">
        <f t="shared" si="2"/>
        <v>87000</v>
      </c>
      <c r="R50">
        <f t="shared" si="2"/>
        <v>86000</v>
      </c>
      <c r="S50">
        <f t="shared" si="2"/>
        <v>83000</v>
      </c>
      <c r="T50">
        <f t="shared" si="2"/>
        <v>83000</v>
      </c>
      <c r="U50">
        <f t="shared" si="2"/>
        <v>82000</v>
      </c>
      <c r="V50">
        <f t="shared" si="2"/>
        <v>76000</v>
      </c>
      <c r="W50">
        <f t="shared" si="2"/>
        <v>69000</v>
      </c>
      <c r="X50">
        <f t="shared" si="2"/>
        <v>66000</v>
      </c>
      <c r="Y50">
        <f t="shared" si="2"/>
        <v>64000</v>
      </c>
      <c r="Z50">
        <f t="shared" si="2"/>
        <v>58000</v>
      </c>
      <c r="AA50">
        <f t="shared" si="2"/>
        <v>53000</v>
      </c>
      <c r="AB50">
        <f t="shared" si="2"/>
        <v>50000</v>
      </c>
      <c r="AC50">
        <f t="shared" si="2"/>
        <v>50000</v>
      </c>
      <c r="AD50">
        <f t="shared" si="2"/>
        <v>50000</v>
      </c>
      <c r="AE50">
        <f t="shared" si="2"/>
        <v>50000</v>
      </c>
      <c r="AF50">
        <f t="shared" si="2"/>
        <v>50000</v>
      </c>
      <c r="AG50">
        <f t="shared" si="2"/>
        <v>50000</v>
      </c>
      <c r="AH50">
        <f t="shared" si="2"/>
        <v>50000</v>
      </c>
      <c r="AI50">
        <f t="shared" si="2"/>
        <v>50000</v>
      </c>
      <c r="AJ50">
        <f t="shared" si="2"/>
        <v>50000</v>
      </c>
      <c r="AK50">
        <f t="shared" si="2"/>
        <v>50000</v>
      </c>
      <c r="AL50">
        <f t="shared" si="2"/>
        <v>50000</v>
      </c>
      <c r="AM50">
        <f t="shared" si="2"/>
        <v>50000</v>
      </c>
      <c r="AN50">
        <f t="shared" si="2"/>
        <v>50000</v>
      </c>
      <c r="AO50">
        <f t="shared" si="2"/>
        <v>50000</v>
      </c>
      <c r="AP50">
        <f t="shared" si="2"/>
        <v>50000</v>
      </c>
      <c r="AQ50">
        <f t="shared" si="2"/>
        <v>50000</v>
      </c>
      <c r="AR50">
        <f t="shared" si="2"/>
        <v>50000</v>
      </c>
      <c r="AS50">
        <f t="shared" si="2"/>
        <v>50000</v>
      </c>
      <c r="AT50">
        <f t="shared" si="2"/>
        <v>50000</v>
      </c>
      <c r="AU50">
        <f t="shared" si="2"/>
        <v>50000</v>
      </c>
      <c r="AV50">
        <f t="shared" si="2"/>
        <v>50000</v>
      </c>
      <c r="AW50">
        <f t="shared" si="2"/>
        <v>50000</v>
      </c>
      <c r="AX50">
        <f t="shared" si="2"/>
        <v>50000</v>
      </c>
      <c r="AY50">
        <f t="shared" si="2"/>
        <v>50000</v>
      </c>
      <c r="AZ50">
        <f t="shared" si="2"/>
        <v>50000</v>
      </c>
      <c r="BA50">
        <f t="shared" si="2"/>
        <v>50000</v>
      </c>
      <c r="BB50">
        <f t="shared" si="2"/>
        <v>50000</v>
      </c>
      <c r="BC50">
        <f t="shared" si="2"/>
        <v>50000</v>
      </c>
      <c r="BD50">
        <f t="shared" si="2"/>
        <v>50000</v>
      </c>
      <c r="BE50">
        <f t="shared" si="2"/>
        <v>50000</v>
      </c>
      <c r="BF50">
        <f t="shared" si="2"/>
        <v>50000</v>
      </c>
    </row>
    <row r="51" spans="1:58" x14ac:dyDescent="0.25">
      <c r="A51">
        <v>2030</v>
      </c>
      <c r="B51">
        <v>4.4274411559736881E-2</v>
      </c>
      <c r="C51">
        <v>4.4274411559736881E-2</v>
      </c>
    </row>
    <row r="52" spans="1:58" x14ac:dyDescent="0.25">
      <c r="A52">
        <v>2031</v>
      </c>
      <c r="B52">
        <v>4.3342198186984787E-2</v>
      </c>
      <c r="C52">
        <v>4.3342198186984787E-2</v>
      </c>
    </row>
    <row r="53" spans="1:58" x14ac:dyDescent="0.25">
      <c r="A53">
        <v>2032</v>
      </c>
      <c r="B53">
        <v>4.2468999363254073E-2</v>
      </c>
      <c r="C53">
        <v>4.2468999363254073E-2</v>
      </c>
    </row>
    <row r="54" spans="1:58" x14ac:dyDescent="0.25">
      <c r="A54">
        <v>2033</v>
      </c>
      <c r="B54">
        <v>4.1651079123047996E-2</v>
      </c>
      <c r="C54">
        <v>4.1651079123047996E-2</v>
      </c>
    </row>
    <row r="55" spans="1:58" x14ac:dyDescent="0.25">
      <c r="A55">
        <v>2034</v>
      </c>
      <c r="B55">
        <v>4.0884938009297385E-2</v>
      </c>
      <c r="C55">
        <v>4.0884938009297385E-2</v>
      </c>
    </row>
    <row r="56" spans="1:58" x14ac:dyDescent="0.25">
      <c r="A56">
        <v>2035</v>
      </c>
      <c r="B56">
        <v>4.0167298100996389E-2</v>
      </c>
      <c r="C56">
        <v>4.0167298100996389E-2</v>
      </c>
    </row>
    <row r="57" spans="1:58" x14ac:dyDescent="0.25">
      <c r="A57">
        <v>2036</v>
      </c>
      <c r="B57">
        <v>3.949508898867625E-2</v>
      </c>
      <c r="C57">
        <v>3.949508898867625E-2</v>
      </c>
    </row>
    <row r="58" spans="1:58" x14ac:dyDescent="0.25">
      <c r="A58">
        <v>2037</v>
      </c>
      <c r="B58">
        <v>3.886543463771349E-2</v>
      </c>
      <c r="C58">
        <v>3.886543463771349E-2</v>
      </c>
    </row>
    <row r="59" spans="1:58" x14ac:dyDescent="0.25">
      <c r="A59">
        <v>2038</v>
      </c>
      <c r="B59">
        <v>3.8275641083267434E-2</v>
      </c>
      <c r="C59">
        <v>3.8275641083267434E-2</v>
      </c>
    </row>
    <row r="60" spans="1:58" x14ac:dyDescent="0.25">
      <c r="A60">
        <v>2039</v>
      </c>
      <c r="B60">
        <v>3.7723184904199916E-2</v>
      </c>
      <c r="C60">
        <v>3.7723184904199916E-2</v>
      </c>
    </row>
    <row r="61" spans="1:58" x14ac:dyDescent="0.25">
      <c r="A61">
        <v>2040</v>
      </c>
      <c r="B61">
        <v>3.7205702426663295E-2</v>
      </c>
      <c r="C61">
        <v>3.7205702426663295E-2</v>
      </c>
    </row>
    <row r="62" spans="1:58" x14ac:dyDescent="0.25">
      <c r="A62">
        <v>2041</v>
      </c>
      <c r="B62">
        <v>3.6720979611164273E-2</v>
      </c>
      <c r="C62">
        <v>3.6720979611164273E-2</v>
      </c>
    </row>
    <row r="63" spans="1:58" x14ac:dyDescent="0.25">
      <c r="A63">
        <v>2042</v>
      </c>
      <c r="B63">
        <v>3.6266942579835662E-2</v>
      </c>
      <c r="C63">
        <v>3.6266942579835662E-2</v>
      </c>
    </row>
    <row r="64" spans="1:58" x14ac:dyDescent="0.25">
      <c r="A64">
        <v>2043</v>
      </c>
      <c r="B64">
        <v>3.5841648743387168E-2</v>
      </c>
      <c r="C64">
        <v>3.5841648743387168E-2</v>
      </c>
    </row>
    <row r="65" spans="1:3" x14ac:dyDescent="0.25">
      <c r="A65">
        <v>2044</v>
      </c>
      <c r="B65">
        <v>3.544327848977194E-2</v>
      </c>
      <c r="C65">
        <v>3.544327848977194E-2</v>
      </c>
    </row>
    <row r="66" spans="1:3" x14ac:dyDescent="0.25">
      <c r="A66">
        <v>2045</v>
      </c>
      <c r="B66">
        <v>3.5070127399009138E-2</v>
      </c>
      <c r="C66">
        <v>3.5070127399009138E-2</v>
      </c>
    </row>
    <row r="67" spans="1:3" x14ac:dyDescent="0.25">
      <c r="A67">
        <v>2046</v>
      </c>
      <c r="B67">
        <v>3.4720598950853554E-2</v>
      </c>
      <c r="C67">
        <v>3.4720598950853554E-2</v>
      </c>
    </row>
    <row r="68" spans="1:3" x14ac:dyDescent="0.25">
      <c r="A68">
        <v>2047</v>
      </c>
      <c r="B68">
        <v>3.4393197694112469E-2</v>
      </c>
      <c r="C68">
        <v>3.4393197694112469E-2</v>
      </c>
    </row>
    <row r="69" spans="1:3" x14ac:dyDescent="0.25">
      <c r="A69">
        <v>2048</v>
      </c>
      <c r="B69">
        <v>3.4086522848384523E-2</v>
      </c>
      <c r="C69">
        <v>3.4086522848384523E-2</v>
      </c>
    </row>
    <row r="70" spans="1:3" x14ac:dyDescent="0.25">
      <c r="A70">
        <v>2049</v>
      </c>
      <c r="B70">
        <v>3.3799262310845929E-2</v>
      </c>
      <c r="C70">
        <v>3.3799262310845929E-2</v>
      </c>
    </row>
    <row r="71" spans="1:3" x14ac:dyDescent="0.25">
      <c r="A71">
        <v>2050</v>
      </c>
      <c r="B71">
        <v>3.3530187042442039E-2</v>
      </c>
      <c r="C71">
        <v>3.3530187042442039E-2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85"/>
  <sheetViews>
    <sheetView zoomScale="96" zoomScaleNormal="96" workbookViewId="0">
      <selection activeCell="H3" sqref="H3"/>
    </sheetView>
  </sheetViews>
  <sheetFormatPr defaultRowHeight="15" x14ac:dyDescent="0.25"/>
  <cols>
    <col min="1" max="1" width="13.7109375" customWidth="1"/>
    <col min="2" max="3" width="13.140625" customWidth="1"/>
    <col min="4" max="4" width="38.28515625" customWidth="1"/>
    <col min="28" max="28" width="9.140625" style="43"/>
    <col min="29" max="31" width="9.140625" style="44"/>
    <col min="32" max="32" width="9.140625" style="45"/>
    <col min="40" max="40" width="9.140625" style="67"/>
    <col min="50" max="50" width="9.140625" style="67"/>
    <col min="60" max="60" width="9.140625" style="67"/>
  </cols>
  <sheetData>
    <row r="1" spans="1:60" ht="18.75" x14ac:dyDescent="0.3">
      <c r="A1" s="11" t="s">
        <v>0</v>
      </c>
      <c r="D1" s="4"/>
      <c r="AB1" s="30"/>
      <c r="AC1" s="31"/>
      <c r="AD1" s="31"/>
      <c r="AE1" s="31"/>
      <c r="AF1" s="32"/>
    </row>
    <row r="2" spans="1:60" s="8" customFormat="1" x14ac:dyDescent="0.25">
      <c r="C2" s="8" t="s">
        <v>2</v>
      </c>
      <c r="D2" s="9"/>
      <c r="E2" s="10">
        <v>1995</v>
      </c>
      <c r="F2" s="10">
        <v>1996</v>
      </c>
      <c r="G2" s="10">
        <v>1997</v>
      </c>
      <c r="H2" s="10">
        <v>1998</v>
      </c>
      <c r="I2" s="10">
        <v>1999</v>
      </c>
      <c r="J2" s="10">
        <v>2000</v>
      </c>
      <c r="K2" s="10">
        <v>2001</v>
      </c>
      <c r="L2" s="10">
        <v>2002</v>
      </c>
      <c r="M2" s="10">
        <v>2003</v>
      </c>
      <c r="N2" s="10">
        <v>2004</v>
      </c>
      <c r="O2" s="10">
        <v>2005</v>
      </c>
      <c r="P2" s="10">
        <v>2006</v>
      </c>
      <c r="Q2" s="10">
        <v>2007</v>
      </c>
      <c r="R2" s="10">
        <v>2008</v>
      </c>
      <c r="S2" s="10">
        <v>2009</v>
      </c>
      <c r="T2" s="10">
        <v>2010</v>
      </c>
      <c r="U2" s="10">
        <v>2011</v>
      </c>
      <c r="V2" s="10">
        <v>2012</v>
      </c>
      <c r="W2" s="10">
        <v>2013</v>
      </c>
      <c r="X2" s="10">
        <v>2014</v>
      </c>
      <c r="Y2" s="10">
        <v>2015</v>
      </c>
      <c r="Z2" s="10">
        <v>2016</v>
      </c>
      <c r="AA2" s="10">
        <v>2017</v>
      </c>
      <c r="AB2" s="33">
        <v>2018</v>
      </c>
      <c r="AC2" s="34">
        <v>2019</v>
      </c>
      <c r="AD2" s="34">
        <v>2020</v>
      </c>
      <c r="AE2" s="34">
        <v>2021</v>
      </c>
      <c r="AF2" s="35">
        <v>2022</v>
      </c>
      <c r="AG2" s="34">
        <v>2023</v>
      </c>
      <c r="AH2" s="35">
        <v>2024</v>
      </c>
      <c r="AI2" s="34">
        <v>2025</v>
      </c>
      <c r="AJ2" s="35">
        <v>2026</v>
      </c>
      <c r="AK2" s="34">
        <v>2027</v>
      </c>
      <c r="AL2" s="35">
        <v>2028</v>
      </c>
      <c r="AM2" s="34">
        <v>2029</v>
      </c>
      <c r="AN2" s="68">
        <v>2030</v>
      </c>
      <c r="AO2" s="34">
        <v>2031</v>
      </c>
      <c r="AP2" s="35">
        <v>2032</v>
      </c>
      <c r="AQ2" s="34">
        <v>2033</v>
      </c>
      <c r="AR2" s="35">
        <v>2034</v>
      </c>
      <c r="AS2" s="34">
        <v>2035</v>
      </c>
      <c r="AT2" s="35">
        <v>2036</v>
      </c>
      <c r="AU2" s="34">
        <v>2037</v>
      </c>
      <c r="AV2" s="35">
        <v>2038</v>
      </c>
      <c r="AW2" s="34">
        <v>2039</v>
      </c>
      <c r="AX2" s="68">
        <v>2040</v>
      </c>
      <c r="AY2" s="34">
        <v>2041</v>
      </c>
      <c r="AZ2" s="35">
        <v>2042</v>
      </c>
      <c r="BA2" s="34">
        <v>2043</v>
      </c>
      <c r="BB2" s="35">
        <v>2044</v>
      </c>
      <c r="BC2" s="34">
        <v>2045</v>
      </c>
      <c r="BD2" s="35">
        <v>2046</v>
      </c>
      <c r="BE2" s="34">
        <v>2047</v>
      </c>
      <c r="BF2" s="35">
        <v>2048</v>
      </c>
      <c r="BG2" s="34">
        <v>2049</v>
      </c>
      <c r="BH2" s="68">
        <v>2050</v>
      </c>
    </row>
    <row r="3" spans="1:60" x14ac:dyDescent="0.25">
      <c r="D3" s="4" t="s">
        <v>1</v>
      </c>
      <c r="E3" s="7">
        <f>'Models check 1995-2017-2022'!E3</f>
        <v>3.95E-2</v>
      </c>
      <c r="F3" s="7">
        <f>'Models check 1995-2017-2022'!F3</f>
        <v>5.45E-2</v>
      </c>
      <c r="G3" s="7">
        <f>'Models check 1995-2017-2022'!G3</f>
        <v>9.6302845890410965E-2</v>
      </c>
      <c r="H3" s="7">
        <f>'Models check 1995-2017-2022'!H3</f>
        <v>0.14324624999999999</v>
      </c>
      <c r="I3" s="7">
        <f>'Models check 1995-2017-2022'!I3</f>
        <v>0.218025</v>
      </c>
      <c r="J3" s="7">
        <f>'Models check 1995-2017-2022'!J3</f>
        <v>0.3440617191780822</v>
      </c>
      <c r="K3" s="7">
        <f>'Models check 1995-2017-2022'!K3</f>
        <v>0.49973921917808217</v>
      </c>
      <c r="L3" s="7">
        <f>'Models check 1995-2017-2022'!L3</f>
        <v>0.6946199999999999</v>
      </c>
      <c r="M3" s="7">
        <f>'Models check 1995-2017-2022'!M3</f>
        <v>0.953955</v>
      </c>
      <c r="N3" s="7">
        <f>'Models check 1995-2017-2022'!N3</f>
        <v>1.271622123287671</v>
      </c>
      <c r="O3" s="7">
        <f>'Models check 1995-2017-2022'!O3</f>
        <v>1.630088373287671</v>
      </c>
      <c r="P3" s="7">
        <f>'Models check 1995-2017-2022'!P3</f>
        <v>1.99563</v>
      </c>
      <c r="Q3" s="7">
        <f>'Models check 1995-2017-2022'!Q3</f>
        <v>2.3124674999999999</v>
      </c>
      <c r="R3" s="7">
        <f>'Models check 1995-2017-2022'!R3</f>
        <v>2.593971256849315</v>
      </c>
      <c r="S3" s="7">
        <f>'Models check 1995-2017-2022'!S3</f>
        <v>3.045512506849315</v>
      </c>
      <c r="T3" s="7">
        <f>'Models check 1995-2017-2022'!T3</f>
        <v>3.9813787500000002</v>
      </c>
      <c r="U3" s="7">
        <f>'Models check 1995-2017-2022'!U3</f>
        <v>5.4391499999999997</v>
      </c>
      <c r="V3" s="7">
        <f>'Models check 1995-2017-2022'!V3</f>
        <v>7.3719027636986301</v>
      </c>
      <c r="W3" s="7">
        <f>'Models check 1995-2017-2022'!W3</f>
        <v>12.90878151369863</v>
      </c>
      <c r="X3" s="7">
        <f>'Models check 1995-2017-2022'!X3</f>
        <v>23.548166250000001</v>
      </c>
      <c r="Y3" s="7">
        <f>'Models check 1995-2017-2022'!Y3</f>
        <v>34.540171952694998</v>
      </c>
      <c r="Z3" s="7">
        <f>'Models check 1995-2017-2022'!Z3</f>
        <v>43.325692929292927</v>
      </c>
      <c r="AA3" s="7">
        <f>'Models check 1995-2017-2022'!AA3</f>
        <v>54.241690909090913</v>
      </c>
      <c r="AB3" s="36">
        <f>'Models check 1995-2017-2022'!AB3</f>
        <v>62.114362626262619</v>
      </c>
      <c r="AC3" s="7">
        <f>'Models check 1995-2017-2022'!AC3</f>
        <v>67.746255454545448</v>
      </c>
      <c r="AD3" s="7">
        <f>'Models check 1995-2017-2022'!AD3</f>
        <v>75.135091111111123</v>
      </c>
      <c r="AE3" s="7">
        <f>'Models check 1995-2017-2022'!AE3</f>
        <v>92.403999999999996</v>
      </c>
      <c r="AF3" s="37">
        <f>'Models check 1995-2017-2022'!AF3</f>
        <v>102.398</v>
      </c>
    </row>
    <row r="4" spans="1:60" x14ac:dyDescent="0.25">
      <c r="B4" t="s">
        <v>3</v>
      </c>
      <c r="D4" s="4" t="s">
        <v>67</v>
      </c>
      <c r="E4" s="1">
        <f>'Generation Linear regression'!A3</f>
        <v>12661.360233244253</v>
      </c>
      <c r="F4" s="1">
        <f>'Generation Linear regression'!B3</f>
        <v>13255.918290637434</v>
      </c>
      <c r="G4" s="1">
        <f>'Generation Linear regression'!C3</f>
        <v>13850.476348030614</v>
      </c>
      <c r="H4" s="1">
        <f>'Generation Linear regression'!D3</f>
        <v>14445.034405423794</v>
      </c>
      <c r="I4" s="1">
        <f>'Generation Linear regression'!E3</f>
        <v>15039.592462816974</v>
      </c>
      <c r="J4" s="1">
        <f>'Generation Linear regression'!F3</f>
        <v>15634.150520210154</v>
      </c>
      <c r="K4" s="1">
        <f>'Generation Linear regression'!G3</f>
        <v>16228.708577603335</v>
      </c>
      <c r="L4" s="1">
        <f>'Generation Linear regression'!H3</f>
        <v>16823.266634996515</v>
      </c>
      <c r="M4" s="1">
        <f>'Generation Linear regression'!I3</f>
        <v>17417.824692389695</v>
      </c>
      <c r="N4" s="1">
        <f>'Generation Linear regression'!J3</f>
        <v>18012.382749782642</v>
      </c>
      <c r="O4" s="1">
        <f>'Generation Linear regression'!K3</f>
        <v>18606.940807175823</v>
      </c>
      <c r="P4" s="1">
        <f>'Generation Linear regression'!L3</f>
        <v>19201.498864569003</v>
      </c>
      <c r="Q4" s="1">
        <f>'Generation Linear regression'!M3</f>
        <v>19796.056921962183</v>
      </c>
      <c r="R4" s="1">
        <f>'Generation Linear regression'!N3</f>
        <v>20390.614979355363</v>
      </c>
      <c r="S4" s="1">
        <f>'Generation Linear regression'!O3</f>
        <v>20985.173036748543</v>
      </c>
      <c r="T4" s="1">
        <f>'Generation Linear regression'!P3</f>
        <v>21579.731094141724</v>
      </c>
      <c r="U4" s="1">
        <f>'Generation Linear regression'!Q3</f>
        <v>22174.289151534904</v>
      </c>
      <c r="V4" s="1">
        <f>'Generation Linear regression'!R3</f>
        <v>22768.847208928084</v>
      </c>
      <c r="W4" s="1">
        <f>'Generation Linear regression'!S3</f>
        <v>23363.405266321264</v>
      </c>
      <c r="X4" s="1">
        <f>'Generation Linear regression'!T3</f>
        <v>23957.963323714212</v>
      </c>
      <c r="Y4" s="1">
        <f>'Generation Linear regression'!U3</f>
        <v>24552.521381107392</v>
      </c>
      <c r="Z4" s="1">
        <f>'Generation Linear regression'!V3</f>
        <v>25147.079438500572</v>
      </c>
      <c r="AA4" s="1">
        <f>'Generation Linear regression'!W3</f>
        <v>25741.637495893752</v>
      </c>
      <c r="AB4" s="38">
        <f>'Generation Linear regression'!X3</f>
        <v>26336.195553286932</v>
      </c>
      <c r="AC4" s="1">
        <f>'Generation Linear regression'!Y3</f>
        <v>26930.753610680113</v>
      </c>
      <c r="AD4" s="1">
        <f>'Generation Linear regression'!Z3</f>
        <v>27525.311668073293</v>
      </c>
      <c r="AE4" s="1">
        <f>'Generation Linear regression'!AA3</f>
        <v>28119.869725466473</v>
      </c>
      <c r="AF4" s="39">
        <f>'Generation Linear regression'!AB3</f>
        <v>28714.427782859653</v>
      </c>
      <c r="AG4">
        <f>'Generation Linear regression'!AC3</f>
        <v>29903.543897645781</v>
      </c>
      <c r="AH4">
        <f>'Generation Linear regression'!AD3</f>
        <v>29903.543897645781</v>
      </c>
      <c r="AI4">
        <f>'Generation Linear regression'!AE3</f>
        <v>30498.101955038961</v>
      </c>
      <c r="AJ4">
        <f>'Generation Linear regression'!AF3</f>
        <v>31092.660012432141</v>
      </c>
      <c r="AK4">
        <f>'Generation Linear regression'!AG3</f>
        <v>31687.218069825321</v>
      </c>
      <c r="AL4">
        <f>'Generation Linear regression'!AH3</f>
        <v>32281.776127218502</v>
      </c>
      <c r="AM4">
        <f>'Generation Linear regression'!AI3</f>
        <v>32876.334184611682</v>
      </c>
      <c r="AN4" s="67">
        <f>'Generation Linear regression'!AJ3</f>
        <v>33470.892242004862</v>
      </c>
      <c r="AO4">
        <f>'Generation Linear regression'!AK3</f>
        <v>34065.450299398042</v>
      </c>
      <c r="AP4">
        <f>'Generation Linear regression'!AL3</f>
        <v>34660.008356791222</v>
      </c>
      <c r="AQ4">
        <f>'Generation Linear regression'!AM3</f>
        <v>35254.566414184403</v>
      </c>
      <c r="AR4">
        <f>'Generation Linear regression'!AN3</f>
        <v>35849.12447157735</v>
      </c>
      <c r="AS4">
        <f>'Generation Linear regression'!AO3</f>
        <v>36443.68252897053</v>
      </c>
      <c r="AT4">
        <f>'Generation Linear regression'!AP3</f>
        <v>37038.24058636371</v>
      </c>
      <c r="AU4">
        <f>'Generation Linear regression'!AQ3</f>
        <v>37632.798643756891</v>
      </c>
      <c r="AV4">
        <f>'Generation Linear regression'!AR3</f>
        <v>38227.356701150071</v>
      </c>
      <c r="AW4">
        <f>'Generation Linear regression'!AS3</f>
        <v>38821.914758543251</v>
      </c>
      <c r="AX4" s="67">
        <f>'Generation Linear regression'!AT3</f>
        <v>39416.472815936431</v>
      </c>
      <c r="AY4">
        <f>'Generation Linear regression'!AU3</f>
        <v>40011.030873329611</v>
      </c>
      <c r="AZ4">
        <f>'Generation Linear regression'!AV3</f>
        <v>40605.588930722792</v>
      </c>
      <c r="BA4">
        <f>'Generation Linear regression'!AW3</f>
        <v>41200.146988115972</v>
      </c>
      <c r="BB4">
        <f>'Generation Linear regression'!AX3</f>
        <v>41794.705045508919</v>
      </c>
      <c r="BC4">
        <f>'Generation Linear regression'!AY3</f>
        <v>42389.263102902099</v>
      </c>
      <c r="BD4">
        <f>'Generation Linear regression'!AZ3</f>
        <v>42983.82116029528</v>
      </c>
      <c r="BE4">
        <f>'Generation Linear regression'!BA3</f>
        <v>43578.37921768846</v>
      </c>
      <c r="BF4">
        <f>'Generation Linear regression'!BB3</f>
        <v>44172.93727508164</v>
      </c>
      <c r="BG4">
        <f>'Generation Linear regression'!BC3</f>
        <v>44767.49533247482</v>
      </c>
      <c r="BH4" s="67">
        <f>'Generation Linear regression'!BD3</f>
        <v>45362.053389868001</v>
      </c>
    </row>
    <row r="5" spans="1:60" x14ac:dyDescent="0.25">
      <c r="D5" s="4" t="s">
        <v>4</v>
      </c>
      <c r="E5" s="2">
        <f>'Costs Evaluation'!C5</f>
        <v>0.17480954851033553</v>
      </c>
      <c r="F5" s="2">
        <f>'Costs Evaluation'!D5</f>
        <v>0.16561369886744459</v>
      </c>
      <c r="G5" s="2">
        <f>'Costs Evaluation'!E5</f>
        <v>0.15700000019492794</v>
      </c>
      <c r="H5" s="2">
        <f>'Costs Evaluation'!F5</f>
        <v>0.14893159893759841</v>
      </c>
      <c r="I5" s="2">
        <f>'Costs Evaluation'!G5</f>
        <v>0.14137397458547363</v>
      </c>
      <c r="J5" s="2">
        <f>'Costs Evaluation'!H5</f>
        <v>0.13429479197839361</v>
      </c>
      <c r="K5" s="2">
        <f>'Costs Evaluation'!I5</f>
        <v>0.12766376296061838</v>
      </c>
      <c r="L5" s="2">
        <f>'Costs Evaluation'!J5</f>
        <v>0.12145251679349711</v>
      </c>
      <c r="M5" s="2">
        <f>'Costs Evaluation'!K5</f>
        <v>0.11563447877177205</v>
      </c>
      <c r="N5" s="2">
        <f>'Costs Evaluation'!L5</f>
        <v>0.11018475652417892</v>
      </c>
      <c r="O5" s="2">
        <f>'Costs Evaluation'!M5</f>
        <v>0.10508003351188314</v>
      </c>
      <c r="P5" s="2">
        <f>'Costs Evaluation'!N5</f>
        <v>0.100298469269087</v>
      </c>
      <c r="Q5" s="2">
        <f>'Costs Evaluation'!O5</f>
        <v>9.5819605958988543E-2</v>
      </c>
      <c r="R5" s="2">
        <f>'Costs Evaluation'!P5</f>
        <v>9.1624280845294115E-2</v>
      </c>
      <c r="S5" s="2">
        <f>'Costs Evaluation'!Q5</f>
        <v>8.7694544304794883E-2</v>
      </c>
      <c r="T5" s="2">
        <f>'Costs Evaluation'!R5</f>
        <v>8.4013583030226158E-2</v>
      </c>
      <c r="U5" s="2">
        <f>'Costs Evaluation'!S5</f>
        <v>8.0565648094833936E-2</v>
      </c>
      <c r="V5" s="2">
        <f>'Costs Evaluation'!T5</f>
        <v>7.7335987570874468E-2</v>
      </c>
      <c r="W5" s="2">
        <f>'Costs Evaluation'!U5</f>
        <v>7.4310783413756118E-2</v>
      </c>
      <c r="X5" s="2">
        <f>'Costs Evaluation'!V5</f>
        <v>7.147709234178358E-2</v>
      </c>
      <c r="Y5" s="2">
        <f>'Costs Evaluation'!W5</f>
        <v>6.8822790458559366E-2</v>
      </c>
      <c r="Z5" s="2">
        <f>'Costs Evaluation'!X5</f>
        <v>6.6336521381110736E-2</v>
      </c>
      <c r="AA5" s="2">
        <f>'Costs Evaluation'!Y5</f>
        <v>6.4007647651808927E-2</v>
      </c>
      <c r="AB5" s="40">
        <f>'Costs Evaluation'!Z5</f>
        <v>6.1826205226197486E-2</v>
      </c>
      <c r="AC5" s="41">
        <f>'Costs Evaluation'!AA5</f>
        <v>5.9782860842007082E-2</v>
      </c>
      <c r="AD5" s="41">
        <f>'Costs Evaluation'!AB5</f>
        <v>5.7868872086960205E-2</v>
      </c>
      <c r="AE5" s="41">
        <f>'Costs Evaluation'!AC5</f>
        <v>5.6076049994517187E-2</v>
      </c>
      <c r="AF5" s="42">
        <f>'Costs Evaluation'!AD5</f>
        <v>5.4396724007529873E-2</v>
      </c>
      <c r="AG5">
        <f>'Costs Evaluation'!AE5</f>
        <v>5.2823709159900437E-2</v>
      </c>
      <c r="AH5">
        <f>'Costs Evaluation'!AF5</f>
        <v>5.1350275335832918E-2</v>
      </c>
      <c r="AI5">
        <f>'Costs Evaluation'!AG5</f>
        <v>4.9970118475153612E-2</v>
      </c>
      <c r="AJ5">
        <f>'Costs Evaluation'!AH5</f>
        <v>4.8677333601502629E-2</v>
      </c>
      <c r="AK5">
        <f>'Costs Evaluation'!AI5</f>
        <v>4.7466389557998659E-2</v>
      </c>
      <c r="AL5">
        <f>'Costs Evaluation'!AJ5</f>
        <v>4.6332105342283395E-2</v>
      </c>
      <c r="AM5">
        <f>'Costs Evaluation'!AK5</f>
        <v>4.5269627939695981E-2</v>
      </c>
      <c r="AN5" s="67">
        <f>'Costs Evaluation'!AL5</f>
        <v>4.4274411559736881E-2</v>
      </c>
      <c r="AO5">
        <f>'Costs Evaluation'!AM5</f>
        <v>4.3342198186984787E-2</v>
      </c>
      <c r="AP5">
        <f>'Costs Evaluation'!AN5</f>
        <v>4.2468999363254073E-2</v>
      </c>
      <c r="AQ5">
        <f>'Costs Evaluation'!AO5</f>
        <v>4.1651079123047996E-2</v>
      </c>
      <c r="AR5">
        <f>'Costs Evaluation'!AP5</f>
        <v>4.0884938009297385E-2</v>
      </c>
      <c r="AS5">
        <f>'Costs Evaluation'!AQ5</f>
        <v>4.0167298100996389E-2</v>
      </c>
      <c r="AT5">
        <f>'Costs Evaluation'!AR5</f>
        <v>3.949508898867625E-2</v>
      </c>
      <c r="AU5">
        <f>'Costs Evaluation'!AS5</f>
        <v>3.886543463771349E-2</v>
      </c>
      <c r="AV5">
        <f>'Costs Evaluation'!AT5</f>
        <v>3.8275641083267434E-2</v>
      </c>
      <c r="AW5">
        <f>'Costs Evaluation'!AU5</f>
        <v>3.7723184904199916E-2</v>
      </c>
      <c r="AX5" s="67">
        <f>'Costs Evaluation'!AV5</f>
        <v>3.7205702426663295E-2</v>
      </c>
      <c r="AY5">
        <f>'Costs Evaluation'!AW5</f>
        <v>3.6720979611164273E-2</v>
      </c>
      <c r="AZ5">
        <f>'Costs Evaluation'!AX5</f>
        <v>3.6266942579835662E-2</v>
      </c>
      <c r="BA5">
        <f>'Costs Evaluation'!AY5</f>
        <v>3.5841648743387168E-2</v>
      </c>
      <c r="BB5">
        <f>'Costs Evaluation'!AZ5</f>
        <v>3.544327848977194E-2</v>
      </c>
      <c r="BC5">
        <f>'Costs Evaluation'!BA5</f>
        <v>3.5070127399009138E-2</v>
      </c>
      <c r="BD5">
        <f>'Costs Evaluation'!BB5</f>
        <v>3.4720598950853554E-2</v>
      </c>
      <c r="BE5">
        <f>'Costs Evaluation'!BC5</f>
        <v>3.4393197694112469E-2</v>
      </c>
      <c r="BF5">
        <f>'Costs Evaluation'!BD5</f>
        <v>3.4086522848384523E-2</v>
      </c>
      <c r="BG5">
        <f>'Costs Evaluation'!BE5</f>
        <v>3.3799262310845929E-2</v>
      </c>
      <c r="BH5" s="67">
        <f>'Costs Evaluation'!BF5</f>
        <v>3.3530187042442039E-2</v>
      </c>
    </row>
    <row r="6" spans="1:60" x14ac:dyDescent="0.25">
      <c r="D6" s="4"/>
    </row>
    <row r="7" spans="1:60" ht="15.75" thickBot="1" x14ac:dyDescent="0.3">
      <c r="A7" t="s">
        <v>5</v>
      </c>
      <c r="D7" s="4"/>
    </row>
    <row r="8" spans="1:60" x14ac:dyDescent="0.25">
      <c r="A8" s="22" t="s">
        <v>11</v>
      </c>
      <c r="B8" s="23" t="s">
        <v>12</v>
      </c>
      <c r="C8" s="24" t="s">
        <v>13</v>
      </c>
      <c r="D8" s="4" t="s">
        <v>6</v>
      </c>
      <c r="F8" s="3">
        <f>F$3-E$3</f>
        <v>1.4999999999999999E-2</v>
      </c>
      <c r="G8" s="3">
        <f t="shared" ref="G8:AF8" si="0">G$3-F$3</f>
        <v>4.1802845890410965E-2</v>
      </c>
      <c r="H8" s="3">
        <f t="shared" si="0"/>
        <v>4.6943404109589026E-2</v>
      </c>
      <c r="I8" s="3">
        <f t="shared" si="0"/>
        <v>7.4778750000000005E-2</v>
      </c>
      <c r="J8" s="3">
        <f t="shared" si="0"/>
        <v>0.12603671917808221</v>
      </c>
      <c r="K8" s="3">
        <f t="shared" si="0"/>
        <v>0.15567749999999997</v>
      </c>
      <c r="L8" s="3">
        <f t="shared" si="0"/>
        <v>0.19488078082191773</v>
      </c>
      <c r="M8" s="3">
        <f t="shared" si="0"/>
        <v>0.25933500000000009</v>
      </c>
      <c r="N8" s="3">
        <f t="shared" si="0"/>
        <v>0.31766712328767099</v>
      </c>
      <c r="O8" s="3">
        <f t="shared" si="0"/>
        <v>0.35846624999999999</v>
      </c>
      <c r="P8" s="3">
        <f t="shared" si="0"/>
        <v>0.36554162671232904</v>
      </c>
      <c r="Q8" s="3">
        <f t="shared" si="0"/>
        <v>0.31683749999999988</v>
      </c>
      <c r="R8" s="3">
        <f t="shared" si="0"/>
        <v>0.28150375684931506</v>
      </c>
      <c r="S8" s="3">
        <f t="shared" si="0"/>
        <v>0.45154125000000001</v>
      </c>
      <c r="T8" s="3">
        <f t="shared" si="0"/>
        <v>0.93586624315068523</v>
      </c>
      <c r="U8" s="3">
        <f t="shared" si="0"/>
        <v>1.4577712499999995</v>
      </c>
      <c r="V8" s="3">
        <f t="shared" si="0"/>
        <v>1.9327527636986304</v>
      </c>
      <c r="W8" s="3">
        <f t="shared" si="0"/>
        <v>5.5368787499999996</v>
      </c>
      <c r="X8" s="3">
        <f t="shared" si="0"/>
        <v>10.639384736301372</v>
      </c>
      <c r="Y8" s="3">
        <f t="shared" si="0"/>
        <v>10.992005702694996</v>
      </c>
      <c r="Z8" s="3">
        <f t="shared" si="0"/>
        <v>8.7855209765979296</v>
      </c>
      <c r="AA8" s="3">
        <f t="shared" si="0"/>
        <v>10.915997979797986</v>
      </c>
      <c r="AB8" s="46">
        <f t="shared" si="0"/>
        <v>7.8726717171717056</v>
      </c>
      <c r="AC8" s="47">
        <f t="shared" si="0"/>
        <v>5.6318928282828296</v>
      </c>
      <c r="AD8" s="47">
        <f t="shared" si="0"/>
        <v>7.388835656565675</v>
      </c>
      <c r="AE8" s="47">
        <f t="shared" si="0"/>
        <v>17.268908888888873</v>
      </c>
      <c r="AF8" s="48">
        <f t="shared" si="0"/>
        <v>9.9939999999999998</v>
      </c>
    </row>
    <row r="9" spans="1:60" ht="15.75" thickBot="1" x14ac:dyDescent="0.3">
      <c r="A9" s="25">
        <v>7.6324698673442819E-4</v>
      </c>
      <c r="B9" s="26">
        <v>0.20761288755631302</v>
      </c>
      <c r="C9" s="27">
        <v>3969.5690587532586</v>
      </c>
      <c r="D9" s="4" t="s">
        <v>7</v>
      </c>
      <c r="F9">
        <f>$A9*$C9+($B9-$A9)*E$3-($B9/$C9)*(E$3^2)</f>
        <v>3.0379321019273289</v>
      </c>
      <c r="G9">
        <f>$A9*$C9+($B9-$A9)*F$10-($B9/$C9)*(F$10^2)</f>
        <v>3.665832024559287</v>
      </c>
      <c r="H9">
        <f t="shared" ref="H9:AF9" si="1">$A9*$C9+($B9-$A9)*G$10-($B9/$C9)*(G$10^2)</f>
        <v>4.4222251676001036</v>
      </c>
      <c r="I9">
        <f t="shared" si="1"/>
        <v>5.3328187866904297</v>
      </c>
      <c r="J9">
        <f t="shared" si="1"/>
        <v>6.428194660699357</v>
      </c>
      <c r="K9">
        <f t="shared" si="1"/>
        <v>7.7446097254739952</v>
      </c>
      <c r="L9">
        <f t="shared" si="1"/>
        <v>9.3248696571337142</v>
      </c>
      <c r="M9">
        <f t="shared" si="1"/>
        <v>11.219251175743915</v>
      </c>
      <c r="N9">
        <f t="shared" si="1"/>
        <v>13.486428391649753</v>
      </c>
      <c r="O9">
        <f t="shared" si="1"/>
        <v>16.194328667594917</v>
      </c>
      <c r="P9">
        <f t="shared" si="1"/>
        <v>19.420801222055651</v>
      </c>
      <c r="Q9">
        <f t="shared" si="1"/>
        <v>23.253923795741201</v>
      </c>
      <c r="R9">
        <f t="shared" si="1"/>
        <v>27.791696213874527</v>
      </c>
      <c r="S9">
        <f t="shared" si="1"/>
        <v>33.140773197065769</v>
      </c>
      <c r="T9">
        <f t="shared" si="1"/>
        <v>39.413774588497077</v>
      </c>
      <c r="U9">
        <f t="shared" si="1"/>
        <v>46.724588800376537</v>
      </c>
      <c r="V9">
        <f t="shared" si="1"/>
        <v>55.180976791858441</v>
      </c>
      <c r="W9">
        <f t="shared" si="1"/>
        <v>64.873730821106349</v>
      </c>
      <c r="X9">
        <f t="shared" si="1"/>
        <v>75.861713105854349</v>
      </c>
      <c r="Y9">
        <f t="shared" si="1"/>
        <v>88.152394605023375</v>
      </c>
      <c r="Z9">
        <f t="shared" si="1"/>
        <v>101.67816024599342</v>
      </c>
      <c r="AA9">
        <f t="shared" si="1"/>
        <v>116.26977120980847</v>
      </c>
      <c r="AB9" s="43">
        <f>$A9*$C9+($B9-$A9)*AA$10-($B9/$C9)*(AA$10^2)</f>
        <v>131.63004263262019</v>
      </c>
      <c r="AC9" s="44">
        <f t="shared" si="1"/>
        <v>147.31290161676029</v>
      </c>
      <c r="AD9" s="44">
        <f t="shared" si="1"/>
        <v>162.71511881752545</v>
      </c>
      <c r="AE9" s="44">
        <f t="shared" si="1"/>
        <v>177.08931121664915</v>
      </c>
      <c r="AF9" s="45">
        <f t="shared" si="1"/>
        <v>189.58605646674482</v>
      </c>
      <c r="AG9" s="45">
        <f t="shared" ref="AG9" si="2">$A9*$C9+($B9-$A9)*AF$10-($B9/$C9)*(AF$10^2)</f>
        <v>199.32887306518188</v>
      </c>
      <c r="AH9" s="45">
        <f t="shared" ref="AH9" si="3">$A9*$C9+($B9-$A9)*AG$10-($B9/$C9)*(AG$10^2)</f>
        <v>205.51788674723335</v>
      </c>
      <c r="AI9" s="45">
        <f t="shared" ref="AI9" si="4">$A9*$C9+($B9-$A9)*AH$10-($B9/$C9)*(AH$10^2)</f>
        <v>207.54744194569363</v>
      </c>
      <c r="AJ9" s="45">
        <f t="shared" ref="AJ9" si="5">$A9*$C9+($B9-$A9)*AI$10-($B9/$C9)*(AI$10^2)</f>
        <v>205.11323095398393</v>
      </c>
      <c r="AK9" s="45">
        <f t="shared" ref="AK9" si="6">$A9*$C9+($B9-$A9)*AJ$10-($B9/$C9)*(AJ$10^2)</f>
        <v>198.28068995600603</v>
      </c>
      <c r="AL9" s="45">
        <f t="shared" ref="AL9" si="7">$A9*$C9+($B9-$A9)*AK$10-($B9/$C9)*(AK$10^2)</f>
        <v>187.49243175967132</v>
      </c>
      <c r="AM9" s="45">
        <f t="shared" ref="AM9" si="8">$A9*$C9+($B9-$A9)*AL$10-($B9/$C9)*(AL$10^2)</f>
        <v>173.50823650787299</v>
      </c>
      <c r="AN9" s="69">
        <f t="shared" ref="AN9" si="9">$A9*$C9+($B9-$A9)*AM$10-($B9/$C9)*(AM$10^2)</f>
        <v>157.29109438895301</v>
      </c>
      <c r="AO9" s="45">
        <f t="shared" ref="AO9" si="10">$A9*$C9+($B9-$A9)*AN$10-($B9/$C9)*(AN$10^2)</f>
        <v>139.86838509990633</v>
      </c>
      <c r="AP9" s="45">
        <f t="shared" ref="AP9" si="11">$A9*$C9+($B9-$A9)*AO$10-($B9/$C9)*(AO$10^2)</f>
        <v>122.20173965288484</v>
      </c>
      <c r="AQ9" s="45">
        <f t="shared" ref="AQ9" si="12">$A9*$C9+($B9-$A9)*AP$10-($B9/$C9)*(AP$10^2)</f>
        <v>105.09158629567696</v>
      </c>
      <c r="AR9" s="45">
        <f t="shared" ref="AR9" si="13">$A9*$C9+($B9-$A9)*AQ$10-($B9/$C9)*(AQ$10^2)</f>
        <v>89.127825153153822</v>
      </c>
      <c r="AS9" s="45">
        <f t="shared" ref="AS9" si="14">$A9*$C9+($B9-$A9)*AR$10-($B9/$C9)*(AR$10^2)</f>
        <v>74.683661569762762</v>
      </c>
      <c r="AT9" s="45">
        <f t="shared" ref="AT9" si="15">$A9*$C9+($B9-$A9)*AS$10-($B9/$C9)*(AS$10^2)</f>
        <v>61.940482660431599</v>
      </c>
      <c r="AU9" s="45">
        <f t="shared" ref="AU9" si="16">$A9*$C9+($B9-$A9)*AT$10-($B9/$C9)*(AT$10^2)</f>
        <v>50.929054676708688</v>
      </c>
      <c r="AV9" s="45">
        <f t="shared" ref="AV9" si="17">$A9*$C9+($B9-$A9)*AU$10-($B9/$C9)*(AU$10^2)</f>
        <v>41.574531426706244</v>
      </c>
      <c r="AW9" s="45">
        <f t="shared" ref="AW9" si="18">$A9*$C9+($B9-$A9)*AV$10-($B9/$C9)*(AV$10^2)</f>
        <v>33.737084678714155</v>
      </c>
      <c r="AX9" s="69">
        <f t="shared" ref="AX9" si="19">$A9*$C9+($B9-$A9)*AW$10-($B9/$C9)*(AW$10^2)</f>
        <v>27.244232342169994</v>
      </c>
      <c r="AY9" s="45">
        <f t="shared" ref="AY9" si="20">$A9*$C9+($B9-$A9)*AX$10-($B9/$C9)*(AX$10^2)</f>
        <v>21.91406587515246</v>
      </c>
      <c r="AZ9" s="45">
        <f t="shared" ref="AZ9" si="21">$A9*$C9+($B9-$A9)*AY$10-($B9/$C9)*(AY$10^2)</f>
        <v>17.570371885147779</v>
      </c>
      <c r="BA9" s="45">
        <f t="shared" ref="BA9" si="22">$A9*$C9+($B9-$A9)*AZ$10-($B9/$C9)*(AZ$10^2)</f>
        <v>14.051378462854018</v>
      </c>
      <c r="BB9" s="45">
        <f t="shared" ref="BB9" si="23">$A9*$C9+($B9-$A9)*BA$10-($B9/$C9)*(BA$10^2)</f>
        <v>11.213929999616994</v>
      </c>
      <c r="BC9" s="45">
        <f t="shared" ref="BC9" si="24">$A9*$C9+($B9-$A9)*BB$10-($B9/$C9)*(BB$10^2)</f>
        <v>8.9346402005480741</v>
      </c>
      <c r="BD9" s="45">
        <f t="shared" ref="BD9" si="25">$A9*$C9+($B9-$A9)*BC$10-($B9/$C9)*(BC$10^2)</f>
        <v>7.1092126904937913</v>
      </c>
      <c r="BE9" s="45">
        <f t="shared" ref="BE9" si="26">$A9*$C9+($B9-$A9)*BD$10-($B9/$C9)*(BD$10^2)</f>
        <v>5.6507710497387507</v>
      </c>
      <c r="BF9" s="45">
        <f t="shared" ref="BF9" si="27">$A9*$C9+($B9-$A9)*BE$10-($B9/$C9)*(BE$10^2)</f>
        <v>4.4877548680109385</v>
      </c>
      <c r="BG9" s="45">
        <f t="shared" ref="BG9" si="28">$A9*$C9+($B9-$A9)*BF$10-($B9/$C9)*(BF$10^2)</f>
        <v>3.5617257653899514</v>
      </c>
      <c r="BH9" s="69">
        <f t="shared" ref="BH9" si="29">$A9*$C9+($B9-$A9)*BG$10-($B9/$C9)*(BG$10^2)</f>
        <v>2.8252793487298504</v>
      </c>
    </row>
    <row r="10" spans="1:60" ht="15.75" thickBot="1" x14ac:dyDescent="0.3">
      <c r="A10" s="13" t="s">
        <v>68</v>
      </c>
      <c r="B10" s="65">
        <f>AN10</f>
        <v>3115.0716110312237</v>
      </c>
      <c r="C10" s="74">
        <f>AN10/$AN$4</f>
        <v>9.3068078033543181E-2</v>
      </c>
      <c r="D10" s="4" t="s">
        <v>8</v>
      </c>
      <c r="F10" s="6">
        <f>E$3+F9</f>
        <v>3.0774321019273287</v>
      </c>
      <c r="G10" s="6">
        <f>F10+G9</f>
        <v>6.7432641264866158</v>
      </c>
      <c r="H10" s="6">
        <f t="shared" ref="H10:AF10" si="30">G10+H9</f>
        <v>11.165489294086719</v>
      </c>
      <c r="I10" s="6">
        <f t="shared" si="30"/>
        <v>16.49830808077715</v>
      </c>
      <c r="J10" s="6">
        <f t="shared" si="30"/>
        <v>22.926502741476508</v>
      </c>
      <c r="K10" s="6">
        <f t="shared" si="30"/>
        <v>30.671112466950504</v>
      </c>
      <c r="L10" s="6">
        <f t="shared" si="30"/>
        <v>39.995982124084222</v>
      </c>
      <c r="M10" s="6">
        <f t="shared" si="30"/>
        <v>51.215233299828135</v>
      </c>
      <c r="N10" s="6">
        <f t="shared" si="30"/>
        <v>64.701661691477881</v>
      </c>
      <c r="O10" s="6">
        <f t="shared" si="30"/>
        <v>80.895990359072798</v>
      </c>
      <c r="P10" s="6">
        <f t="shared" si="30"/>
        <v>100.31679158112846</v>
      </c>
      <c r="Q10" s="6">
        <f t="shared" si="30"/>
        <v>123.57071537686966</v>
      </c>
      <c r="R10" s="6">
        <f t="shared" si="30"/>
        <v>151.36241159074419</v>
      </c>
      <c r="S10" s="6">
        <f t="shared" si="30"/>
        <v>184.50318478780997</v>
      </c>
      <c r="T10" s="6">
        <f t="shared" si="30"/>
        <v>223.91695937630703</v>
      </c>
      <c r="U10" s="6">
        <f t="shared" si="30"/>
        <v>270.64154817668356</v>
      </c>
      <c r="V10" s="6">
        <f t="shared" si="30"/>
        <v>325.82252496854198</v>
      </c>
      <c r="W10" s="6">
        <f t="shared" si="30"/>
        <v>390.69625578964832</v>
      </c>
      <c r="X10" s="6">
        <f t="shared" si="30"/>
        <v>466.55796889550265</v>
      </c>
      <c r="Y10" s="6">
        <f t="shared" si="30"/>
        <v>554.710363500526</v>
      </c>
      <c r="Z10" s="6">
        <f t="shared" si="30"/>
        <v>656.38852374651947</v>
      </c>
      <c r="AA10" s="6">
        <f t="shared" si="30"/>
        <v>772.65829495632795</v>
      </c>
      <c r="AB10" s="49">
        <f t="shared" si="30"/>
        <v>904.28833758894814</v>
      </c>
      <c r="AC10" s="50">
        <f t="shared" si="30"/>
        <v>1051.6012392057085</v>
      </c>
      <c r="AD10" s="50">
        <f t="shared" si="30"/>
        <v>1214.316358023234</v>
      </c>
      <c r="AE10" s="50">
        <f t="shared" si="30"/>
        <v>1391.4056692398831</v>
      </c>
      <c r="AF10" s="51">
        <f t="shared" si="30"/>
        <v>1580.9917257066279</v>
      </c>
      <c r="AG10" s="51">
        <f t="shared" ref="AG10" si="31">AF10+AG9</f>
        <v>1780.3205987718097</v>
      </c>
      <c r="AH10" s="51">
        <f t="shared" ref="AH10" si="32">AG10+AH9</f>
        <v>1985.8384855190432</v>
      </c>
      <c r="AI10" s="51">
        <f t="shared" ref="AI10" si="33">AH10+AI9</f>
        <v>2193.3859274647366</v>
      </c>
      <c r="AJ10" s="51">
        <f t="shared" ref="AJ10" si="34">AI10+AJ9</f>
        <v>2398.4991584187205</v>
      </c>
      <c r="AK10" s="51">
        <f t="shared" ref="AK10" si="35">AJ10+AK9</f>
        <v>2596.7798483747265</v>
      </c>
      <c r="AL10" s="51">
        <f t="shared" ref="AL10" si="36">AK10+AL9</f>
        <v>2784.272280134398</v>
      </c>
      <c r="AM10" s="51">
        <f t="shared" ref="AM10" si="37">AL10+AM9</f>
        <v>2957.7805166422709</v>
      </c>
      <c r="AN10" s="70">
        <f t="shared" ref="AN10" si="38">AM10+AN9</f>
        <v>3115.0716110312237</v>
      </c>
      <c r="AO10" s="51">
        <f t="shared" ref="AO10" si="39">AN10+AO9</f>
        <v>3254.9399961311301</v>
      </c>
      <c r="AP10" s="51">
        <f t="shared" ref="AP10" si="40">AO10+AP9</f>
        <v>3377.1417357840151</v>
      </c>
      <c r="AQ10" s="51">
        <f t="shared" ref="AQ10" si="41">AP10+AQ9</f>
        <v>3482.2333220796918</v>
      </c>
      <c r="AR10" s="51">
        <f t="shared" ref="AR10" si="42">AQ10+AR9</f>
        <v>3571.3611472328457</v>
      </c>
      <c r="AS10" s="51">
        <f t="shared" ref="AS10" si="43">AR10+AS9</f>
        <v>3646.0448088026087</v>
      </c>
      <c r="AT10" s="51">
        <f t="shared" ref="AT10" si="44">AS10+AT9</f>
        <v>3707.9852914630401</v>
      </c>
      <c r="AU10" s="51">
        <f t="shared" ref="AU10" si="45">AT10+AU9</f>
        <v>3758.9143461397489</v>
      </c>
      <c r="AV10" s="51">
        <f t="shared" ref="AV10" si="46">AU10+AV9</f>
        <v>3800.4888775664549</v>
      </c>
      <c r="AW10" s="51">
        <f t="shared" ref="AW10" si="47">AV10+AW9</f>
        <v>3834.2259622451693</v>
      </c>
      <c r="AX10" s="70">
        <f t="shared" ref="AX10" si="48">AW10+AX9</f>
        <v>3861.4701945873394</v>
      </c>
      <c r="AY10" s="51">
        <f t="shared" ref="AY10" si="49">AX10+AY9</f>
        <v>3883.384260462492</v>
      </c>
      <c r="AZ10" s="51">
        <f t="shared" ref="AZ10" si="50">AY10+AZ9</f>
        <v>3900.9546323476397</v>
      </c>
      <c r="BA10" s="51">
        <f t="shared" ref="BA10" si="51">AZ10+BA9</f>
        <v>3915.0060108104935</v>
      </c>
      <c r="BB10" s="51">
        <f t="shared" ref="BB10" si="52">BA10+BB9</f>
        <v>3926.2199408101105</v>
      </c>
      <c r="BC10" s="51">
        <f t="shared" ref="BC10" si="53">BB10+BC9</f>
        <v>3935.1545810106586</v>
      </c>
      <c r="BD10" s="51">
        <f t="shared" ref="BD10" si="54">BC10+BD9</f>
        <v>3942.2637937011523</v>
      </c>
      <c r="BE10" s="51">
        <f t="shared" ref="BE10" si="55">BD10+BE9</f>
        <v>3947.9145647508913</v>
      </c>
      <c r="BF10" s="51">
        <f t="shared" ref="BF10" si="56">BE10+BF9</f>
        <v>3952.4023196189023</v>
      </c>
      <c r="BG10" s="51">
        <f t="shared" ref="BG10" si="57">BF10+BG9</f>
        <v>3955.9640453842921</v>
      </c>
      <c r="BH10" s="70">
        <f t="shared" ref="BH10" si="58">BG10+BH9</f>
        <v>3958.7893247330221</v>
      </c>
    </row>
    <row r="11" spans="1:60" ht="15.75" thickBot="1" x14ac:dyDescent="0.3">
      <c r="A11" s="13" t="s">
        <v>69</v>
      </c>
      <c r="B11" s="17">
        <f>AX10</f>
        <v>3861.4701945873394</v>
      </c>
      <c r="C11" s="73">
        <f>AX10/$AX$4</f>
        <v>9.796589899403968E-2</v>
      </c>
      <c r="D11" s="4" t="s">
        <v>9</v>
      </c>
      <c r="E11" s="5">
        <f>SUM(F11:AF11)</f>
        <v>8665914.5770069007</v>
      </c>
      <c r="F11">
        <f>(F10-F3)^2</f>
        <v>9.1381184928627786</v>
      </c>
      <c r="G11">
        <f t="shared" ref="G11:AF11" si="59">(G10-G3)^2</f>
        <v>44.182094265745143</v>
      </c>
      <c r="H11">
        <f t="shared" si="59"/>
        <v>121.48984172291803</v>
      </c>
      <c r="I11">
        <f t="shared" si="59"/>
        <v>265.04761719023873</v>
      </c>
      <c r="J11">
        <f t="shared" si="59"/>
        <v>509.96664252558674</v>
      </c>
      <c r="K11">
        <f t="shared" si="59"/>
        <v>910.31176365639737</v>
      </c>
      <c r="L11">
        <f t="shared" si="59"/>
        <v>1544.5970648084019</v>
      </c>
      <c r="M11">
        <f t="shared" si="59"/>
        <v>2526.1960963327747</v>
      </c>
      <c r="N11">
        <f t="shared" si="59"/>
        <v>4023.3699196221755</v>
      </c>
      <c r="O11">
        <f t="shared" si="59"/>
        <v>6283.0832176200938</v>
      </c>
      <c r="P11">
        <f t="shared" si="59"/>
        <v>9667.0508146623688</v>
      </c>
      <c r="Q11">
        <f t="shared" si="59"/>
        <v>14703.562678168366</v>
      </c>
      <c r="R11">
        <f t="shared" si="59"/>
        <v>22132.048839379644</v>
      </c>
      <c r="S11">
        <f t="shared" si="59"/>
        <v>32926.886829624513</v>
      </c>
      <c r="T11">
        <f t="shared" si="59"/>
        <v>48371.659625430802</v>
      </c>
      <c r="U11">
        <f t="shared" si="59"/>
        <v>70332.311998664212</v>
      </c>
      <c r="V11">
        <f t="shared" si="59"/>
        <v>101410.79878265187</v>
      </c>
      <c r="W11">
        <f t="shared" si="59"/>
        <v>142723.37571980135</v>
      </c>
      <c r="X11">
        <f t="shared" si="59"/>
        <v>196257.68524000721</v>
      </c>
      <c r="Y11">
        <f t="shared" si="59"/>
        <v>270577.0281749072</v>
      </c>
      <c r="Z11">
        <f t="shared" si="59"/>
        <v>375846.03452963132</v>
      </c>
      <c r="AA11">
        <f t="shared" si="59"/>
        <v>516122.41697076452</v>
      </c>
      <c r="AB11" s="43">
        <f t="shared" si="59"/>
        <v>709257.00410445011</v>
      </c>
      <c r="AC11" s="44">
        <f t="shared" si="59"/>
        <v>967970.62905200117</v>
      </c>
      <c r="AD11" s="44">
        <f t="shared" si="59"/>
        <v>1297733.9588835095</v>
      </c>
      <c r="AE11" s="44">
        <f t="shared" si="59"/>
        <v>1687405.3366880026</v>
      </c>
      <c r="AF11" s="45">
        <f t="shared" si="59"/>
        <v>2186239.4056990072</v>
      </c>
    </row>
    <row r="12" spans="1:60" ht="15.75" thickBot="1" x14ac:dyDescent="0.3">
      <c r="A12" s="13" t="s">
        <v>70</v>
      </c>
      <c r="B12" s="66">
        <f>BH10</f>
        <v>3958.7893247330221</v>
      </c>
      <c r="C12" s="75">
        <f>BH10/$BH$4</f>
        <v>8.7270946284306677E-2</v>
      </c>
      <c r="D12" s="4" t="s">
        <v>10</v>
      </c>
      <c r="E12" s="5">
        <f>SUM(F12:AF12)</f>
        <v>10090.631462742265</v>
      </c>
      <c r="F12">
        <f>SQRT(F11)</f>
        <v>3.0229321019273288</v>
      </c>
      <c r="G12">
        <f t="shared" ref="G12:AF12" si="60">SQRT(G11)</f>
        <v>6.6469612805962051</v>
      </c>
      <c r="H12">
        <f t="shared" si="60"/>
        <v>11.022243044086718</v>
      </c>
      <c r="I12">
        <f t="shared" si="60"/>
        <v>16.280283080777149</v>
      </c>
      <c r="J12">
        <f t="shared" si="60"/>
        <v>22.582441022298426</v>
      </c>
      <c r="K12">
        <f t="shared" si="60"/>
        <v>30.171373247772422</v>
      </c>
      <c r="L12">
        <f t="shared" si="60"/>
        <v>39.301362124084221</v>
      </c>
      <c r="M12">
        <f t="shared" si="60"/>
        <v>50.261278299828135</v>
      </c>
      <c r="N12">
        <f t="shared" si="60"/>
        <v>63.43003956819021</v>
      </c>
      <c r="O12">
        <f t="shared" si="60"/>
        <v>79.265901985785121</v>
      </c>
      <c r="P12">
        <f t="shared" si="60"/>
        <v>98.32116158112845</v>
      </c>
      <c r="Q12">
        <f t="shared" si="60"/>
        <v>121.25824787686966</v>
      </c>
      <c r="R12">
        <f t="shared" si="60"/>
        <v>148.76844033389489</v>
      </c>
      <c r="S12">
        <f t="shared" si="60"/>
        <v>181.45767228096065</v>
      </c>
      <c r="T12">
        <f t="shared" si="60"/>
        <v>219.93558062630703</v>
      </c>
      <c r="U12">
        <f t="shared" si="60"/>
        <v>265.20239817668357</v>
      </c>
      <c r="V12">
        <f t="shared" si="60"/>
        <v>318.45062220484334</v>
      </c>
      <c r="W12">
        <f t="shared" si="60"/>
        <v>377.78747427594971</v>
      </c>
      <c r="X12">
        <f t="shared" si="60"/>
        <v>443.00980264550265</v>
      </c>
      <c r="Y12">
        <f t="shared" si="60"/>
        <v>520.170191547831</v>
      </c>
      <c r="Z12">
        <f t="shared" si="60"/>
        <v>613.06283081722654</v>
      </c>
      <c r="AA12">
        <f t="shared" si="60"/>
        <v>718.416604047237</v>
      </c>
      <c r="AB12" s="43">
        <f t="shared" si="60"/>
        <v>842.17397496268552</v>
      </c>
      <c r="AC12" s="44">
        <f t="shared" si="60"/>
        <v>983.85498375116299</v>
      </c>
      <c r="AD12" s="44">
        <f t="shared" si="60"/>
        <v>1139.181266912123</v>
      </c>
      <c r="AE12" s="44">
        <f t="shared" si="60"/>
        <v>1299.0016692398831</v>
      </c>
      <c r="AF12" s="45">
        <f t="shared" si="60"/>
        <v>1478.593725706628</v>
      </c>
    </row>
    <row r="14" spans="1:60" ht="15.75" thickBot="1" x14ac:dyDescent="0.3">
      <c r="A14" t="s">
        <v>14</v>
      </c>
    </row>
    <row r="15" spans="1:60" x14ac:dyDescent="0.25">
      <c r="A15" s="22" t="s">
        <v>11</v>
      </c>
      <c r="B15" s="23" t="s">
        <v>12</v>
      </c>
      <c r="C15" s="24" t="s">
        <v>15</v>
      </c>
      <c r="D15" s="4" t="s">
        <v>6</v>
      </c>
      <c r="F15" s="3">
        <f>F$3-E$3</f>
        <v>1.4999999999999999E-2</v>
      </c>
      <c r="G15" s="3">
        <f t="shared" ref="G15:AF15" si="61">G$3-F$3</f>
        <v>4.1802845890410965E-2</v>
      </c>
      <c r="H15" s="3">
        <f t="shared" si="61"/>
        <v>4.6943404109589026E-2</v>
      </c>
      <c r="I15" s="3">
        <f t="shared" si="61"/>
        <v>7.4778750000000005E-2</v>
      </c>
      <c r="J15" s="3">
        <f t="shared" si="61"/>
        <v>0.12603671917808221</v>
      </c>
      <c r="K15" s="3">
        <f t="shared" si="61"/>
        <v>0.15567749999999997</v>
      </c>
      <c r="L15" s="3">
        <f t="shared" si="61"/>
        <v>0.19488078082191773</v>
      </c>
      <c r="M15" s="3">
        <f t="shared" si="61"/>
        <v>0.25933500000000009</v>
      </c>
      <c r="N15" s="3">
        <f t="shared" si="61"/>
        <v>0.31766712328767099</v>
      </c>
      <c r="O15" s="3">
        <f t="shared" si="61"/>
        <v>0.35846624999999999</v>
      </c>
      <c r="P15" s="3">
        <f t="shared" si="61"/>
        <v>0.36554162671232904</v>
      </c>
      <c r="Q15" s="3">
        <f t="shared" si="61"/>
        <v>0.31683749999999988</v>
      </c>
      <c r="R15" s="3">
        <f t="shared" si="61"/>
        <v>0.28150375684931506</v>
      </c>
      <c r="S15" s="3">
        <f t="shared" si="61"/>
        <v>0.45154125000000001</v>
      </c>
      <c r="T15" s="3">
        <f t="shared" si="61"/>
        <v>0.93586624315068523</v>
      </c>
      <c r="U15" s="3">
        <f t="shared" si="61"/>
        <v>1.4577712499999995</v>
      </c>
      <c r="V15" s="3">
        <f t="shared" si="61"/>
        <v>1.9327527636986304</v>
      </c>
      <c r="W15" s="3">
        <f t="shared" si="61"/>
        <v>5.5368787499999996</v>
      </c>
      <c r="X15" s="3">
        <f t="shared" si="61"/>
        <v>10.639384736301372</v>
      </c>
      <c r="Y15" s="3">
        <f t="shared" si="61"/>
        <v>10.992005702694996</v>
      </c>
      <c r="Z15" s="3">
        <f t="shared" si="61"/>
        <v>8.7855209765979296</v>
      </c>
      <c r="AA15" s="3">
        <f t="shared" si="61"/>
        <v>10.915997979797986</v>
      </c>
      <c r="AB15" s="46">
        <f t="shared" si="61"/>
        <v>7.8726717171717056</v>
      </c>
      <c r="AC15" s="47">
        <f t="shared" si="61"/>
        <v>5.6318928282828296</v>
      </c>
      <c r="AD15" s="47">
        <f t="shared" si="61"/>
        <v>7.388835656565675</v>
      </c>
      <c r="AE15" s="47">
        <f t="shared" si="61"/>
        <v>17.268908888888873</v>
      </c>
      <c r="AF15" s="48">
        <f t="shared" si="61"/>
        <v>9.9939999999999998</v>
      </c>
    </row>
    <row r="16" spans="1:60" ht="15.75" thickBot="1" x14ac:dyDescent="0.3">
      <c r="A16" s="25">
        <v>1.4117647639120094E-3</v>
      </c>
      <c r="B16" s="26">
        <v>0.2138963939569419</v>
      </c>
      <c r="C16" s="27">
        <v>0.13810151334383677</v>
      </c>
      <c r="D16" s="4" t="s">
        <v>7</v>
      </c>
      <c r="F16">
        <f>$A16*($C16*E$4)+($B16-$A16)*(E$3)-($B16/($C16*E$4))*(E3^2)</f>
        <v>2.4769384782158057</v>
      </c>
      <c r="G16">
        <f>$A16*($C16*F$4)+($B16-$A16)*(F$17)-($B16/($C16*F$4))*(F17^2)</f>
        <v>3.1184292438094698</v>
      </c>
      <c r="H16">
        <f t="shared" ref="H16:AF16" si="62">$A16*($C16*G$4)+($B16-$A16)*(G$17)-($B16/($C16*G$4))*(G17^2)</f>
        <v>3.8941558791321973</v>
      </c>
      <c r="I16">
        <f t="shared" si="62"/>
        <v>4.8313378479611373</v>
      </c>
      <c r="J16">
        <f t="shared" si="62"/>
        <v>5.9623407316512749</v>
      </c>
      <c r="K16">
        <f t="shared" si="62"/>
        <v>7.3254868779233817</v>
      </c>
      <c r="L16">
        <f t="shared" si="62"/>
        <v>8.9659205007994807</v>
      </c>
      <c r="M16">
        <f t="shared" si="62"/>
        <v>10.936493065999505</v>
      </c>
      <c r="N16">
        <f t="shared" si="62"/>
        <v>13.298611753078314</v>
      </c>
      <c r="O16">
        <f t="shared" si="62"/>
        <v>16.12296173004513</v>
      </c>
      <c r="P16">
        <f t="shared" si="62"/>
        <v>19.489969888451714</v>
      </c>
      <c r="Q16">
        <f t="shared" si="62"/>
        <v>23.489821987136285</v>
      </c>
      <c r="R16">
        <f t="shared" si="62"/>
        <v>28.221776559064061</v>
      </c>
      <c r="S16">
        <f t="shared" si="62"/>
        <v>33.792439892296137</v>
      </c>
      <c r="T16">
        <f t="shared" si="62"/>
        <v>40.312584245282828</v>
      </c>
      <c r="U16">
        <f t="shared" si="62"/>
        <v>47.892021424017791</v>
      </c>
      <c r="V16">
        <f t="shared" si="62"/>
        <v>56.632012611189538</v>
      </c>
      <c r="W16">
        <f t="shared" si="62"/>
        <v>66.614744307613137</v>
      </c>
      <c r="X16">
        <f t="shared" si="62"/>
        <v>77.889586604939097</v>
      </c>
      <c r="Y16">
        <f t="shared" si="62"/>
        <v>90.456241975861616</v>
      </c>
      <c r="Z16">
        <f t="shared" si="62"/>
        <v>104.24555402948548</v>
      </c>
      <c r="AA16">
        <f t="shared" si="62"/>
        <v>119.09970355042066</v>
      </c>
      <c r="AB16" s="43">
        <f t="shared" si="62"/>
        <v>134.75471431873683</v>
      </c>
      <c r="AC16" s="44">
        <f t="shared" si="62"/>
        <v>150.82941699378446</v>
      </c>
      <c r="AD16" s="44">
        <f t="shared" si="62"/>
        <v>166.82587671362921</v>
      </c>
      <c r="AE16" s="44">
        <f t="shared" si="62"/>
        <v>182.14620758167925</v>
      </c>
      <c r="AF16" s="45">
        <f t="shared" si="62"/>
        <v>196.12907506035594</v>
      </c>
      <c r="AG16" s="45">
        <f t="shared" ref="AG16" si="63">$A16*($C16*AF$4)+($B16-$A16)*(AF$17)-($B16/($C16*AF$4))*(AF17^2)</f>
        <v>208.1056939602139</v>
      </c>
      <c r="AH16" s="45">
        <f t="shared" ref="AH16" si="64">$A16*($C16*AG$4)+($B16-$A16)*(AG$17)-($B16/($C16*AG$4))*(AG17^2)</f>
        <v>221.0812493523544</v>
      </c>
      <c r="AI16" s="45">
        <f t="shared" ref="AI16" si="65">$A16*($C16*AH$4)+($B16-$A16)*(AH$17)-($B16/($C16*AH$4))*(AH17^2)</f>
        <v>223.75599850218174</v>
      </c>
      <c r="AJ16" s="45">
        <f t="shared" ref="AJ16" si="66">$A16*($C16*AI$4)+($B16-$A16)*(AI$17)-($B16/($C16*AI$4))*(AI17^2)</f>
        <v>226.6209083870832</v>
      </c>
      <c r="AK16" s="45">
        <f t="shared" ref="AK16" si="67">$A16*($C16*AJ$4)+($B16-$A16)*(AJ$17)-($B16/($C16*AJ$4))*(AJ17^2)</f>
        <v>226.10792416135706</v>
      </c>
      <c r="AL16" s="45">
        <f t="shared" ref="AL16" si="68">$A16*($C16*AK$4)+($B16-$A16)*(AK$17)-($B16/($C16*AK$4))*(AK17^2)</f>
        <v>222.43252321050619</v>
      </c>
      <c r="AM16" s="45">
        <f t="shared" ref="AM16" si="69">$A16*($C16*AL$4)+($B16-$A16)*(AL$17)-($B16/($C16*AL$4))*(AL17^2)</f>
        <v>216.01866739488855</v>
      </c>
      <c r="AN16" s="69">
        <f t="shared" ref="AN16" si="70">$A16*($C16*AM$4)+($B16-$A16)*(AM$17)-($B16/($C16*AM$4))*(AM17^2)</f>
        <v>207.43744831116766</v>
      </c>
      <c r="AO16" s="45">
        <f t="shared" ref="AO16" si="71">$A16*($C16*AN$4)+($B16-$A16)*(AN$17)-($B16/($C16*AN$4))*(AN17^2)</f>
        <v>197.33154711099633</v>
      </c>
      <c r="AP16" s="45">
        <f t="shared" ref="AP16" si="72">$A16*($C16*AO$4)+($B16-$A16)*(AO$17)-($B16/($C16*AO$4))*(AO17^2)</f>
        <v>186.34127910902146</v>
      </c>
      <c r="AQ16" s="45">
        <f t="shared" ref="AQ16" si="73">$A16*($C16*AP$4)+($B16-$A16)*(AP$17)-($B16/($C16*AP$4))*(AP17^2)</f>
        <v>175.04493138215605</v>
      </c>
      <c r="AR16" s="45">
        <f t="shared" ref="AR16" si="74">$A16*($C16*AQ$4)+($B16-$A16)*(AQ$17)-($B16/($C16*AQ$4))*(AQ17^2)</f>
        <v>163.92022507288607</v>
      </c>
      <c r="AS16" s="45">
        <f t="shared" ref="AS16" si="75">$A16*($C16*AR$4)+($B16-$A16)*(AR$17)-($B16/($C16*AR$4))*(AR17^2)</f>
        <v>153.32759009433437</v>
      </c>
      <c r="AT16" s="45">
        <f t="shared" ref="AT16" si="76">$A16*($C16*AS$4)+($B16-$A16)*(AS$17)-($B16/($C16*AS$4))*(AS17^2)</f>
        <v>143.5114569124097</v>
      </c>
      <c r="AU16" s="45">
        <f t="shared" ref="AU16" si="77">$A16*($C16*AT$4)+($B16-$A16)*(AT$17)-($B16/($C16*AT$4))*(AT17^2)</f>
        <v>134.61367097313223</v>
      </c>
      <c r="AV16" s="45">
        <f t="shared" ref="AV16" si="78">$A16*($C16*AU$4)+($B16-$A16)*(AU$17)-($B16/($C16*AU$4))*(AU17^2)</f>
        <v>126.69310085188624</v>
      </c>
      <c r="AW16" s="45">
        <f t="shared" ref="AW16" si="79">$A16*($C16*AV$4)+($B16-$A16)*(AV$17)-($B16/($C16*AV$4))*(AV17^2)</f>
        <v>119.74671986201952</v>
      </c>
      <c r="AX16" s="69">
        <f t="shared" ref="AX16" si="80">$A16*($C16*AW$4)+($B16-$A16)*(AW$17)-($B16/($C16*AW$4))*(AW17^2)</f>
        <v>113.72907165457673</v>
      </c>
      <c r="AY16" s="45">
        <f t="shared" ref="AY16" si="81">$A16*($C16*AX$4)+($B16-$A16)*(AX$17)-($B16/($C16*AX$4))*(AX17^2)</f>
        <v>108.5685266612586</v>
      </c>
      <c r="AZ16" s="45">
        <f t="shared" ref="AZ16" si="82">$A16*($C16*AY$4)+($B16-$A16)*(AY$17)-($B16/($C16*AY$4))*(AY17^2)</f>
        <v>104.17984372075853</v>
      </c>
      <c r="BA16" s="45">
        <f t="shared" ref="BA16" si="83">$A16*($C16*AZ$4)+($B16-$A16)*(AZ$17)-($B16/($C16*AZ$4))*(AZ17^2)</f>
        <v>100.47323515382061</v>
      </c>
      <c r="BB16" s="45">
        <f t="shared" ref="BB16" si="84">$A16*($C16*BA$4)+($B16-$A16)*(BA$17)-($B16/($C16*BA$4))*(BA17^2)</f>
        <v>97.360472255887885</v>
      </c>
      <c r="BC16" s="45">
        <f t="shared" ref="BC16" si="85">$A16*($C16*BB$4)+($B16-$A16)*(BB$17)-($B16/($C16*BB$4))*(BB17^2)</f>
        <v>94.758672494459006</v>
      </c>
      <c r="BD16" s="45">
        <f t="shared" ref="BD16" si="86">$A16*($C16*BC$4)+($B16-$A16)*(BC$17)-($B16/($C16*BC$4))*(BC17^2)</f>
        <v>92.592379031095334</v>
      </c>
      <c r="BE16" s="45">
        <f t="shared" ref="BE16" si="87">$A16*($C16*BD$4)+($B16-$A16)*(BD$17)-($B16/($C16*BD$4))*(BD17^2)</f>
        <v>90.794449745249722</v>
      </c>
      <c r="BF16" s="45">
        <f t="shared" ref="BF16" si="88">$A16*($C16*BE$4)+($B16-$A16)*(BE$17)-($B16/($C16*BE$4))*(BE17^2)</f>
        <v>89.306161756053143</v>
      </c>
      <c r="BG16" s="45">
        <f t="shared" ref="BG16" si="89">$A16*($C16*BF$4)+($B16-$A16)*(BF$17)-($B16/($C16*BF$4))*(BF17^2)</f>
        <v>88.076832651363475</v>
      </c>
      <c r="BH16" s="69">
        <f t="shared" ref="BH16" si="90">$A16*($C16*BG$4)+($B16-$A16)*(BG$17)-($B16/($C16*BG$4))*(BG17^2)</f>
        <v>87.063171630744591</v>
      </c>
    </row>
    <row r="17" spans="1:62" ht="15.75" thickBot="1" x14ac:dyDescent="0.3">
      <c r="A17" s="13" t="s">
        <v>68</v>
      </c>
      <c r="B17" s="65">
        <f>AN17</f>
        <v>3367.3543371323121</v>
      </c>
      <c r="C17" s="74">
        <f>AN17/$AN$4</f>
        <v>0.10060545481683915</v>
      </c>
      <c r="D17" s="4" t="s">
        <v>8</v>
      </c>
      <c r="F17" s="6">
        <f>E$3+F16</f>
        <v>2.5164384782158056</v>
      </c>
      <c r="G17" s="6">
        <f>F17+G16</f>
        <v>5.634867722025275</v>
      </c>
      <c r="H17" s="6">
        <f t="shared" ref="H17:AF17" si="91">G17+H16</f>
        <v>9.5290236011574727</v>
      </c>
      <c r="I17" s="6">
        <f t="shared" si="91"/>
        <v>14.36036144911861</v>
      </c>
      <c r="J17" s="6">
        <f t="shared" si="91"/>
        <v>20.322702180769884</v>
      </c>
      <c r="K17" s="6">
        <f t="shared" si="91"/>
        <v>27.648189058693266</v>
      </c>
      <c r="L17" s="6">
        <f t="shared" si="91"/>
        <v>36.614109559492746</v>
      </c>
      <c r="M17" s="6">
        <f t="shared" si="91"/>
        <v>47.550602625492253</v>
      </c>
      <c r="N17" s="6">
        <f t="shared" si="91"/>
        <v>60.849214378570565</v>
      </c>
      <c r="O17" s="6">
        <f t="shared" si="91"/>
        <v>76.972176108615699</v>
      </c>
      <c r="P17" s="6">
        <f t="shared" si="91"/>
        <v>96.46214599706741</v>
      </c>
      <c r="Q17" s="6">
        <f t="shared" si="91"/>
        <v>119.95196798420369</v>
      </c>
      <c r="R17" s="6">
        <f t="shared" si="91"/>
        <v>148.17374454326776</v>
      </c>
      <c r="S17" s="6">
        <f t="shared" si="91"/>
        <v>181.96618443556389</v>
      </c>
      <c r="T17" s="6">
        <f t="shared" si="91"/>
        <v>222.27876868084672</v>
      </c>
      <c r="U17" s="6">
        <f t="shared" si="91"/>
        <v>270.17079010486452</v>
      </c>
      <c r="V17" s="6">
        <f t="shared" si="91"/>
        <v>326.80280271605409</v>
      </c>
      <c r="W17" s="6">
        <f t="shared" si="91"/>
        <v>393.41754702366723</v>
      </c>
      <c r="X17" s="6">
        <f t="shared" si="91"/>
        <v>471.30713362860632</v>
      </c>
      <c r="Y17" s="6">
        <f t="shared" si="91"/>
        <v>561.76337560446791</v>
      </c>
      <c r="Z17" s="6">
        <f t="shared" si="91"/>
        <v>666.00892963395336</v>
      </c>
      <c r="AA17" s="6">
        <f t="shared" si="91"/>
        <v>785.10863318437396</v>
      </c>
      <c r="AB17" s="49">
        <f t="shared" si="91"/>
        <v>919.86334750311084</v>
      </c>
      <c r="AC17" s="50">
        <f t="shared" si="91"/>
        <v>1070.6927644968953</v>
      </c>
      <c r="AD17" s="50">
        <f t="shared" si="91"/>
        <v>1237.5186412105245</v>
      </c>
      <c r="AE17" s="50">
        <f t="shared" si="91"/>
        <v>1419.6648487922037</v>
      </c>
      <c r="AF17" s="51">
        <f t="shared" si="91"/>
        <v>1615.7939238525596</v>
      </c>
      <c r="AG17" s="51">
        <f t="shared" ref="AG17" si="92">AF17+AG16</f>
        <v>1823.8996178127736</v>
      </c>
      <c r="AH17" s="51">
        <f t="shared" ref="AH17" si="93">AG17+AH16</f>
        <v>2044.9808671651281</v>
      </c>
      <c r="AI17" s="51">
        <f t="shared" ref="AI17" si="94">AH17+AI16</f>
        <v>2268.7368656673098</v>
      </c>
      <c r="AJ17" s="51">
        <f t="shared" ref="AJ17" si="95">AI17+AJ16</f>
        <v>2495.3577740543928</v>
      </c>
      <c r="AK17" s="51">
        <f t="shared" ref="AK17" si="96">AJ17+AK16</f>
        <v>2721.4656982157499</v>
      </c>
      <c r="AL17" s="51">
        <f t="shared" ref="AL17" si="97">AK17+AL16</f>
        <v>2943.898221426256</v>
      </c>
      <c r="AM17" s="51">
        <f t="shared" ref="AM17" si="98">AL17+AM16</f>
        <v>3159.9168888211443</v>
      </c>
      <c r="AN17" s="70">
        <f t="shared" ref="AN17" si="99">AM17+AN16</f>
        <v>3367.3543371323121</v>
      </c>
      <c r="AO17" s="51">
        <f t="shared" ref="AO17" si="100">AN17+AO16</f>
        <v>3564.6858842433085</v>
      </c>
      <c r="AP17" s="51">
        <f t="shared" ref="AP17" si="101">AO17+AP16</f>
        <v>3751.0271633523298</v>
      </c>
      <c r="AQ17" s="51">
        <f t="shared" ref="AQ17" si="102">AP17+AQ16</f>
        <v>3926.0720947344857</v>
      </c>
      <c r="AR17" s="51">
        <f t="shared" ref="AR17" si="103">AQ17+AR16</f>
        <v>4089.992319807372</v>
      </c>
      <c r="AS17" s="51">
        <f t="shared" ref="AS17" si="104">AR17+AS16</f>
        <v>4243.3199099017065</v>
      </c>
      <c r="AT17" s="51">
        <f t="shared" ref="AT17" si="105">AS17+AT16</f>
        <v>4386.8313668141163</v>
      </c>
      <c r="AU17" s="51">
        <f t="shared" ref="AU17" si="106">AT17+AU16</f>
        <v>4521.445037787249</v>
      </c>
      <c r="AV17" s="51">
        <f t="shared" ref="AV17" si="107">AU17+AV16</f>
        <v>4648.1381386391349</v>
      </c>
      <c r="AW17" s="51">
        <f t="shared" ref="AW17" si="108">AV17+AW16</f>
        <v>4767.8848585011547</v>
      </c>
      <c r="AX17" s="70">
        <f t="shared" ref="AX17" si="109">AW17+AX16</f>
        <v>4881.6139301557314</v>
      </c>
      <c r="AY17" s="51">
        <f t="shared" ref="AY17" si="110">AX17+AY16</f>
        <v>4990.1824568169905</v>
      </c>
      <c r="AZ17" s="51">
        <f t="shared" ref="AZ17" si="111">AY17+AZ16</f>
        <v>5094.3623005377485</v>
      </c>
      <c r="BA17" s="51">
        <f t="shared" ref="BA17" si="112">AZ17+BA16</f>
        <v>5194.835535691569</v>
      </c>
      <c r="BB17" s="51">
        <f t="shared" ref="BB17" si="113">BA17+BB16</f>
        <v>5292.1960079474566</v>
      </c>
      <c r="BC17" s="51">
        <f t="shared" ref="BC17" si="114">BB17+BC16</f>
        <v>5386.9546804419151</v>
      </c>
      <c r="BD17" s="51">
        <f t="shared" ref="BD17" si="115">BC17+BD16</f>
        <v>5479.5470594730104</v>
      </c>
      <c r="BE17" s="51">
        <f t="shared" ref="BE17" si="116">BD17+BE16</f>
        <v>5570.3415092182604</v>
      </c>
      <c r="BF17" s="51">
        <f t="shared" ref="BF17" si="117">BE17+BF16</f>
        <v>5659.6476709743138</v>
      </c>
      <c r="BG17" s="51">
        <f t="shared" ref="BG17" si="118">BF17+BG16</f>
        <v>5747.7245036256772</v>
      </c>
      <c r="BH17" s="70">
        <f t="shared" ref="BH17" si="119">BG17+BH16</f>
        <v>5834.7876752564216</v>
      </c>
    </row>
    <row r="18" spans="1:62" ht="15.75" thickBot="1" x14ac:dyDescent="0.3">
      <c r="A18" s="13" t="s">
        <v>69</v>
      </c>
      <c r="B18" s="17">
        <f>AX17</f>
        <v>4881.6139301557314</v>
      </c>
      <c r="C18" s="73">
        <f>AX17/$AX$4</f>
        <v>0.12384705128110934</v>
      </c>
      <c r="D18" s="4" t="s">
        <v>9</v>
      </c>
      <c r="E18" s="5">
        <f>SUM(F18:AF18)</f>
        <v>8999789.4824653044</v>
      </c>
      <c r="F18">
        <f>(F3-F17)^2</f>
        <v>6.0611410705195565</v>
      </c>
      <c r="G18">
        <f t="shared" ref="G18:AF18" si="120">(G3-G17)^2</f>
        <v>30.675700887154804</v>
      </c>
      <c r="H18">
        <f t="shared" si="120"/>
        <v>88.092816485500578</v>
      </c>
      <c r="I18">
        <f>(I3-I17)^2</f>
        <v>200.00568024006876</v>
      </c>
      <c r="J18">
        <f t="shared" si="120"/>
        <v>399.14607469355309</v>
      </c>
      <c r="K18">
        <f t="shared" si="120"/>
        <v>737.03832868867198</v>
      </c>
      <c r="L18">
        <f t="shared" si="120"/>
        <v>1290.2097302145085</v>
      </c>
      <c r="M18">
        <f t="shared" si="120"/>
        <v>2171.2475699342926</v>
      </c>
      <c r="N18">
        <f t="shared" si="120"/>
        <v>3549.4894989367444</v>
      </c>
      <c r="O18">
        <f t="shared" si="120"/>
        <v>5676.4301843178655</v>
      </c>
      <c r="P18">
        <f t="shared" si="120"/>
        <v>8923.9226446241919</v>
      </c>
      <c r="Q18">
        <f t="shared" si="120"/>
        <v>13839.052074172962</v>
      </c>
      <c r="R18">
        <f t="shared" si="120"/>
        <v>21193.470390124996</v>
      </c>
      <c r="S18">
        <f t="shared" si="120"/>
        <v>32012.606843422709</v>
      </c>
      <c r="T18">
        <f t="shared" si="120"/>
        <v>47653.750450620137</v>
      </c>
      <c r="U18">
        <f t="shared" si="120"/>
        <v>70082.84127261152</v>
      </c>
      <c r="V18">
        <f t="shared" si="120"/>
        <v>102036.09984437171</v>
      </c>
      <c r="W18">
        <f t="shared" si="120"/>
        <v>144786.92062992029</v>
      </c>
      <c r="X18">
        <f t="shared" si="120"/>
        <v>200488.09286795583</v>
      </c>
      <c r="Y18">
        <f t="shared" si="120"/>
        <v>277964.30646883883</v>
      </c>
      <c r="Z18">
        <f t="shared" si="120"/>
        <v>387734.41327299218</v>
      </c>
      <c r="AA18">
        <f t="shared" si="120"/>
        <v>534166.48731082189</v>
      </c>
      <c r="AB18" s="43">
        <f t="shared" si="120"/>
        <v>735733.32105726365</v>
      </c>
      <c r="AC18" s="44">
        <f t="shared" si="120"/>
        <v>1005901.7000002363</v>
      </c>
      <c r="AD18" s="44">
        <f t="shared" si="120"/>
        <v>1351135.5175417156</v>
      </c>
      <c r="AE18" s="44">
        <f t="shared" si="120"/>
        <v>1761621.3607366008</v>
      </c>
      <c r="AF18" s="45">
        <f t="shared" si="120"/>
        <v>2290367.2223335425</v>
      </c>
    </row>
    <row r="19" spans="1:62" ht="15.75" thickBot="1" x14ac:dyDescent="0.3">
      <c r="A19" s="13" t="s">
        <v>70</v>
      </c>
      <c r="B19" s="66">
        <f>BH17</f>
        <v>5834.7876752564216</v>
      </c>
      <c r="C19" s="75">
        <f>BH17/$BH$4</f>
        <v>0.12862706247243363</v>
      </c>
      <c r="D19" s="4" t="s">
        <v>10</v>
      </c>
      <c r="E19" s="5">
        <f>SUM(F19:AF19)</f>
        <v>10207.934848499468</v>
      </c>
      <c r="F19">
        <f>SQRT(F18)</f>
        <v>2.4619384782158056</v>
      </c>
      <c r="G19">
        <f t="shared" ref="G19:AF19" si="121">SQRT(G18)</f>
        <v>5.5385648761348643</v>
      </c>
      <c r="H19">
        <f t="shared" si="121"/>
        <v>9.385777351157472</v>
      </c>
      <c r="I19">
        <f t="shared" si="121"/>
        <v>14.142336449118609</v>
      </c>
      <c r="J19">
        <f t="shared" si="121"/>
        <v>19.978640461591802</v>
      </c>
      <c r="K19">
        <f t="shared" si="121"/>
        <v>27.148449839515184</v>
      </c>
      <c r="L19">
        <f t="shared" si="121"/>
        <v>35.919489559492746</v>
      </c>
      <c r="M19">
        <f t="shared" si="121"/>
        <v>46.596647625492253</v>
      </c>
      <c r="N19">
        <f t="shared" si="121"/>
        <v>59.577592255282894</v>
      </c>
      <c r="O19">
        <f t="shared" si="121"/>
        <v>75.342087735328022</v>
      </c>
      <c r="P19">
        <f t="shared" si="121"/>
        <v>94.466515997067404</v>
      </c>
      <c r="Q19">
        <f t="shared" si="121"/>
        <v>117.63950048420369</v>
      </c>
      <c r="R19">
        <f t="shared" si="121"/>
        <v>145.57977328641846</v>
      </c>
      <c r="S19">
        <f t="shared" si="121"/>
        <v>178.92067192871457</v>
      </c>
      <c r="T19">
        <f t="shared" si="121"/>
        <v>218.29738993084672</v>
      </c>
      <c r="U19">
        <f t="shared" si="121"/>
        <v>264.73164010486454</v>
      </c>
      <c r="V19">
        <f t="shared" si="121"/>
        <v>319.43089995235545</v>
      </c>
      <c r="W19">
        <f t="shared" si="121"/>
        <v>380.50876550996861</v>
      </c>
      <c r="X19">
        <f t="shared" si="121"/>
        <v>447.75896737860631</v>
      </c>
      <c r="Y19">
        <f t="shared" si="121"/>
        <v>527.22320365177291</v>
      </c>
      <c r="Z19">
        <f t="shared" si="121"/>
        <v>622.68323670466043</v>
      </c>
      <c r="AA19">
        <f t="shared" si="121"/>
        <v>730.86694227528301</v>
      </c>
      <c r="AB19" s="43">
        <f t="shared" si="121"/>
        <v>857.74898487684823</v>
      </c>
      <c r="AC19" s="44">
        <f t="shared" si="121"/>
        <v>1002.9465090423498</v>
      </c>
      <c r="AD19" s="44">
        <f t="shared" si="121"/>
        <v>1162.3835500994135</v>
      </c>
      <c r="AE19" s="44">
        <f t="shared" si="121"/>
        <v>1327.2608487922037</v>
      </c>
      <c r="AF19" s="45">
        <f t="shared" si="121"/>
        <v>1513.3959238525597</v>
      </c>
    </row>
    <row r="22" spans="1:62" ht="15.75" thickBot="1" x14ac:dyDescent="0.3">
      <c r="A22" t="s">
        <v>16</v>
      </c>
    </row>
    <row r="23" spans="1:62" x14ac:dyDescent="0.25">
      <c r="A23" s="22" t="s">
        <v>11</v>
      </c>
      <c r="B23" s="23" t="s">
        <v>12</v>
      </c>
      <c r="C23" s="24" t="s">
        <v>15</v>
      </c>
      <c r="D23" s="4" t="s">
        <v>6</v>
      </c>
      <c r="F23" s="3">
        <f>F$3-E$3</f>
        <v>1.4999999999999999E-2</v>
      </c>
      <c r="G23" s="3">
        <f t="shared" ref="G23:AF23" si="122">G$3-F$3</f>
        <v>4.1802845890410965E-2</v>
      </c>
      <c r="H23" s="3">
        <f t="shared" si="122"/>
        <v>4.6943404109589026E-2</v>
      </c>
      <c r="I23" s="3">
        <f t="shared" si="122"/>
        <v>7.4778750000000005E-2</v>
      </c>
      <c r="J23" s="3">
        <f t="shared" si="122"/>
        <v>0.12603671917808221</v>
      </c>
      <c r="K23" s="3">
        <f t="shared" si="122"/>
        <v>0.15567749999999997</v>
      </c>
      <c r="L23" s="3">
        <f t="shared" si="122"/>
        <v>0.19488078082191773</v>
      </c>
      <c r="M23" s="3">
        <f t="shared" si="122"/>
        <v>0.25933500000000009</v>
      </c>
      <c r="N23" s="3">
        <f t="shared" si="122"/>
        <v>0.31766712328767099</v>
      </c>
      <c r="O23" s="3">
        <f t="shared" si="122"/>
        <v>0.35846624999999999</v>
      </c>
      <c r="P23" s="3">
        <f t="shared" si="122"/>
        <v>0.36554162671232904</v>
      </c>
      <c r="Q23" s="3">
        <f t="shared" si="122"/>
        <v>0.31683749999999988</v>
      </c>
      <c r="R23" s="3">
        <f t="shared" si="122"/>
        <v>0.28150375684931506</v>
      </c>
      <c r="S23" s="3">
        <f t="shared" si="122"/>
        <v>0.45154125000000001</v>
      </c>
      <c r="T23" s="3">
        <f t="shared" si="122"/>
        <v>0.93586624315068523</v>
      </c>
      <c r="U23" s="3">
        <f t="shared" si="122"/>
        <v>1.4577712499999995</v>
      </c>
      <c r="V23" s="3">
        <f t="shared" si="122"/>
        <v>1.9327527636986304</v>
      </c>
      <c r="W23" s="3">
        <f t="shared" si="122"/>
        <v>5.5368787499999996</v>
      </c>
      <c r="X23" s="3">
        <f t="shared" si="122"/>
        <v>10.639384736301372</v>
      </c>
      <c r="Y23" s="3">
        <f t="shared" si="122"/>
        <v>10.992005702694996</v>
      </c>
      <c r="Z23" s="3">
        <f t="shared" si="122"/>
        <v>8.7855209765979296</v>
      </c>
      <c r="AA23" s="3">
        <f t="shared" si="122"/>
        <v>10.915997979797986</v>
      </c>
      <c r="AB23" s="46">
        <f t="shared" si="122"/>
        <v>7.8726717171717056</v>
      </c>
      <c r="AC23" s="47">
        <f t="shared" si="122"/>
        <v>5.6318928282828296</v>
      </c>
      <c r="AD23" s="47">
        <f t="shared" si="122"/>
        <v>7.388835656565675</v>
      </c>
      <c r="AE23" s="47">
        <f t="shared" si="122"/>
        <v>17.268908888888873</v>
      </c>
      <c r="AF23" s="48">
        <f t="shared" si="122"/>
        <v>9.9939999999999998</v>
      </c>
    </row>
    <row r="24" spans="1:62" ht="15.75" thickBot="1" x14ac:dyDescent="0.3">
      <c r="A24" s="25">
        <v>3.1317466415883267E-3</v>
      </c>
      <c r="B24" s="26">
        <v>0.2300764205522553</v>
      </c>
      <c r="C24" s="27">
        <v>8.2804038105184254E-3</v>
      </c>
      <c r="D24" s="4" t="s">
        <v>7</v>
      </c>
      <c r="F24">
        <f>$A24*($C24/($C24+E5))*E$4+($B24-$A24)*(E$3)-($B24/(($C24/($C24+E5))*E$4)*(E$3^2))</f>
        <v>1.802267990757898</v>
      </c>
      <c r="G24">
        <f>$A24*($C24/($C24+F5))*F$4+($B24-$A24)*(F$25)-($B24/(($C24/($C24+F5))*F$4)*(F$25^2))</f>
        <v>2.3935446974902534</v>
      </c>
      <c r="H24">
        <f t="shared" ref="H24:AF24" si="123">$A24*($C24/($C24+G5))*G$4+($B24-$A24)*(G$25)-($B24/(($C24/($C24+G5))*G$4)*(G$25^2))</f>
        <v>3.1283428219147682</v>
      </c>
      <c r="I24">
        <f t="shared" si="123"/>
        <v>4.0374540774665073</v>
      </c>
      <c r="J24">
        <f t="shared" si="123"/>
        <v>5.1575441185569924</v>
      </c>
      <c r="K24">
        <f t="shared" si="123"/>
        <v>6.5320210126255533</v>
      </c>
      <c r="L24">
        <f t="shared" si="123"/>
        <v>8.211924941893427</v>
      </c>
      <c r="M24">
        <f t="shared" si="123"/>
        <v>10.256784223611499</v>
      </c>
      <c r="N24">
        <f t="shared" si="123"/>
        <v>12.735354040978713</v>
      </c>
      <c r="O24">
        <f t="shared" si="123"/>
        <v>15.726117227521224</v>
      </c>
      <c r="P24">
        <f t="shared" si="123"/>
        <v>19.317380815700261</v>
      </c>
      <c r="Q24">
        <f t="shared" si="123"/>
        <v>23.606749174658244</v>
      </c>
      <c r="R24">
        <f t="shared" si="123"/>
        <v>28.699698436464939</v>
      </c>
      <c r="S24">
        <f t="shared" si="123"/>
        <v>34.706925713656716</v>
      </c>
      <c r="T24">
        <f t="shared" si="123"/>
        <v>41.740114322075982</v>
      </c>
      <c r="U24">
        <f t="shared" si="123"/>
        <v>49.905764037193279</v>
      </c>
      <c r="V24">
        <f t="shared" si="123"/>
        <v>59.296812030455889</v>
      </c>
      <c r="W24">
        <f t="shared" si="123"/>
        <v>69.98194952794168</v>
      </c>
      <c r="X24">
        <f t="shared" si="123"/>
        <v>81.992854031402373</v>
      </c>
      <c r="Y24">
        <f t="shared" si="123"/>
        <v>95.310025612964552</v>
      </c>
      <c r="Z24">
        <f t="shared" si="123"/>
        <v>109.84852316410516</v>
      </c>
      <c r="AA24">
        <f t="shared" si="123"/>
        <v>125.44557035801662</v>
      </c>
      <c r="AB24" s="43">
        <f t="shared" si="123"/>
        <v>141.85259344445177</v>
      </c>
      <c r="AC24" s="44">
        <f t="shared" si="123"/>
        <v>158.73454060962891</v>
      </c>
      <c r="AD24" s="44">
        <f t="shared" si="123"/>
        <v>175.67905533558019</v>
      </c>
      <c r="AE24" s="44">
        <f t="shared" si="123"/>
        <v>192.21702416727106</v>
      </c>
      <c r="AF24" s="45">
        <f t="shared" si="123"/>
        <v>207.85415826039207</v>
      </c>
      <c r="AG24" s="45">
        <f t="shared" ref="AG24" si="124">$A24*($C24/($C24+AF5))*AF$4+($B24-$A24)*(AF$25)-($B24/(($C24/($C24+AF5))*AF$4)*(AF$25^2))</f>
        <v>222.11085568150142</v>
      </c>
      <c r="AH24" s="45">
        <f t="shared" ref="AH24" si="125">$A24*($C24/($C24+AG5))*AG$4+($B24-$A24)*(AG$25)-($B24/(($C24/($C24+AG5))*AG$4)*(AG$25^2))</f>
        <v>239.01188645789136</v>
      </c>
      <c r="AI24" s="45">
        <f t="shared" ref="AI24" si="126">$A24*($C24/($C24+AH5))*AH$4+($B24-$A24)*(AH$25)-($B24/(($C24/($C24+AH5))*AH$4)*(AH$25^2))</f>
        <v>244.84456948256496</v>
      </c>
      <c r="AJ24" s="45">
        <f t="shared" ref="AJ24" si="127">$A24*($C24/($C24+AI5))*AI$4+($B24-$A24)*(AI$25)-($B24/(($C24/($C24+AI5))*AI$4)*(AI$25^2))</f>
        <v>252.77642021942052</v>
      </c>
      <c r="AK24" s="45">
        <f t="shared" ref="AK24" si="128">$A24*($C24/($C24+AJ5))*AJ$4+($B24-$A24)*(AJ$25)-($B24/(($C24/($C24+AJ5))*AJ$4)*(AJ$25^2))</f>
        <v>258.33092674658246</v>
      </c>
      <c r="AL24" s="45">
        <f t="shared" ref="AL24" si="129">$A24*($C24/($C24+AK5))*AK$4+($B24-$A24)*(AK$25)-($B24/(($C24/($C24+AK5))*AK$4)*(AK$25^2))</f>
        <v>261.58869463002895</v>
      </c>
      <c r="AM24" s="45">
        <f t="shared" ref="AM24" si="130">$A24*($C24/($C24+AL5))*AL$4+($B24-$A24)*(AL$25)-($B24/(($C24/($C24+AL5))*AL$4)*(AL$25^2))</f>
        <v>262.74556913047024</v>
      </c>
      <c r="AN24" s="69">
        <f t="shared" ref="AN24" si="131">$A24*($C24/($C24+AM5))*AM$4+($B24-$A24)*(AM$25)-($B24/(($C24/($C24+AM5))*AM$4)*(AM$25^2))</f>
        <v>262.08170861171698</v>
      </c>
      <c r="AO24" s="45">
        <f t="shared" ref="AO24" si="132">$A24*($C24/($C24+AN5))*AN$4+($B24-$A24)*(AN$25)-($B24/(($C24/($C24+AN5))*AN$4)*(AN$25^2))</f>
        <v>259.92586365181523</v>
      </c>
      <c r="AP24" s="45">
        <f t="shared" ref="AP24" si="133">$A24*($C24/($C24+AO5))*AO$4+($B24-$A24)*(AO$25)-($B24/(($C24/($C24+AO5))*AO$4)*(AO$25^2))</f>
        <v>256.62088346213477</v>
      </c>
      <c r="AQ24" s="45">
        <f t="shared" ref="AQ24" si="134">$A24*($C24/($C24+AP5))*AP$4+($B24-$A24)*(AP$25)-($B24/(($C24/($C24+AP5))*AP$4)*(AP$25^2))</f>
        <v>252.49499740417878</v>
      </c>
      <c r="AR24" s="45">
        <f t="shared" ref="AR24" si="135">$A24*($C24/($C24+AQ5))*AQ$4+($B24-$A24)*(AQ$25)-($B24/(($C24/($C24+AQ5))*AQ$4)*(AQ$25^2))</f>
        <v>247.84132541711915</v>
      </c>
      <c r="AS24" s="45">
        <f t="shared" ref="AS24" si="136">$A24*($C24/($C24+AR5))*AR$4+($B24-$A24)*(AR$25)-($B24/(($C24/($C24+AR5))*AR$4)*(AR$25^2))</f>
        <v>242.90605149116834</v>
      </c>
      <c r="AT24" s="45">
        <f t="shared" ref="AT24" si="137">$A24*($C24/($C24+AS5))*AS$4+($B24-$A24)*(AS$25)-($B24/(($C24/($C24+AS5))*AS$4)*(AS$25^2))</f>
        <v>237.88420872320557</v>
      </c>
      <c r="AU24" s="45">
        <f t="shared" ref="AU24" si="138">$A24*($C24/($C24+AT5))*AT$4+($B24-$A24)*(AT$25)-($B24/(($C24/($C24+AT5))*AT$4)*(AT$25^2))</f>
        <v>232.92122922023282</v>
      </c>
      <c r="AV24" s="45">
        <f t="shared" ref="AV24" si="139">$A24*($C24/($C24+AU5))*AU$4+($B24-$A24)*(AU$25)-($B24/(($C24/($C24+AU5))*AU$4)*(AU$25^2))</f>
        <v>228.11822583075582</v>
      </c>
      <c r="AW24" s="45">
        <f t="shared" ref="AW24" si="140">$A24*($C24/($C24+AV5))*AV$4+($B24-$A24)*(AV$25)-($B24/(($C24/($C24+AV5))*AV$4)*(AV$25^2))</f>
        <v>223.5391965462843</v>
      </c>
      <c r="AX24" s="69">
        <f t="shared" ref="AX24" si="141">$A24*($C24/($C24+AW5))*AW$4+($B24-$A24)*(AW$25)-($B24/(($C24/($C24+AW5))*AW$4)*(AW$25^2))</f>
        <v>219.21876571492703</v>
      </c>
      <c r="AY24" s="45">
        <f t="shared" ref="AY24" si="142">$A24*($C24/($C24+AX5))*AX$4+($B24-$A24)*(AX$25)-($B24/(($C24/($C24+AX5))*AX$4)*(AX$25^2))</f>
        <v>215.16953687142973</v>
      </c>
      <c r="AZ24" s="45">
        <f t="shared" ref="AZ24" si="143">$A24*($C24/($C24+AY5))*AY$4+($B24-$A24)*(AY$25)-($B24/(($C24/($C24+AY5))*AY$4)*(AY$25^2))</f>
        <v>211.38853382520938</v>
      </c>
      <c r="BA24" s="45">
        <f t="shared" ref="BA24" si="144">$A24*($C24/($C24+AZ5))*AZ$4+($B24-$A24)*(AZ$25)-($B24/(($C24/($C24+AZ5))*AZ$4)*(AZ$25^2))</f>
        <v>207.8625099508165</v>
      </c>
      <c r="BB24" s="45">
        <f t="shared" ref="BB24" si="145">$A24*($C24/($C24+BA5))*BA$4+($B24-$A24)*(BA$25)-($B24/(($C24/($C24+BA5))*BA$4)*(BA$25^2))</f>
        <v>204.57210794762591</v>
      </c>
      <c r="BC24" s="45">
        <f t="shared" ref="BC24" si="146">$A24*($C24/($C24+BB5))*BB$4+($B24-$A24)*(BB$25)-($B24/(($C24/($C24+BB5))*BB$4)*(BB$25^2))</f>
        <v>201.49497020722197</v>
      </c>
      <c r="BD24" s="45">
        <f t="shared" ref="BD24" si="147">$A24*($C24/($C24+BC5))*BC$4+($B24-$A24)*(BC$25)-($B24/(($C24/($C24+BC5))*BC$4)*(BC$25^2))</f>
        <v>198.60795589070676</v>
      </c>
      <c r="BE24" s="45">
        <f t="shared" ref="BE24" si="148">$A24*($C24/($C24+BD5))*BD$4+($B24-$A24)*(BD$25)-($B24/(($C24/($C24+BD5))*BD$4)*(BD$25^2))</f>
        <v>195.88863611600209</v>
      </c>
      <c r="BF24" s="45">
        <f t="shared" ref="BF24" si="149">$A24*($C24/($C24+BE5))*BE$4+($B24-$A24)*(BE$25)-($B24/(($C24/($C24+BE5))*BE$4)*(BE$25^2))</f>
        <v>193.31623014607567</v>
      </c>
      <c r="BG24" s="45">
        <f t="shared" ref="BG24" si="150">$A24*($C24/($C24+BF5))*BF$4+($B24-$A24)*(BF$25)-($B24/(($C24/($C24+BF5))*BF$4)*(BF$25^2))</f>
        <v>190.87212508046741</v>
      </c>
      <c r="BH24" s="69">
        <f t="shared" ref="BH24" si="151">$A24*($C24/($C24+BG5))*BG$4+($B24-$A24)*(BG$25)-($B24/(($C24/($C24+BG5))*BG$4)*(BG$25^2))</f>
        <v>188.54009695281889</v>
      </c>
    </row>
    <row r="25" spans="1:62" ht="15.75" thickBot="1" x14ac:dyDescent="0.3">
      <c r="A25" s="13" t="s">
        <v>68</v>
      </c>
      <c r="B25" s="65">
        <f>AN25</f>
        <v>3689.701225154954</v>
      </c>
      <c r="C25" s="74">
        <f>AN25/$AN$4</f>
        <v>0.11023611795219791</v>
      </c>
      <c r="D25" s="4" t="s">
        <v>8</v>
      </c>
      <c r="F25" s="6">
        <f>E$3+F24</f>
        <v>1.8417679907578981</v>
      </c>
      <c r="G25" s="6">
        <f>F$25+G24</f>
        <v>4.2353126882481513</v>
      </c>
      <c r="H25" s="6">
        <f t="shared" ref="H25:BH25" si="152">G$25+H24</f>
        <v>7.3636555101629195</v>
      </c>
      <c r="I25" s="6">
        <f t="shared" si="152"/>
        <v>11.401109587629428</v>
      </c>
      <c r="J25" s="6">
        <f t="shared" si="152"/>
        <v>16.558653706186419</v>
      </c>
      <c r="K25" s="6">
        <f t="shared" si="152"/>
        <v>23.090674718811972</v>
      </c>
      <c r="L25" s="6">
        <f t="shared" si="152"/>
        <v>31.302599660705397</v>
      </c>
      <c r="M25" s="6">
        <f t="shared" si="152"/>
        <v>41.559383884316894</v>
      </c>
      <c r="N25" s="6">
        <f t="shared" si="152"/>
        <v>54.294737925295607</v>
      </c>
      <c r="O25" s="6">
        <f t="shared" si="152"/>
        <v>70.020855152816836</v>
      </c>
      <c r="P25" s="6">
        <f t="shared" si="152"/>
        <v>89.338235968517097</v>
      </c>
      <c r="Q25" s="6">
        <f t="shared" si="152"/>
        <v>112.94498514317534</v>
      </c>
      <c r="R25" s="6">
        <f t="shared" si="152"/>
        <v>141.64468357964029</v>
      </c>
      <c r="S25" s="6">
        <f t="shared" si="152"/>
        <v>176.351609293297</v>
      </c>
      <c r="T25" s="6">
        <f t="shared" si="152"/>
        <v>218.09172361537298</v>
      </c>
      <c r="U25" s="6">
        <f t="shared" si="152"/>
        <v>267.99748765256629</v>
      </c>
      <c r="V25" s="6">
        <f t="shared" si="152"/>
        <v>327.29429968302219</v>
      </c>
      <c r="W25" s="6">
        <f t="shared" si="152"/>
        <v>397.2762492109639</v>
      </c>
      <c r="X25" s="6">
        <f t="shared" si="152"/>
        <v>479.26910324236627</v>
      </c>
      <c r="Y25" s="6">
        <f t="shared" si="152"/>
        <v>574.57912885533085</v>
      </c>
      <c r="Z25" s="6">
        <f t="shared" si="152"/>
        <v>684.42765201943598</v>
      </c>
      <c r="AA25" s="6">
        <f t="shared" si="152"/>
        <v>809.87322237745263</v>
      </c>
      <c r="AB25" s="6">
        <f t="shared" si="152"/>
        <v>951.72581582190446</v>
      </c>
      <c r="AC25" s="6">
        <f t="shared" si="152"/>
        <v>1110.4603564315335</v>
      </c>
      <c r="AD25" s="6">
        <f t="shared" si="152"/>
        <v>1286.1394117671136</v>
      </c>
      <c r="AE25" s="6">
        <f t="shared" si="152"/>
        <v>1478.3564359343848</v>
      </c>
      <c r="AF25" s="6">
        <f t="shared" si="152"/>
        <v>1686.2105941947768</v>
      </c>
      <c r="AG25" s="6">
        <f t="shared" si="152"/>
        <v>1908.3214498762782</v>
      </c>
      <c r="AH25" s="6">
        <f t="shared" si="152"/>
        <v>2147.3333363341694</v>
      </c>
      <c r="AI25" s="6">
        <f t="shared" si="152"/>
        <v>2392.1779058167344</v>
      </c>
      <c r="AJ25" s="6">
        <f t="shared" si="152"/>
        <v>2644.9543260361552</v>
      </c>
      <c r="AK25" s="6">
        <f t="shared" si="152"/>
        <v>2903.2852527827376</v>
      </c>
      <c r="AL25" s="6">
        <f t="shared" si="152"/>
        <v>3164.8739474127665</v>
      </c>
      <c r="AM25" s="6">
        <f t="shared" si="152"/>
        <v>3427.6195165432368</v>
      </c>
      <c r="AN25" s="71">
        <f t="shared" si="152"/>
        <v>3689.701225154954</v>
      </c>
      <c r="AO25" s="6">
        <f t="shared" si="152"/>
        <v>3949.6270888067693</v>
      </c>
      <c r="AP25" s="6">
        <f t="shared" si="152"/>
        <v>4206.247972268904</v>
      </c>
      <c r="AQ25" s="6">
        <f t="shared" si="152"/>
        <v>4458.7429696730833</v>
      </c>
      <c r="AR25" s="6">
        <f t="shared" si="152"/>
        <v>4706.5842950902024</v>
      </c>
      <c r="AS25" s="6">
        <f t="shared" si="152"/>
        <v>4949.4903465813704</v>
      </c>
      <c r="AT25" s="6">
        <f t="shared" si="152"/>
        <v>5187.3745553045756</v>
      </c>
      <c r="AU25" s="6">
        <f t="shared" si="152"/>
        <v>5420.2957845248084</v>
      </c>
      <c r="AV25" s="6">
        <f t="shared" si="152"/>
        <v>5648.4140103555637</v>
      </c>
      <c r="AW25" s="6">
        <f t="shared" si="152"/>
        <v>5871.9532069018478</v>
      </c>
      <c r="AX25" s="71">
        <f t="shared" si="152"/>
        <v>6091.1719726167748</v>
      </c>
      <c r="AY25" s="6">
        <f t="shared" si="152"/>
        <v>6306.3415094882048</v>
      </c>
      <c r="AZ25" s="6">
        <f t="shared" si="152"/>
        <v>6517.7300433134142</v>
      </c>
      <c r="BA25" s="6">
        <f t="shared" si="152"/>
        <v>6725.5925532642304</v>
      </c>
      <c r="BB25" s="6">
        <f t="shared" si="152"/>
        <v>6930.1646612118566</v>
      </c>
      <c r="BC25" s="6">
        <f t="shared" si="152"/>
        <v>7131.6596314190783</v>
      </c>
      <c r="BD25" s="6">
        <f t="shared" si="152"/>
        <v>7330.2675873097851</v>
      </c>
      <c r="BE25" s="6">
        <f t="shared" si="152"/>
        <v>7526.1562234257872</v>
      </c>
      <c r="BF25" s="6">
        <f>BE$25+BF24</f>
        <v>7719.4724535718633</v>
      </c>
      <c r="BG25" s="6">
        <f t="shared" si="152"/>
        <v>7910.3445786523307</v>
      </c>
      <c r="BH25" s="71">
        <f t="shared" si="152"/>
        <v>8098.8846756051498</v>
      </c>
    </row>
    <row r="26" spans="1:62" ht="15.75" thickBot="1" x14ac:dyDescent="0.3">
      <c r="A26" s="13" t="s">
        <v>69</v>
      </c>
      <c r="B26" s="17">
        <f>AX25</f>
        <v>6091.1719726167748</v>
      </c>
      <c r="C26" s="73">
        <f>AX25/$AX$4</f>
        <v>0.15453366416271674</v>
      </c>
      <c r="D26" s="4" t="s">
        <v>9</v>
      </c>
      <c r="E26" s="5">
        <f>SUM(F26:AF26)</f>
        <v>9700985.9486933313</v>
      </c>
      <c r="F26">
        <f>(F3-F25)^2</f>
        <v>3.1943268707877741</v>
      </c>
      <c r="G26">
        <f t="shared" ref="G26:AF26" si="153">(G3-G25)^2</f>
        <v>17.131402475134248</v>
      </c>
      <c r="H26">
        <f t="shared" si="153"/>
        <v>52.134309884246441</v>
      </c>
      <c r="I26">
        <f t="shared" si="153"/>
        <v>125.06138089407483</v>
      </c>
      <c r="J26">
        <f t="shared" si="153"/>
        <v>262.91299330515494</v>
      </c>
      <c r="K26">
        <f t="shared" si="153"/>
        <v>510.35036674861868</v>
      </c>
      <c r="L26">
        <f t="shared" si="153"/>
        <v>936.84841891015526</v>
      </c>
      <c r="M26">
        <f t="shared" si="153"/>
        <v>1648.8008548793166</v>
      </c>
      <c r="N26">
        <f t="shared" si="153"/>
        <v>2811.4508093531435</v>
      </c>
      <c r="O26">
        <f t="shared" si="153"/>
        <v>4677.2969806919491</v>
      </c>
      <c r="P26">
        <f t="shared" si="153"/>
        <v>7628.7308173716374</v>
      </c>
      <c r="Q26">
        <f t="shared" si="153"/>
        <v>12239.553960067504</v>
      </c>
      <c r="R26">
        <f t="shared" si="153"/>
        <v>19335.100597475568</v>
      </c>
      <c r="S26">
        <f t="shared" si="153"/>
        <v>30035.003183353572</v>
      </c>
      <c r="T26">
        <f t="shared" si="153"/>
        <v>45843.239778368952</v>
      </c>
      <c r="U26">
        <f t="shared" si="153"/>
        <v>68936.880670879022</v>
      </c>
      <c r="V26">
        <f t="shared" si="153"/>
        <v>102350.3400506052</v>
      </c>
      <c r="W26">
        <f t="shared" si="153"/>
        <v>147738.35022400826</v>
      </c>
      <c r="X26">
        <f t="shared" si="153"/>
        <v>207681.57241320025</v>
      </c>
      <c r="Y26">
        <f t="shared" si="153"/>
        <v>291642.074972487</v>
      </c>
      <c r="Z26">
        <f t="shared" si="153"/>
        <v>411011.72194921947</v>
      </c>
      <c r="AA26">
        <f t="shared" si="153"/>
        <v>570979.01134922169</v>
      </c>
      <c r="AB26" s="43">
        <f t="shared" si="153"/>
        <v>791408.53765686171</v>
      </c>
      <c r="AC26" s="44">
        <f t="shared" si="153"/>
        <v>1087252.6963762483</v>
      </c>
      <c r="AD26" s="44">
        <f t="shared" si="153"/>
        <v>1466531.4646475064</v>
      </c>
      <c r="AE26" s="44">
        <f t="shared" si="153"/>
        <v>1920864.1546724548</v>
      </c>
      <c r="AF26" s="45">
        <f t="shared" si="153"/>
        <v>2508462.3335299892</v>
      </c>
    </row>
    <row r="27" spans="1:62" ht="15.75" thickBot="1" x14ac:dyDescent="0.3">
      <c r="A27" s="13" t="s">
        <v>70</v>
      </c>
      <c r="B27" s="66">
        <f>BH25</f>
        <v>8098.8846756051498</v>
      </c>
      <c r="C27" s="75">
        <f>BH25/$BH$4</f>
        <v>0.17853875806720215</v>
      </c>
      <c r="D27" s="4" t="s">
        <v>10</v>
      </c>
      <c r="E27" s="5">
        <f>SUM(F27:AF27)</f>
        <v>10452.64135956087</v>
      </c>
      <c r="F27">
        <f>SQRT(F26)</f>
        <v>1.7872679907578981</v>
      </c>
      <c r="G27">
        <f t="shared" ref="G27:AF27" si="154">SQRT(G26)</f>
        <v>4.1390098423577406</v>
      </c>
      <c r="H27">
        <f t="shared" si="154"/>
        <v>7.2204092601629197</v>
      </c>
      <c r="I27">
        <f t="shared" si="154"/>
        <v>11.183084587629427</v>
      </c>
      <c r="J27">
        <f t="shared" si="154"/>
        <v>16.214591987008337</v>
      </c>
      <c r="K27">
        <f t="shared" si="154"/>
        <v>22.59093549963389</v>
      </c>
      <c r="L27">
        <f t="shared" si="154"/>
        <v>30.607979660705396</v>
      </c>
      <c r="M27">
        <f t="shared" si="154"/>
        <v>40.605428884316893</v>
      </c>
      <c r="N27">
        <f t="shared" si="154"/>
        <v>53.023115802007936</v>
      </c>
      <c r="O27">
        <f t="shared" si="154"/>
        <v>68.390766779529159</v>
      </c>
      <c r="P27">
        <f t="shared" si="154"/>
        <v>87.342605968517091</v>
      </c>
      <c r="Q27">
        <f t="shared" si="154"/>
        <v>110.63251764317535</v>
      </c>
      <c r="R27">
        <f t="shared" si="154"/>
        <v>139.05071232279096</v>
      </c>
      <c r="S27">
        <f t="shared" si="154"/>
        <v>173.30609678644768</v>
      </c>
      <c r="T27">
        <f t="shared" si="154"/>
        <v>214.11034486537298</v>
      </c>
      <c r="U27">
        <f t="shared" si="154"/>
        <v>262.55833765256631</v>
      </c>
      <c r="V27">
        <f t="shared" si="154"/>
        <v>319.92239691932355</v>
      </c>
      <c r="W27">
        <f t="shared" si="154"/>
        <v>384.36746769726528</v>
      </c>
      <c r="X27">
        <f t="shared" si="154"/>
        <v>455.72093699236626</v>
      </c>
      <c r="Y27">
        <f t="shared" si="154"/>
        <v>540.03895690263585</v>
      </c>
      <c r="Z27">
        <f t="shared" si="154"/>
        <v>641.10195909014305</v>
      </c>
      <c r="AA27">
        <f t="shared" si="154"/>
        <v>755.63153146836169</v>
      </c>
      <c r="AB27" s="43">
        <f t="shared" si="154"/>
        <v>889.61145319564184</v>
      </c>
      <c r="AC27" s="44">
        <f t="shared" si="154"/>
        <v>1042.714100976988</v>
      </c>
      <c r="AD27" s="44">
        <f t="shared" si="154"/>
        <v>1211.0043206560026</v>
      </c>
      <c r="AE27" s="44">
        <f t="shared" si="154"/>
        <v>1385.9524359343848</v>
      </c>
      <c r="AF27" s="45">
        <f t="shared" si="154"/>
        <v>1583.8125941947769</v>
      </c>
    </row>
    <row r="31" spans="1:62" ht="15.75" thickBot="1" x14ac:dyDescent="0.3">
      <c r="A31" t="s">
        <v>17</v>
      </c>
    </row>
    <row r="32" spans="1:62" x14ac:dyDescent="0.25">
      <c r="A32" s="22" t="s">
        <v>15</v>
      </c>
      <c r="B32" s="23" t="s">
        <v>18</v>
      </c>
      <c r="C32" s="24" t="s">
        <v>19</v>
      </c>
      <c r="D32" s="4" t="s">
        <v>21</v>
      </c>
      <c r="E32">
        <v>0</v>
      </c>
      <c r="F32">
        <v>1</v>
      </c>
      <c r="G32">
        <v>2</v>
      </c>
      <c r="H32">
        <v>3</v>
      </c>
      <c r="I32">
        <v>4</v>
      </c>
      <c r="J32">
        <v>5</v>
      </c>
      <c r="K32">
        <v>6</v>
      </c>
      <c r="L32">
        <v>7</v>
      </c>
      <c r="M32">
        <v>8</v>
      </c>
      <c r="N32">
        <v>9</v>
      </c>
      <c r="O32">
        <v>10</v>
      </c>
      <c r="P32">
        <v>11</v>
      </c>
      <c r="Q32">
        <v>12</v>
      </c>
      <c r="R32">
        <v>13</v>
      </c>
      <c r="S32">
        <v>14</v>
      </c>
      <c r="T32">
        <v>15</v>
      </c>
      <c r="U32">
        <v>16</v>
      </c>
      <c r="V32">
        <v>17</v>
      </c>
      <c r="W32">
        <v>18</v>
      </c>
      <c r="X32">
        <v>19</v>
      </c>
      <c r="Y32">
        <v>20</v>
      </c>
      <c r="Z32">
        <v>21</v>
      </c>
      <c r="AA32">
        <v>22</v>
      </c>
      <c r="AB32" s="43">
        <v>23</v>
      </c>
      <c r="AC32" s="44">
        <v>24</v>
      </c>
      <c r="AD32" s="44">
        <v>25</v>
      </c>
      <c r="AE32" s="44">
        <v>26</v>
      </c>
      <c r="AF32" s="45">
        <v>27</v>
      </c>
      <c r="AG32" s="44">
        <v>28</v>
      </c>
      <c r="AH32" s="45">
        <v>29</v>
      </c>
      <c r="AI32" s="44">
        <v>30</v>
      </c>
      <c r="AJ32" s="45">
        <v>31</v>
      </c>
      <c r="AK32" s="44">
        <v>32</v>
      </c>
      <c r="AL32" s="45">
        <v>33</v>
      </c>
      <c r="AM32" s="44">
        <v>34</v>
      </c>
      <c r="AN32" s="69">
        <v>35</v>
      </c>
      <c r="AO32" s="44">
        <v>36</v>
      </c>
      <c r="AP32" s="45">
        <v>37</v>
      </c>
      <c r="AQ32" s="44">
        <v>38</v>
      </c>
      <c r="AR32" s="45">
        <v>39</v>
      </c>
      <c r="AS32" s="44">
        <v>40</v>
      </c>
      <c r="AT32" s="45">
        <v>41</v>
      </c>
      <c r="AU32" s="44">
        <v>42</v>
      </c>
      <c r="AV32" s="45">
        <v>43</v>
      </c>
      <c r="AW32" s="44">
        <v>44</v>
      </c>
      <c r="AX32" s="69">
        <v>45</v>
      </c>
      <c r="AY32" s="44">
        <v>46</v>
      </c>
      <c r="AZ32" s="45">
        <v>47</v>
      </c>
      <c r="BA32" s="44">
        <v>48</v>
      </c>
      <c r="BB32" s="45">
        <v>49</v>
      </c>
      <c r="BC32" s="44">
        <v>50</v>
      </c>
      <c r="BD32" s="45">
        <v>51</v>
      </c>
      <c r="BE32" s="44">
        <v>52</v>
      </c>
      <c r="BF32" s="45">
        <v>53</v>
      </c>
      <c r="BG32" s="44">
        <v>54</v>
      </c>
      <c r="BH32" s="69">
        <v>55</v>
      </c>
      <c r="BI32" s="45"/>
      <c r="BJ32" s="45"/>
    </row>
    <row r="33" spans="1:60" ht="15.75" thickBot="1" x14ac:dyDescent="0.3">
      <c r="A33" s="25">
        <v>0.20864589175726178</v>
      </c>
      <c r="B33" s="26">
        <v>26.208236911504212</v>
      </c>
      <c r="C33" s="27">
        <v>3773.208054722732</v>
      </c>
      <c r="D33" s="4" t="s">
        <v>20</v>
      </c>
      <c r="F33">
        <f>G34-F34</f>
        <v>4.4975752108795142</v>
      </c>
      <c r="G33">
        <f t="shared" ref="G33:AE33" si="155">H34-G34</f>
        <v>5.5262548392170174</v>
      </c>
      <c r="H33">
        <f t="shared" si="155"/>
        <v>6.7860351927823075</v>
      </c>
      <c r="I33">
        <f t="shared" si="155"/>
        <v>8.3267040122325326</v>
      </c>
      <c r="J33">
        <f t="shared" si="155"/>
        <v>10.207690485920793</v>
      </c>
      <c r="K33">
        <f t="shared" si="155"/>
        <v>12.499375015215939</v>
      </c>
      <c r="L33">
        <f t="shared" si="155"/>
        <v>15.284273931101708</v>
      </c>
      <c r="M33">
        <f t="shared" si="155"/>
        <v>18.657889339924125</v>
      </c>
      <c r="N33">
        <f t="shared" si="155"/>
        <v>22.728903970001568</v>
      </c>
      <c r="O33">
        <f t="shared" si="155"/>
        <v>27.618256268196291</v>
      </c>
      <c r="P33">
        <f t="shared" si="155"/>
        <v>33.456454464080366</v>
      </c>
      <c r="Q33">
        <f t="shared" si="155"/>
        <v>40.378295545373419</v>
      </c>
      <c r="R33">
        <f t="shared" si="155"/>
        <v>48.513985654759125</v>
      </c>
      <c r="S33">
        <f t="shared" si="155"/>
        <v>57.9755895499909</v>
      </c>
      <c r="T33">
        <f t="shared" si="155"/>
        <v>68.837896342566467</v>
      </c>
      <c r="U33">
        <f t="shared" si="155"/>
        <v>81.11335764162186</v>
      </c>
      <c r="V33">
        <f t="shared" si="155"/>
        <v>94.721939384911707</v>
      </c>
      <c r="W33">
        <f t="shared" si="155"/>
        <v>109.45868039606</v>
      </c>
      <c r="X33">
        <f t="shared" si="155"/>
        <v>124.96440401748544</v>
      </c>
      <c r="Y33">
        <f t="shared" si="155"/>
        <v>140.70788523358215</v>
      </c>
      <c r="Z33">
        <f t="shared" si="155"/>
        <v>155.98972626329942</v>
      </c>
      <c r="AA33">
        <f t="shared" si="155"/>
        <v>169.97760134614077</v>
      </c>
      <c r="AB33" s="43">
        <f t="shared" si="155"/>
        <v>181.77781565857504</v>
      </c>
      <c r="AC33" s="44">
        <f t="shared" si="155"/>
        <v>190.53889031161566</v>
      </c>
      <c r="AD33" s="44">
        <f t="shared" si="155"/>
        <v>195.57111243506597</v>
      </c>
      <c r="AE33" s="44">
        <f t="shared" si="155"/>
        <v>196.4562156186355</v>
      </c>
    </row>
    <row r="34" spans="1:60" ht="15.75" thickBot="1" x14ac:dyDescent="0.3">
      <c r="A34" s="13" t="s">
        <v>68</v>
      </c>
      <c r="B34" s="65">
        <f>AN34</f>
        <v>3253.6048562868086</v>
      </c>
      <c r="C34" s="74">
        <f>AN34/$AN$4</f>
        <v>9.7206995043999517E-2</v>
      </c>
      <c r="D34" s="4" t="s">
        <v>8</v>
      </c>
      <c r="F34" s="12">
        <f>$E$3+$C33*(1/(1+EXP(-$A33*(F32-$B33))))</f>
        <v>19.549006166421226</v>
      </c>
      <c r="G34" s="12">
        <f t="shared" ref="G34:BH34" si="156">$E$3+$C33*(1/(1+EXP(-$A33*(G32-$B33))))</f>
        <v>24.04658137730074</v>
      </c>
      <c r="H34" s="12">
        <f t="shared" si="156"/>
        <v>29.572836216517757</v>
      </c>
      <c r="I34" s="12">
        <f t="shared" si="156"/>
        <v>36.358871409300065</v>
      </c>
      <c r="J34" s="12">
        <f t="shared" si="156"/>
        <v>44.685575421532597</v>
      </c>
      <c r="K34" s="12">
        <f t="shared" si="156"/>
        <v>54.89326590745339</v>
      </c>
      <c r="L34" s="12">
        <f t="shared" si="156"/>
        <v>67.392640922669329</v>
      </c>
      <c r="M34" s="12">
        <f t="shared" si="156"/>
        <v>82.676914853771038</v>
      </c>
      <c r="N34" s="12">
        <f t="shared" si="156"/>
        <v>101.33480419369516</v>
      </c>
      <c r="O34" s="12">
        <f t="shared" si="156"/>
        <v>124.06370816369673</v>
      </c>
      <c r="P34" s="12">
        <f t="shared" si="156"/>
        <v>151.68196443189302</v>
      </c>
      <c r="Q34" s="12">
        <f t="shared" si="156"/>
        <v>185.13841889597339</v>
      </c>
      <c r="R34" s="12">
        <f t="shared" si="156"/>
        <v>225.51671444134681</v>
      </c>
      <c r="S34" s="12">
        <f t="shared" si="156"/>
        <v>274.03070009610593</v>
      </c>
      <c r="T34" s="12">
        <f t="shared" si="156"/>
        <v>332.00628964609683</v>
      </c>
      <c r="U34" s="12">
        <f t="shared" si="156"/>
        <v>400.8441859886633</v>
      </c>
      <c r="V34" s="12">
        <f t="shared" si="156"/>
        <v>481.95754363028516</v>
      </c>
      <c r="W34" s="12">
        <f t="shared" si="156"/>
        <v>576.67948301519687</v>
      </c>
      <c r="X34" s="12">
        <f t="shared" si="156"/>
        <v>686.13816341125687</v>
      </c>
      <c r="Y34" s="12">
        <f t="shared" si="156"/>
        <v>811.1025674287423</v>
      </c>
      <c r="Z34" s="12">
        <f t="shared" si="156"/>
        <v>951.81045266232445</v>
      </c>
      <c r="AA34" s="12">
        <f t="shared" si="156"/>
        <v>1107.8001789256239</v>
      </c>
      <c r="AB34" s="52">
        <f t="shared" si="156"/>
        <v>1277.7777802717646</v>
      </c>
      <c r="AC34" s="53">
        <f t="shared" si="156"/>
        <v>1459.5555959303397</v>
      </c>
      <c r="AD34" s="53">
        <f t="shared" si="156"/>
        <v>1650.0944862419553</v>
      </c>
      <c r="AE34" s="53">
        <f t="shared" si="156"/>
        <v>1845.6655986770213</v>
      </c>
      <c r="AF34" s="54">
        <f t="shared" si="156"/>
        <v>2042.1218142956568</v>
      </c>
      <c r="AG34" s="54">
        <f>$E$3+$C33*(1/(1+EXP(-$A33*(AG32-$B33))))</f>
        <v>2235.2407810986506</v>
      </c>
      <c r="AH34" s="54">
        <f t="shared" si="156"/>
        <v>2421.0812091659477</v>
      </c>
      <c r="AI34" s="54">
        <f t="shared" si="156"/>
        <v>2596.2902166374324</v>
      </c>
      <c r="AJ34" s="54">
        <f t="shared" si="156"/>
        <v>2758.3136488061828</v>
      </c>
      <c r="AK34" s="54">
        <f t="shared" si="156"/>
        <v>2905.4874612292501</v>
      </c>
      <c r="AL34" s="54">
        <f t="shared" si="156"/>
        <v>3037.0162493153548</v>
      </c>
      <c r="AM34" s="54">
        <f t="shared" si="156"/>
        <v>3152.8657027000249</v>
      </c>
      <c r="AN34" s="69">
        <f t="shared" si="156"/>
        <v>3253.6048562868086</v>
      </c>
      <c r="AO34" s="54">
        <f t="shared" si="156"/>
        <v>3340.2324112814345</v>
      </c>
      <c r="AP34" s="54">
        <f t="shared" si="156"/>
        <v>3414.0131374830385</v>
      </c>
      <c r="AQ34" s="54">
        <f t="shared" si="156"/>
        <v>3476.3399505400862</v>
      </c>
      <c r="AR34" s="54">
        <f t="shared" si="156"/>
        <v>3528.6279475948336</v>
      </c>
      <c r="AS34" s="54">
        <f t="shared" si="156"/>
        <v>3572.2400247583205</v>
      </c>
      <c r="AT34" s="54">
        <f t="shared" si="156"/>
        <v>3608.4398707766431</v>
      </c>
      <c r="AU34" s="54">
        <f t="shared" si="156"/>
        <v>3638.3665736608141</v>
      </c>
      <c r="AV34" s="54">
        <f t="shared" si="156"/>
        <v>3663.0250134920448</v>
      </c>
      <c r="AW34" s="54">
        <f t="shared" si="156"/>
        <v>3683.286952060761</v>
      </c>
      <c r="AX34" s="69">
        <f t="shared" si="156"/>
        <v>3699.8987729323744</v>
      </c>
      <c r="AY34" s="54">
        <f t="shared" si="156"/>
        <v>3713.4928760010198</v>
      </c>
      <c r="AZ34" s="54">
        <f t="shared" si="156"/>
        <v>3724.6006414641888</v>
      </c>
      <c r="BA34" s="54">
        <f t="shared" si="156"/>
        <v>3733.6655993326667</v>
      </c>
      <c r="BB34" s="54">
        <f t="shared" si="156"/>
        <v>3741.0559754831488</v>
      </c>
      <c r="BC34" s="54">
        <f t="shared" si="156"/>
        <v>3747.0761613863597</v>
      </c>
      <c r="BD34" s="54">
        <f t="shared" si="156"/>
        <v>3751.9769063987574</v>
      </c>
      <c r="BE34" s="54">
        <f t="shared" si="156"/>
        <v>3755.9641914145527</v>
      </c>
      <c r="BF34" s="54">
        <f t="shared" si="156"/>
        <v>3759.2068378331278</v>
      </c>
      <c r="BG34" s="54">
        <f t="shared" si="156"/>
        <v>3761.8429571364336</v>
      </c>
      <c r="BH34" s="69">
        <f t="shared" si="156"/>
        <v>3763.9853692354363</v>
      </c>
    </row>
    <row r="35" spans="1:60" ht="15.75" thickBot="1" x14ac:dyDescent="0.3">
      <c r="A35" s="13" t="s">
        <v>69</v>
      </c>
      <c r="B35" s="17">
        <f>AX34</f>
        <v>3699.8987729323744</v>
      </c>
      <c r="C35" s="73">
        <f>AX34/$AX$4</f>
        <v>9.3866815283291216E-2</v>
      </c>
      <c r="D35" s="4" t="s">
        <v>9</v>
      </c>
      <c r="E35" s="5">
        <f>SUM(F35:AF35)</f>
        <v>16739481.201580338</v>
      </c>
      <c r="F35" s="3">
        <f>(F34-F$3)^2</f>
        <v>380.03577067263518</v>
      </c>
      <c r="G35" s="3">
        <f t="shared" ref="G35:AF35" si="157">(G34-G$3)^2</f>
        <v>573.61584173213453</v>
      </c>
      <c r="H35" s="3">
        <f t="shared" si="157"/>
        <v>866.10076559736262</v>
      </c>
      <c r="I35" s="3">
        <f t="shared" si="157"/>
        <v>1306.1607791806175</v>
      </c>
      <c r="J35" s="3">
        <f t="shared" si="157"/>
        <v>1966.1698374160935</v>
      </c>
      <c r="K35" s="3">
        <f t="shared" si="157"/>
        <v>2958.6557455881184</v>
      </c>
      <c r="L35" s="3">
        <f t="shared" si="157"/>
        <v>4448.6259950008352</v>
      </c>
      <c r="M35" s="3">
        <f t="shared" si="157"/>
        <v>6678.6421672610741</v>
      </c>
      <c r="N35" s="3">
        <f t="shared" si="157"/>
        <v>10012.64040605552</v>
      </c>
      <c r="O35" s="3">
        <f t="shared" si="157"/>
        <v>14989.991254982444</v>
      </c>
      <c r="P35" s="3">
        <f t="shared" si="157"/>
        <v>22405.998715656522</v>
      </c>
      <c r="Q35" s="3">
        <f t="shared" si="157"/>
        <v>33425.328503842822</v>
      </c>
      <c r="R35" s="3">
        <f t="shared" si="157"/>
        <v>49694.549428901431</v>
      </c>
      <c r="S35" s="3">
        <f t="shared" si="157"/>
        <v>73432.971892784597</v>
      </c>
      <c r="T35" s="3">
        <f t="shared" si="157"/>
        <v>107600.34216839228</v>
      </c>
      <c r="U35" s="3">
        <f t="shared" si="157"/>
        <v>156345.14248519612</v>
      </c>
      <c r="V35" s="3">
        <f t="shared" si="157"/>
        <v>225231.53051674864</v>
      </c>
      <c r="W35" s="3">
        <f t="shared" si="157"/>
        <v>317837.40387149143</v>
      </c>
      <c r="X35" s="3">
        <f t="shared" si="157"/>
        <v>439025.50433815439</v>
      </c>
      <c r="Y35" s="3">
        <f t="shared" si="157"/>
        <v>603049.15406749689</v>
      </c>
      <c r="Z35" s="3">
        <f t="shared" si="157"/>
        <v>825344.55866718397</v>
      </c>
      <c r="AA35" s="3">
        <f t="shared" si="157"/>
        <v>1109985.4876716828</v>
      </c>
      <c r="AB35" s="46">
        <f t="shared" si="157"/>
        <v>1477837.5450015422</v>
      </c>
      <c r="AC35" s="47">
        <f t="shared" si="157"/>
        <v>1937133.2402356653</v>
      </c>
      <c r="AD35" s="47">
        <f t="shared" si="157"/>
        <v>2480497.096310915</v>
      </c>
      <c r="AE35" s="47">
        <f t="shared" si="157"/>
        <v>3073926.2333955048</v>
      </c>
      <c r="AF35" s="48">
        <f t="shared" si="157"/>
        <v>3762528.4757456919</v>
      </c>
    </row>
    <row r="36" spans="1:60" ht="15.75" thickBot="1" x14ac:dyDescent="0.3">
      <c r="A36" s="13" t="s">
        <v>70</v>
      </c>
      <c r="B36" s="66">
        <f>BH34</f>
        <v>3763.9853692354363</v>
      </c>
      <c r="C36" s="75">
        <f>BH34/$BH$4</f>
        <v>8.297652085732421E-2</v>
      </c>
      <c r="D36" s="4" t="s">
        <v>10</v>
      </c>
      <c r="E36" s="5">
        <f>SUM(F36:AF36)</f>
        <v>14443.487756567689</v>
      </c>
      <c r="F36">
        <f>SQRT(F35)</f>
        <v>19.494506166421225</v>
      </c>
      <c r="G36">
        <f t="shared" ref="G36:AF36" si="158">SQRT(G35)</f>
        <v>23.95027853141033</v>
      </c>
      <c r="H36">
        <f t="shared" si="158"/>
        <v>29.429589966517756</v>
      </c>
      <c r="I36">
        <f t="shared" si="158"/>
        <v>36.140846409300067</v>
      </c>
      <c r="J36">
        <f t="shared" si="158"/>
        <v>44.341513702354519</v>
      </c>
      <c r="K36">
        <f t="shared" si="158"/>
        <v>54.393526688275308</v>
      </c>
      <c r="L36">
        <f t="shared" si="158"/>
        <v>66.698020922669329</v>
      </c>
      <c r="M36">
        <f t="shared" si="158"/>
        <v>81.722959853771044</v>
      </c>
      <c r="N36">
        <f t="shared" si="158"/>
        <v>100.06318207040749</v>
      </c>
      <c r="O36">
        <f t="shared" si="158"/>
        <v>122.43361979040905</v>
      </c>
      <c r="P36">
        <f t="shared" si="158"/>
        <v>149.68633443189302</v>
      </c>
      <c r="Q36">
        <f t="shared" si="158"/>
        <v>182.82595139597339</v>
      </c>
      <c r="R36">
        <f t="shared" si="158"/>
        <v>222.92274318449751</v>
      </c>
      <c r="S36">
        <f t="shared" si="158"/>
        <v>270.98518758925661</v>
      </c>
      <c r="T36">
        <f t="shared" si="158"/>
        <v>328.02491089609686</v>
      </c>
      <c r="U36">
        <f t="shared" si="158"/>
        <v>395.40503598866331</v>
      </c>
      <c r="V36">
        <f t="shared" si="158"/>
        <v>474.58564086658652</v>
      </c>
      <c r="W36">
        <f t="shared" si="158"/>
        <v>563.77070150149825</v>
      </c>
      <c r="X36">
        <f t="shared" si="158"/>
        <v>662.58999716125686</v>
      </c>
      <c r="Y36">
        <f t="shared" si="158"/>
        <v>776.5623954760473</v>
      </c>
      <c r="Z36">
        <f t="shared" si="158"/>
        <v>908.48475973303152</v>
      </c>
      <c r="AA36">
        <f t="shared" si="158"/>
        <v>1053.5584880165329</v>
      </c>
      <c r="AB36" s="43">
        <f t="shared" si="158"/>
        <v>1215.663417645502</v>
      </c>
      <c r="AC36" s="44">
        <f t="shared" si="158"/>
        <v>1391.8093404757942</v>
      </c>
      <c r="AD36" s="44">
        <f t="shared" si="158"/>
        <v>1574.9593951308443</v>
      </c>
      <c r="AE36" s="44">
        <f t="shared" si="158"/>
        <v>1753.2615986770213</v>
      </c>
      <c r="AF36" s="45">
        <f t="shared" si="158"/>
        <v>1939.7238142956569</v>
      </c>
    </row>
    <row r="41" spans="1:60" ht="15.75" thickBot="1" x14ac:dyDescent="0.3">
      <c r="A41" t="s">
        <v>22</v>
      </c>
    </row>
    <row r="42" spans="1:60" x14ac:dyDescent="0.25">
      <c r="A42" s="22" t="s">
        <v>15</v>
      </c>
      <c r="B42" s="23" t="s">
        <v>18</v>
      </c>
      <c r="C42" s="24" t="s">
        <v>19</v>
      </c>
      <c r="D42" s="4" t="s">
        <v>21</v>
      </c>
      <c r="E42">
        <v>0</v>
      </c>
      <c r="F42">
        <v>1</v>
      </c>
      <c r="G42">
        <v>2</v>
      </c>
      <c r="H42">
        <v>3</v>
      </c>
      <c r="I42">
        <v>4</v>
      </c>
      <c r="J42">
        <v>5</v>
      </c>
      <c r="K42">
        <v>6</v>
      </c>
      <c r="L42">
        <v>7</v>
      </c>
      <c r="M42">
        <v>8</v>
      </c>
      <c r="N42">
        <v>9</v>
      </c>
      <c r="O42">
        <v>10</v>
      </c>
      <c r="P42">
        <v>11</v>
      </c>
      <c r="Q42">
        <v>12</v>
      </c>
      <c r="R42">
        <v>13</v>
      </c>
      <c r="S42">
        <v>14</v>
      </c>
      <c r="T42">
        <v>15</v>
      </c>
      <c r="U42">
        <v>16</v>
      </c>
      <c r="V42">
        <v>17</v>
      </c>
      <c r="W42">
        <v>18</v>
      </c>
      <c r="X42">
        <v>19</v>
      </c>
      <c r="Y42">
        <v>20</v>
      </c>
      <c r="Z42">
        <v>21</v>
      </c>
      <c r="AA42">
        <v>22</v>
      </c>
      <c r="AB42" s="43">
        <v>23</v>
      </c>
      <c r="AC42" s="44">
        <v>24</v>
      </c>
      <c r="AD42" s="44">
        <v>25</v>
      </c>
      <c r="AE42" s="44">
        <v>26</v>
      </c>
      <c r="AF42" s="45">
        <v>27</v>
      </c>
      <c r="AG42" s="45">
        <v>28</v>
      </c>
      <c r="AH42" s="45">
        <v>29</v>
      </c>
      <c r="AI42" s="45">
        <v>30</v>
      </c>
      <c r="AJ42" s="45">
        <v>31</v>
      </c>
      <c r="AK42" s="45">
        <v>32</v>
      </c>
      <c r="AL42" s="45">
        <v>33</v>
      </c>
      <c r="AM42" s="45">
        <v>34</v>
      </c>
      <c r="AN42" s="69">
        <v>35</v>
      </c>
      <c r="AO42" s="45">
        <v>36</v>
      </c>
      <c r="AP42" s="45">
        <v>37</v>
      </c>
      <c r="AQ42" s="45">
        <v>38</v>
      </c>
      <c r="AR42" s="45">
        <v>39</v>
      </c>
      <c r="AS42" s="45">
        <v>40</v>
      </c>
      <c r="AT42" s="45">
        <v>41</v>
      </c>
      <c r="AU42" s="45">
        <v>42</v>
      </c>
      <c r="AV42" s="45">
        <v>43</v>
      </c>
      <c r="AW42" s="45">
        <v>44</v>
      </c>
      <c r="AX42" s="69">
        <v>45</v>
      </c>
      <c r="AY42" s="45">
        <v>46</v>
      </c>
      <c r="AZ42" s="45">
        <v>47</v>
      </c>
      <c r="BA42" s="45">
        <v>48</v>
      </c>
      <c r="BB42" s="45">
        <v>49</v>
      </c>
      <c r="BC42" s="45">
        <v>50</v>
      </c>
      <c r="BD42" s="45">
        <v>51</v>
      </c>
      <c r="BE42" s="45">
        <v>52</v>
      </c>
      <c r="BF42" s="45">
        <v>53</v>
      </c>
      <c r="BG42" s="45">
        <v>54</v>
      </c>
      <c r="BH42" s="69">
        <v>55</v>
      </c>
    </row>
    <row r="43" spans="1:60" ht="15.75" thickBot="1" x14ac:dyDescent="0.3">
      <c r="A43" s="25">
        <v>0.18887983798625593</v>
      </c>
      <c r="B43" s="26">
        <v>25.161192935546548</v>
      </c>
      <c r="C43" s="27">
        <v>0.12414830951115173</v>
      </c>
      <c r="D43" s="4" t="s">
        <v>20</v>
      </c>
      <c r="F43">
        <f>G44-F44</f>
        <v>4.2475588704647862</v>
      </c>
      <c r="G43">
        <f t="shared" ref="G43:AF43" si="159">H44-G44</f>
        <v>5.2967632372431162</v>
      </c>
      <c r="H43">
        <f t="shared" si="159"/>
        <v>6.5908195292199885</v>
      </c>
      <c r="I43">
        <f t="shared" si="159"/>
        <v>8.1824575085717015</v>
      </c>
      <c r="J43">
        <f t="shared" si="159"/>
        <v>10.13403432295484</v>
      </c>
      <c r="K43">
        <f t="shared" si="159"/>
        <v>12.518517119144491</v>
      </c>
      <c r="L43">
        <f t="shared" si="159"/>
        <v>15.420171651319947</v>
      </c>
      <c r="M43">
        <f t="shared" si="159"/>
        <v>18.934706767395696</v>
      </c>
      <c r="N43">
        <f t="shared" si="159"/>
        <v>23.168527321179198</v>
      </c>
      <c r="O43">
        <f t="shared" si="159"/>
        <v>28.23663817069513</v>
      </c>
      <c r="P43">
        <f t="shared" si="159"/>
        <v>34.258634905582284</v>
      </c>
      <c r="Q43">
        <f t="shared" si="159"/>
        <v>41.352143158144457</v>
      </c>
      <c r="R43">
        <f t="shared" si="159"/>
        <v>49.623078379344037</v>
      </c>
      <c r="S43">
        <f t="shared" si="159"/>
        <v>59.152264908099085</v>
      </c>
      <c r="T43">
        <f t="shared" si="159"/>
        <v>69.97836645424735</v>
      </c>
      <c r="U43">
        <f t="shared" si="159"/>
        <v>82.077822979519908</v>
      </c>
      <c r="V43">
        <f t="shared" si="159"/>
        <v>95.343592121030895</v>
      </c>
      <c r="W43">
        <f t="shared" si="159"/>
        <v>109.56586480992144</v>
      </c>
      <c r="X43">
        <f t="shared" si="159"/>
        <v>124.41927463604782</v>
      </c>
      <c r="Y43">
        <f t="shared" si="159"/>
        <v>139.46192799537266</v>
      </c>
      <c r="Z43">
        <f t="shared" si="159"/>
        <v>154.15117662851014</v>
      </c>
      <c r="AA43">
        <f t="shared" si="159"/>
        <v>167.87886760335732</v>
      </c>
      <c r="AB43" s="43">
        <f t="shared" si="159"/>
        <v>180.02476433491552</v>
      </c>
      <c r="AC43" s="44">
        <f t="shared" si="159"/>
        <v>190.02170764283505</v>
      </c>
      <c r="AD43" s="44">
        <f t="shared" si="159"/>
        <v>197.42151007888197</v>
      </c>
      <c r="AE43" s="44">
        <f t="shared" si="159"/>
        <v>201.9485050967437</v>
      </c>
      <c r="AF43" s="44">
        <f t="shared" si="159"/>
        <v>203.5294204375673</v>
      </c>
      <c r="AG43" s="44">
        <f t="shared" ref="AG43" si="160">AH44-AG44</f>
        <v>252.0234168889383</v>
      </c>
      <c r="AH43" s="44">
        <f t="shared" ref="AH43" si="161">AI44-AH44</f>
        <v>148.81529324505618</v>
      </c>
      <c r="AI43" s="44">
        <f t="shared" ref="AI43" si="162">AJ44-AI44</f>
        <v>192.713592841631</v>
      </c>
      <c r="AJ43" s="44">
        <f t="shared" ref="AJ43" si="163">AK44-AJ44</f>
        <v>185.29695876403503</v>
      </c>
      <c r="AK43" s="44">
        <f t="shared" ref="AK43" si="164">AL44-AK44</f>
        <v>176.80498757345003</v>
      </c>
      <c r="AL43" s="44">
        <f t="shared" ref="AL43" si="165">AM44-AL44</f>
        <v>167.71399488961924</v>
      </c>
      <c r="AM43" s="44">
        <f t="shared" ref="AM43" si="166">AN44-AM44</f>
        <v>158.43590308897728</v>
      </c>
      <c r="AN43" s="72">
        <f t="shared" ref="AN43" si="167">AO44-AN44</f>
        <v>149.30229669709843</v>
      </c>
      <c r="AO43" s="44">
        <f t="shared" ref="AO43" si="168">AP44-AO44</f>
        <v>140.56107076478202</v>
      </c>
      <c r="AP43" s="44">
        <f t="shared" ref="AP43" si="169">AQ44-AP44</f>
        <v>132.38206025462159</v>
      </c>
      <c r="AQ43" s="44">
        <f t="shared" ref="AQ43" si="170">AR44-AQ44</f>
        <v>124.8679537257417</v>
      </c>
      <c r="AR43" s="44">
        <f t="shared" ref="AR43" si="171">AS44-AR44</f>
        <v>118.06741320601623</v>
      </c>
      <c r="AS43" s="44">
        <f t="shared" ref="AS43" si="172">AT44-AS44</f>
        <v>111.98821182400752</v>
      </c>
      <c r="AT43" s="44">
        <f t="shared" ref="AT43" si="173">AU44-AT44</f>
        <v>106.60906611891824</v>
      </c>
      <c r="AU43" s="44">
        <f t="shared" ref="AU43" si="174">AV44-AU44</f>
        <v>101.88953203908568</v>
      </c>
      <c r="AV43" s="44">
        <f t="shared" ref="AV43" si="175">AW44-AV44</f>
        <v>97.777812419462862</v>
      </c>
      <c r="AW43" s="44">
        <f t="shared" ref="AW43" si="176">AX44-AW44</f>
        <v>94.216611006537278</v>
      </c>
      <c r="AX43" s="72">
        <f t="shared" ref="AX43" si="177">AY44-AX44</f>
        <v>91.14731030873827</v>
      </c>
      <c r="AY43" s="44">
        <f t="shared" ref="AY43" si="178">AZ44-AY44</f>
        <v>88.512796118404367</v>
      </c>
      <c r="AZ43" s="44">
        <f t="shared" ref="AZ43" si="179">BA44-AZ44</f>
        <v>86.259240366596714</v>
      </c>
      <c r="BA43" s="44">
        <f t="shared" ref="BA43" si="180">BB44-BA44</f>
        <v>84.337114579820991</v>
      </c>
      <c r="BB43" s="44">
        <f t="shared" ref="BB43" si="181">BC44-BB44</f>
        <v>82.70165687795361</v>
      </c>
      <c r="BC43" s="44">
        <f t="shared" ref="BC43" si="182">BD44-BC44</f>
        <v>81.312966634803161</v>
      </c>
      <c r="BD43" s="44">
        <f t="shared" ref="BD43" si="183">BE44-BD44</f>
        <v>80.135857756159567</v>
      </c>
      <c r="BE43" s="44">
        <f t="shared" ref="BE43" si="184">BF44-BE44</f>
        <v>79.139565888709512</v>
      </c>
      <c r="BF43" s="44">
        <f t="shared" ref="BF43" si="185">BG44-BF44</f>
        <v>78.297376801898281</v>
      </c>
      <c r="BG43" s="44">
        <f t="shared" ref="BG43" si="186">BH44-BG44</f>
        <v>77.586221860814476</v>
      </c>
      <c r="BH43" s="72">
        <f t="shared" ref="BH43" si="187">BI44-BH44</f>
        <v>-5538.0925247867171</v>
      </c>
    </row>
    <row r="44" spans="1:60" ht="15.75" thickBot="1" x14ac:dyDescent="0.3">
      <c r="A44" s="13" t="s">
        <v>68</v>
      </c>
      <c r="B44" s="65">
        <f>AN44</f>
        <v>3531.0003895365467</v>
      </c>
      <c r="C44" s="74">
        <f>AN44/$AN$4</f>
        <v>0.1054946597780043</v>
      </c>
      <c r="D44" s="4" t="s">
        <v>8</v>
      </c>
      <c r="F44" s="12">
        <f>$E$3+$C43*E4*(1/(1+EXP(-$A43*(F42-$B43))))</f>
        <v>16.257125576529774</v>
      </c>
      <c r="G44" s="12">
        <f>$E$3+$C43*F4*(1/(1+EXP(-$A43*(G42-$B43))))</f>
        <v>20.50468444699456</v>
      </c>
      <c r="H44" s="12">
        <f t="shared" ref="H44:AF44" si="188">$E$3+$C43*G4*(1/(1+EXP(-$A43*(H42-$B43))))</f>
        <v>25.801447684237676</v>
      </c>
      <c r="I44" s="12">
        <f t="shared" si="188"/>
        <v>32.392267213457664</v>
      </c>
      <c r="J44" s="12">
        <f t="shared" si="188"/>
        <v>40.574724722029366</v>
      </c>
      <c r="K44" s="12">
        <f>$E$3+$C43*J4*(1/(1+EXP(-$A43*(K42-$B43))))</f>
        <v>50.708759044984205</v>
      </c>
      <c r="L44" s="12">
        <f t="shared" si="188"/>
        <v>63.227276164128696</v>
      </c>
      <c r="M44" s="12">
        <f t="shared" si="188"/>
        <v>78.647447815448643</v>
      </c>
      <c r="N44" s="12">
        <f t="shared" si="188"/>
        <v>97.582154582844339</v>
      </c>
      <c r="O44" s="12">
        <f t="shared" si="188"/>
        <v>120.75068190402354</v>
      </c>
      <c r="P44" s="12">
        <f t="shared" si="188"/>
        <v>148.98732007471867</v>
      </c>
      <c r="Q44" s="12">
        <f t="shared" si="188"/>
        <v>183.24595498030095</v>
      </c>
      <c r="R44" s="12">
        <f t="shared" si="188"/>
        <v>224.59809813844541</v>
      </c>
      <c r="S44" s="12">
        <f t="shared" si="188"/>
        <v>274.22117651778944</v>
      </c>
      <c r="T44" s="12">
        <f t="shared" si="188"/>
        <v>333.37344142588853</v>
      </c>
      <c r="U44" s="12">
        <f t="shared" si="188"/>
        <v>403.35180788013588</v>
      </c>
      <c r="V44" s="12">
        <f t="shared" si="188"/>
        <v>485.42963085965579</v>
      </c>
      <c r="W44" s="12">
        <f t="shared" si="188"/>
        <v>580.77322298068668</v>
      </c>
      <c r="X44" s="12">
        <f t="shared" si="188"/>
        <v>690.33908779060812</v>
      </c>
      <c r="Y44" s="12">
        <f t="shared" si="188"/>
        <v>814.75836242665594</v>
      </c>
      <c r="Z44" s="12">
        <f t="shared" si="188"/>
        <v>954.2202904220286</v>
      </c>
      <c r="AA44" s="12">
        <f t="shared" si="188"/>
        <v>1108.3714670505387</v>
      </c>
      <c r="AB44" s="52">
        <f t="shared" si="188"/>
        <v>1276.2503346538961</v>
      </c>
      <c r="AC44" s="53">
        <f t="shared" si="188"/>
        <v>1456.2750989888116</v>
      </c>
      <c r="AD44" s="53">
        <f t="shared" si="188"/>
        <v>1646.2968066316466</v>
      </c>
      <c r="AE44" s="53">
        <f t="shared" si="188"/>
        <v>1843.7183167105286</v>
      </c>
      <c r="AF44" s="54">
        <f t="shared" si="188"/>
        <v>2045.6668218072723</v>
      </c>
      <c r="AG44" s="54">
        <f t="shared" ref="AG44" si="189">$E$3+$C43*AF4*(1/(1+EXP(-$A43*(AG42-$B43))))</f>
        <v>2249.1962422448396</v>
      </c>
      <c r="AH44" s="54">
        <f t="shared" ref="AH44" si="190">$E$3+$C43*AG4*(1/(1+EXP(-$A43*(AH42-$B43))))</f>
        <v>2501.2196591337779</v>
      </c>
      <c r="AI44" s="54">
        <f t="shared" ref="AI44" si="191">$E$3+$C43*AH4*(1/(1+EXP(-$A43*(AI42-$B43))))</f>
        <v>2650.0349523788341</v>
      </c>
      <c r="AJ44" s="54">
        <f t="shared" ref="AJ44" si="192">$E$3+$C43*AI4*(1/(1+EXP(-$A43*(AJ42-$B43))))</f>
        <v>2842.7485452204651</v>
      </c>
      <c r="AK44" s="54">
        <f t="shared" ref="AK44" si="193">$E$3+$C43*AJ4*(1/(1+EXP(-$A43*(AK42-$B43))))</f>
        <v>3028.0455039845001</v>
      </c>
      <c r="AL44" s="54">
        <f t="shared" ref="AL44" si="194">$E$3+$C43*AK4*(1/(1+EXP(-$A43*(AL42-$B43))))</f>
        <v>3204.8504915579501</v>
      </c>
      <c r="AM44" s="54">
        <f t="shared" ref="AM44" si="195">$E$3+$C43*AL4*(1/(1+EXP(-$A43*(AM42-$B43))))</f>
        <v>3372.5644864475694</v>
      </c>
      <c r="AN44" s="69">
        <f t="shared" ref="AN44" si="196">$E$3+$C43*AM4*(1/(1+EXP(-$A43*(AN42-$B43))))</f>
        <v>3531.0003895365467</v>
      </c>
      <c r="AO44" s="54">
        <f t="shared" ref="AO44" si="197">$E$3+$C43*AN4*(1/(1+EXP(-$A43*(AO42-$B43))))</f>
        <v>3680.3026862336451</v>
      </c>
      <c r="AP44" s="54">
        <f t="shared" ref="AP44" si="198">$E$3+$C43*AO4*(1/(1+EXP(-$A43*(AP42-$B43))))</f>
        <v>3820.8637569984271</v>
      </c>
      <c r="AQ44" s="54">
        <f t="shared" ref="AQ44" si="199">$E$3+$C43*AP4*(1/(1+EXP(-$A43*(AQ42-$B43))))</f>
        <v>3953.2458172530487</v>
      </c>
      <c r="AR44" s="54">
        <f t="shared" ref="AR44" si="200">$E$3+$C43*AQ4*(1/(1+EXP(-$A43*(AR42-$B43))))</f>
        <v>4078.1137709787904</v>
      </c>
      <c r="AS44" s="54">
        <f t="shared" ref="AS44" si="201">$E$3+$C43*AR4*(1/(1+EXP(-$A43*(AS42-$B43))))</f>
        <v>4196.1811841848066</v>
      </c>
      <c r="AT44" s="54">
        <f t="shared" ref="AT44" si="202">$E$3+$C43*AS4*(1/(1+EXP(-$A43*(AT42-$B43))))</f>
        <v>4308.1693960088141</v>
      </c>
      <c r="AU44" s="54">
        <f t="shared" ref="AU44" si="203">$E$3+$C43*AT4*(1/(1+EXP(-$A43*(AU42-$B43))))</f>
        <v>4414.7784621277324</v>
      </c>
      <c r="AV44" s="54">
        <f t="shared" ref="AV44" si="204">$E$3+$C43*AU4*(1/(1+EXP(-$A43*(AV42-$B43))))</f>
        <v>4516.6679941668181</v>
      </c>
      <c r="AW44" s="54">
        <f t="shared" ref="AW44" si="205">$E$3+$C43*AV4*(1/(1+EXP(-$A43*(AW42-$B43))))</f>
        <v>4614.4458065862809</v>
      </c>
      <c r="AX44" s="69">
        <f t="shared" ref="AX44" si="206">$E$3+$C43*AW4*(1/(1+EXP(-$A43*(AX42-$B43))))</f>
        <v>4708.6624175928182</v>
      </c>
      <c r="AY44" s="54">
        <f t="shared" ref="AY44" si="207">$E$3+$C43*AX4*(1/(1+EXP(-$A43*(AY42-$B43))))</f>
        <v>4799.8097279015565</v>
      </c>
      <c r="AZ44" s="54">
        <f t="shared" ref="AZ44" si="208">$E$3+$C43*AY4*(1/(1+EXP(-$A43*(AZ42-$B43))))</f>
        <v>4888.3225240199608</v>
      </c>
      <c r="BA44" s="54">
        <f t="shared" ref="BA44" si="209">$E$3+$C43*AZ4*(1/(1+EXP(-$A43*(BA42-$B43))))</f>
        <v>4974.5817643865576</v>
      </c>
      <c r="BB44" s="54">
        <f t="shared" ref="BB44" si="210">$E$3+$C43*BA4*(1/(1+EXP(-$A43*(BB42-$B43))))</f>
        <v>5058.9188789663785</v>
      </c>
      <c r="BC44" s="54">
        <f t="shared" ref="BC44" si="211">$E$3+$C43*BB4*(1/(1+EXP(-$A43*(BC42-$B43))))</f>
        <v>5141.6205358443322</v>
      </c>
      <c r="BD44" s="54">
        <f t="shared" ref="BD44" si="212">$E$3+$C43*BC4*(1/(1+EXP(-$A43*(BD42-$B43))))</f>
        <v>5222.9335024791353</v>
      </c>
      <c r="BE44" s="54">
        <f t="shared" ref="BE44" si="213">$E$3+$C43*BD4*(1/(1+EXP(-$A43*(BE42-$B43))))</f>
        <v>5303.0693602352949</v>
      </c>
      <c r="BF44" s="54">
        <f t="shared" ref="BF44" si="214">$E$3+$C43*BE4*(1/(1+EXP(-$A43*(BF42-$B43))))</f>
        <v>5382.2089261240044</v>
      </c>
      <c r="BG44" s="54">
        <f t="shared" ref="BG44" si="215">$E$3+$C43*BF4*(1/(1+EXP(-$A43*(BG42-$B43))))</f>
        <v>5460.5063029259027</v>
      </c>
      <c r="BH44" s="69">
        <f t="shared" ref="BH44" si="216">$E$3+$C43*BG4*(1/(1+EXP(-$A43*(BH42-$B43))))</f>
        <v>5538.0925247867171</v>
      </c>
    </row>
    <row r="45" spans="1:60" ht="15.75" thickBot="1" x14ac:dyDescent="0.3">
      <c r="A45" s="13" t="s">
        <v>69</v>
      </c>
      <c r="B45" s="17">
        <f>AX44</f>
        <v>4708.6624175928182</v>
      </c>
      <c r="C45" s="73">
        <f>AX44/$AX$4</f>
        <v>0.11945925348472743</v>
      </c>
      <c r="D45" s="4" t="s">
        <v>9</v>
      </c>
      <c r="E45" s="77">
        <f>SUM(F45:AF45)</f>
        <v>16743284.741475035</v>
      </c>
      <c r="F45" s="3">
        <f>(F44-F$3)^2</f>
        <v>262.52507557321672</v>
      </c>
      <c r="G45" s="3">
        <f t="shared" ref="G45:AF45" si="217">(G44-G$3)^2</f>
        <v>416.50203957628639</v>
      </c>
      <c r="H45" s="3">
        <f t="shared" si="217"/>
        <v>658.34330083991631</v>
      </c>
      <c r="I45" s="3">
        <f t="shared" si="217"/>
        <v>1035.1818620102413</v>
      </c>
      <c r="J45" s="3">
        <f t="shared" si="217"/>
        <v>1618.5062456489873</v>
      </c>
      <c r="K45" s="3">
        <f t="shared" si="217"/>
        <v>2520.9456718681922</v>
      </c>
      <c r="L45" s="3">
        <f t="shared" si="217"/>
        <v>3910.3330869411425</v>
      </c>
      <c r="M45" s="3">
        <f t="shared" si="217"/>
        <v>6036.2788258641713</v>
      </c>
      <c r="N45" s="3">
        <f t="shared" si="217"/>
        <v>9275.7186626433195</v>
      </c>
      <c r="O45" s="3">
        <f t="shared" si="217"/>
        <v>14189.71580311479</v>
      </c>
      <c r="P45" s="3">
        <f t="shared" si="217"/>
        <v>21606.556951022143</v>
      </c>
      <c r="Q45" s="3">
        <f t="shared" si="217"/>
        <v>32736.926891784224</v>
      </c>
      <c r="R45" s="3">
        <f t="shared" si="217"/>
        <v>49285.832352459824</v>
      </c>
      <c r="S45" s="3">
        <f t="shared" si="217"/>
        <v>73536.240751774283</v>
      </c>
      <c r="T45" s="3">
        <f t="shared" si="217"/>
        <v>108499.13095387649</v>
      </c>
      <c r="U45" s="3">
        <f t="shared" si="217"/>
        <v>158334.48330123408</v>
      </c>
      <c r="V45" s="3">
        <f t="shared" si="217"/>
        <v>228539.19139226808</v>
      </c>
      <c r="W45" s="3">
        <f t="shared" si="217"/>
        <v>322470.02388261433</v>
      </c>
      <c r="X45" s="3">
        <f t="shared" si="217"/>
        <v>444610.1330489734</v>
      </c>
      <c r="Y45" s="3">
        <f t="shared" si="217"/>
        <v>608740.42474646203</v>
      </c>
      <c r="Z45" s="3">
        <f t="shared" si="217"/>
        <v>829728.96774145297</v>
      </c>
      <c r="AA45" s="3">
        <f t="shared" si="217"/>
        <v>1111189.5849480189</v>
      </c>
      <c r="AB45" s="46">
        <f t="shared" si="217"/>
        <v>1474126.1585714864</v>
      </c>
      <c r="AC45" s="47">
        <f t="shared" si="217"/>
        <v>1928012.3493266064</v>
      </c>
      <c r="AD45" s="47">
        <f t="shared" si="217"/>
        <v>2468549.1363174324</v>
      </c>
      <c r="AE45" s="47">
        <f t="shared" si="217"/>
        <v>3067101.8359152656</v>
      </c>
      <c r="AF45" s="48">
        <f t="shared" si="217"/>
        <v>3776293.7138082245</v>
      </c>
    </row>
    <row r="46" spans="1:60" ht="15.75" thickBot="1" x14ac:dyDescent="0.3">
      <c r="A46" s="13" t="s">
        <v>70</v>
      </c>
      <c r="B46" s="66">
        <f>BH44</f>
        <v>5538.0925247867171</v>
      </c>
      <c r="C46" s="75">
        <f>BH44/$BH$4</f>
        <v>0.12208646017827088</v>
      </c>
      <c r="D46" s="4" t="s">
        <v>10</v>
      </c>
      <c r="E46" s="5">
        <f>SUM(F46:AF46)</f>
        <v>14415.315422439369</v>
      </c>
      <c r="F46">
        <f>SQRT(F45)</f>
        <v>16.202625576529773</v>
      </c>
      <c r="G46">
        <f t="shared" ref="G46:AF46" si="218">SQRT(G45)</f>
        <v>20.40838160110415</v>
      </c>
      <c r="H46">
        <f t="shared" si="218"/>
        <v>25.658201434237675</v>
      </c>
      <c r="I46">
        <f t="shared" si="218"/>
        <v>32.174242213457667</v>
      </c>
      <c r="J46">
        <f t="shared" si="218"/>
        <v>40.230663002851287</v>
      </c>
      <c r="K46">
        <f t="shared" si="218"/>
        <v>50.209019825806124</v>
      </c>
      <c r="L46">
        <f t="shared" si="218"/>
        <v>62.532656164128696</v>
      </c>
      <c r="M46">
        <f t="shared" si="218"/>
        <v>77.69349281544865</v>
      </c>
      <c r="N46">
        <f t="shared" si="218"/>
        <v>96.310532459556669</v>
      </c>
      <c r="O46">
        <f t="shared" si="218"/>
        <v>119.12059353073586</v>
      </c>
      <c r="P46">
        <f t="shared" si="218"/>
        <v>146.99169007471866</v>
      </c>
      <c r="Q46">
        <f t="shared" si="218"/>
        <v>180.93348748030095</v>
      </c>
      <c r="R46">
        <f t="shared" si="218"/>
        <v>222.00412688159611</v>
      </c>
      <c r="S46">
        <f t="shared" si="218"/>
        <v>271.17566401094012</v>
      </c>
      <c r="T46">
        <f t="shared" si="218"/>
        <v>329.39206267588855</v>
      </c>
      <c r="U46">
        <f t="shared" si="218"/>
        <v>397.9126578801359</v>
      </c>
      <c r="V46">
        <f t="shared" si="218"/>
        <v>478.05772809595715</v>
      </c>
      <c r="W46">
        <f t="shared" si="218"/>
        <v>567.86444146698807</v>
      </c>
      <c r="X46">
        <f t="shared" si="218"/>
        <v>666.79092154060811</v>
      </c>
      <c r="Y46">
        <f t="shared" si="218"/>
        <v>780.21819047396093</v>
      </c>
      <c r="Z46">
        <f t="shared" si="218"/>
        <v>910.89459749273567</v>
      </c>
      <c r="AA46">
        <f t="shared" si="218"/>
        <v>1054.1297761414478</v>
      </c>
      <c r="AB46" s="43">
        <f t="shared" si="218"/>
        <v>1214.1359720276334</v>
      </c>
      <c r="AC46" s="44">
        <f t="shared" si="218"/>
        <v>1388.5288435342661</v>
      </c>
      <c r="AD46" s="44">
        <f t="shared" si="218"/>
        <v>1571.1617155205356</v>
      </c>
      <c r="AE46" s="44">
        <f t="shared" si="218"/>
        <v>1751.3143167105286</v>
      </c>
      <c r="AF46" s="45">
        <f t="shared" si="218"/>
        <v>1943.2688218072724</v>
      </c>
    </row>
    <row r="51" spans="1:60" ht="15.75" thickBot="1" x14ac:dyDescent="0.3">
      <c r="A51" t="s">
        <v>25</v>
      </c>
    </row>
    <row r="52" spans="1:60" x14ac:dyDescent="0.25">
      <c r="A52" s="22" t="s">
        <v>15</v>
      </c>
      <c r="B52" s="23" t="s">
        <v>18</v>
      </c>
      <c r="C52" s="24" t="s">
        <v>19</v>
      </c>
      <c r="D52" s="4" t="s">
        <v>21</v>
      </c>
      <c r="E52">
        <v>0</v>
      </c>
      <c r="F52">
        <v>1</v>
      </c>
      <c r="G52">
        <v>2</v>
      </c>
      <c r="H52">
        <v>3</v>
      </c>
      <c r="I52">
        <v>4</v>
      </c>
      <c r="J52">
        <v>5</v>
      </c>
      <c r="K52">
        <v>6</v>
      </c>
      <c r="L52">
        <v>7</v>
      </c>
      <c r="M52">
        <v>8</v>
      </c>
      <c r="N52">
        <v>9</v>
      </c>
      <c r="O52">
        <v>10</v>
      </c>
      <c r="P52">
        <v>11</v>
      </c>
      <c r="Q52">
        <v>12</v>
      </c>
      <c r="R52">
        <v>13</v>
      </c>
      <c r="S52">
        <v>14</v>
      </c>
      <c r="T52">
        <v>15</v>
      </c>
      <c r="U52">
        <v>16</v>
      </c>
      <c r="V52">
        <v>17</v>
      </c>
      <c r="W52">
        <v>18</v>
      </c>
      <c r="X52">
        <v>19</v>
      </c>
      <c r="Y52">
        <v>20</v>
      </c>
      <c r="Z52">
        <v>21</v>
      </c>
      <c r="AA52">
        <v>22</v>
      </c>
      <c r="AB52" s="43">
        <v>23</v>
      </c>
      <c r="AC52" s="44">
        <v>24</v>
      </c>
      <c r="AD52" s="44">
        <v>25</v>
      </c>
      <c r="AE52" s="44">
        <v>26</v>
      </c>
      <c r="AF52" s="45">
        <v>27</v>
      </c>
      <c r="AG52" s="45">
        <v>28</v>
      </c>
      <c r="AH52" s="45">
        <v>29</v>
      </c>
      <c r="AI52" s="45">
        <v>30</v>
      </c>
      <c r="AJ52" s="45">
        <v>31</v>
      </c>
      <c r="AK52" s="45">
        <v>32</v>
      </c>
      <c r="AL52" s="45">
        <v>33</v>
      </c>
      <c r="AM52" s="45">
        <v>34</v>
      </c>
      <c r="AN52" s="69">
        <v>35</v>
      </c>
      <c r="AO52" s="45">
        <v>36</v>
      </c>
      <c r="AP52" s="45">
        <v>37</v>
      </c>
      <c r="AQ52" s="45">
        <v>38</v>
      </c>
      <c r="AR52" s="45">
        <v>39</v>
      </c>
      <c r="AS52" s="45">
        <v>40</v>
      </c>
      <c r="AT52" s="45">
        <v>41</v>
      </c>
      <c r="AU52" s="45">
        <v>42</v>
      </c>
      <c r="AV52" s="45">
        <v>43</v>
      </c>
      <c r="AW52" s="45">
        <v>44</v>
      </c>
      <c r="AX52" s="69">
        <v>45</v>
      </c>
      <c r="AY52" s="45">
        <v>46</v>
      </c>
      <c r="AZ52" s="45">
        <v>47</v>
      </c>
      <c r="BA52" s="45">
        <v>48</v>
      </c>
      <c r="BB52" s="45">
        <v>49</v>
      </c>
      <c r="BC52" s="45">
        <v>50</v>
      </c>
      <c r="BD52" s="45">
        <v>51</v>
      </c>
      <c r="BE52" s="45">
        <v>52</v>
      </c>
      <c r="BF52" s="45">
        <v>53</v>
      </c>
      <c r="BG52" s="45">
        <v>54</v>
      </c>
      <c r="BH52" s="69">
        <v>55</v>
      </c>
    </row>
    <row r="53" spans="1:60" ht="15.75" thickBot="1" x14ac:dyDescent="0.3">
      <c r="A53" s="25">
        <v>0.16474887014653763</v>
      </c>
      <c r="B53" s="26">
        <v>22.655254259501437</v>
      </c>
      <c r="C53" s="27">
        <v>6.8222899252573599E-3</v>
      </c>
      <c r="D53" s="4" t="s">
        <v>20</v>
      </c>
      <c r="F53">
        <f>G54-F54</f>
        <v>3.8367584199834432</v>
      </c>
      <c r="G53">
        <f t="shared" ref="G53:AF53" si="219">H54-G54</f>
        <v>4.8865795349055574</v>
      </c>
      <c r="H53">
        <f t="shared" si="219"/>
        <v>6.2002976538309831</v>
      </c>
      <c r="I53">
        <f t="shared" si="219"/>
        <v>7.8361687690102713</v>
      </c>
      <c r="J53">
        <f t="shared" si="219"/>
        <v>9.8622272550466619</v>
      </c>
      <c r="K53">
        <f t="shared" si="219"/>
        <v>12.356662472588589</v>
      </c>
      <c r="L53">
        <f t="shared" si="219"/>
        <v>15.407599401213922</v>
      </c>
      <c r="M53">
        <f t="shared" si="219"/>
        <v>19.111992846429288</v>
      </c>
      <c r="N53">
        <f t="shared" si="219"/>
        <v>23.573295283447962</v>
      </c>
      <c r="O53">
        <f t="shared" si="219"/>
        <v>28.89753745222562</v>
      </c>
      <c r="P53">
        <f t="shared" si="219"/>
        <v>35.187494528733566</v>
      </c>
      <c r="Q53">
        <f t="shared" si="219"/>
        <v>42.534730871517041</v>
      </c>
      <c r="R53">
        <f t="shared" si="219"/>
        <v>51.009554249878818</v>
      </c>
      <c r="S53">
        <f t="shared" si="219"/>
        <v>60.649284812464373</v>
      </c>
      <c r="T53">
        <f t="shared" si="219"/>
        <v>71.445743316281892</v>
      </c>
      <c r="U53">
        <f t="shared" si="219"/>
        <v>83.33342590646015</v>
      </c>
      <c r="V53">
        <f t="shared" si="219"/>
        <v>96.180335077009545</v>
      </c>
      <c r="W53">
        <f t="shared" si="219"/>
        <v>109.78369936242098</v>
      </c>
      <c r="X53">
        <f t="shared" si="219"/>
        <v>123.87264375039422</v>
      </c>
      <c r="Y53">
        <f t="shared" si="219"/>
        <v>138.11913355846957</v>
      </c>
      <c r="Z53">
        <f t="shared" si="219"/>
        <v>152.15721824347349</v>
      </c>
      <c r="AA53">
        <f t="shared" si="219"/>
        <v>165.60896647533605</v>
      </c>
      <c r="AB53" s="43">
        <f t="shared" si="219"/>
        <v>178.11391708854558</v>
      </c>
      <c r="AC53" s="44">
        <f t="shared" si="219"/>
        <v>189.35785187030729</v>
      </c>
      <c r="AD53" s="44">
        <f t="shared" si="219"/>
        <v>199.09659377008052</v>
      </c>
      <c r="AE53" s="44">
        <f t="shared" si="219"/>
        <v>207.17143832147008</v>
      </c>
      <c r="AF53" s="44">
        <f t="shared" si="219"/>
        <v>213.51449203655648</v>
      </c>
      <c r="AG53" s="44">
        <f t="shared" ref="AG53" si="220">AH54-AG54</f>
        <v>268.45921066802339</v>
      </c>
      <c r="AH53" s="44">
        <f t="shared" ref="AH53" si="221">AI54-AH54</f>
        <v>170.8373839085034</v>
      </c>
      <c r="AI53" s="44">
        <f t="shared" ref="AI53" si="222">AJ54-AI54</f>
        <v>222.68772139702787</v>
      </c>
      <c r="AJ53" s="44">
        <f t="shared" ref="AJ53" si="223">AK54-AJ54</f>
        <v>222.93470933986237</v>
      </c>
      <c r="AK53" s="44">
        <f t="shared" ref="AK53" si="224">AL54-AK54</f>
        <v>222.09608889123183</v>
      </c>
      <c r="AL53" s="44">
        <f t="shared" ref="AL53" si="225">AM54-AL54</f>
        <v>220.37640264801848</v>
      </c>
      <c r="AM53" s="44">
        <f t="shared" ref="AM53" si="226">AN54-AM54</f>
        <v>217.969870767477</v>
      </c>
      <c r="AN53" s="72">
        <f t="shared" ref="AN53" si="227">AO54-AN54</f>
        <v>215.05217127681181</v>
      </c>
      <c r="AO53" s="44">
        <f t="shared" ref="AO53" si="228">AP54-AO54</f>
        <v>211.77584755061071</v>
      </c>
      <c r="AP53" s="44">
        <f t="shared" ref="AP53" si="229">AQ54-AP54</f>
        <v>208.26866487675579</v>
      </c>
      <c r="AQ53" s="44">
        <f t="shared" ref="AQ53" si="230">AR54-AQ54</f>
        <v>204.63412966640772</v>
      </c>
      <c r="AR53" s="44">
        <f t="shared" ref="AR53" si="231">AS54-AR54</f>
        <v>200.95342364586486</v>
      </c>
      <c r="AS53" s="44">
        <f t="shared" ref="AS53" si="232">AT54-AS54</f>
        <v>197.28812580504746</v>
      </c>
      <c r="AT53" s="44">
        <f t="shared" ref="AT53" si="233">AU54-AT54</f>
        <v>193.68324528019548</v>
      </c>
      <c r="AU53" s="44">
        <f t="shared" ref="AU53" si="234">AV54-AU54</f>
        <v>190.17023482173317</v>
      </c>
      <c r="AV53" s="44">
        <f t="shared" ref="AV53" si="235">AW54-AV54</f>
        <v>186.7697790021457</v>
      </c>
      <c r="AW53" s="44">
        <f t="shared" ref="AW53" si="236">AX54-AW54</f>
        <v>183.49424738206562</v>
      </c>
      <c r="AX53" s="72">
        <f t="shared" ref="AX53" si="237">AY54-AX54</f>
        <v>180.34977108938892</v>
      </c>
      <c r="AY53" s="44">
        <f t="shared" ref="AY53" si="238">AZ54-AY54</f>
        <v>177.33794585749001</v>
      </c>
      <c r="AZ53" s="44">
        <f t="shared" ref="AZ53" si="239">BA54-AZ54</f>
        <v>174.45719086764257</v>
      </c>
      <c r="BA53" s="44">
        <f t="shared" ref="BA53" si="240">BB54-BA54</f>
        <v>171.70380591719277</v>
      </c>
      <c r="BB53" s="44">
        <f t="shared" ref="BB53" si="241">BC54-BB54</f>
        <v>169.07277383927612</v>
      </c>
      <c r="BC53" s="44">
        <f t="shared" ref="BC53" si="242">BD54-BC54</f>
        <v>166.55835407856466</v>
      </c>
      <c r="BD53" s="44">
        <f t="shared" ref="BD53" si="243">BE54-BD54</f>
        <v>164.15450928518476</v>
      </c>
      <c r="BE53" s="44">
        <f t="shared" ref="BE53" si="244">BF54-BE54</f>
        <v>161.85520135428851</v>
      </c>
      <c r="BF53" s="44">
        <f t="shared" ref="BF53" si="245">BG54-BF54</f>
        <v>159.65458753516668</v>
      </c>
      <c r="BG53" s="44">
        <f t="shared" ref="BG53" si="246">BH54-BG54</f>
        <v>157.54714167553993</v>
      </c>
      <c r="BH53" s="72">
        <f t="shared" ref="BH53" si="247">BI54-BH54</f>
        <v>-7482.3406347161235</v>
      </c>
    </row>
    <row r="54" spans="1:60" ht="15.75" thickBot="1" x14ac:dyDescent="0.3">
      <c r="A54" s="13" t="s">
        <v>68</v>
      </c>
      <c r="B54" s="65">
        <f>AN54</f>
        <v>3807.5594839087503</v>
      </c>
      <c r="C54" s="74">
        <f>AN54/$AN$4</f>
        <v>0.11375733447375476</v>
      </c>
      <c r="D54" s="4" t="s">
        <v>8</v>
      </c>
      <c r="F54" s="12">
        <f>$E$3+($C53/($C53+E5))*E4*(1/(1+EXP(-$A53*(F52-$B53))))</f>
        <v>13.092453960524018</v>
      </c>
      <c r="G54" s="12">
        <f t="shared" ref="G54:AF54" si="248">$E$3+($C53/($C53+F5))*F4*(1/(1+EXP(-$A53*(G52-$B53))))</f>
        <v>16.929212380507462</v>
      </c>
      <c r="H54" s="12">
        <f t="shared" si="248"/>
        <v>21.815791915413019</v>
      </c>
      <c r="I54" s="12">
        <f t="shared" si="248"/>
        <v>28.016089569244002</v>
      </c>
      <c r="J54" s="12">
        <f t="shared" si="248"/>
        <v>35.852258338254273</v>
      </c>
      <c r="K54" s="12">
        <f t="shared" si="248"/>
        <v>45.714485593300935</v>
      </c>
      <c r="L54" s="12">
        <f t="shared" si="248"/>
        <v>58.071148065889524</v>
      </c>
      <c r="M54" s="12">
        <f t="shared" si="248"/>
        <v>73.478747467103446</v>
      </c>
      <c r="N54" s="12">
        <f t="shared" si="248"/>
        <v>92.590740313532734</v>
      </c>
      <c r="O54" s="12">
        <f t="shared" si="248"/>
        <v>116.1640355969807</v>
      </c>
      <c r="P54" s="12">
        <f t="shared" si="248"/>
        <v>145.06157304920632</v>
      </c>
      <c r="Q54" s="12">
        <f t="shared" si="248"/>
        <v>180.24906757793988</v>
      </c>
      <c r="R54" s="12">
        <f t="shared" si="248"/>
        <v>222.78379844945692</v>
      </c>
      <c r="S54" s="12">
        <f t="shared" si="248"/>
        <v>273.79335269933574</v>
      </c>
      <c r="T54" s="12">
        <f t="shared" si="248"/>
        <v>334.44263751180011</v>
      </c>
      <c r="U54" s="12">
        <f t="shared" si="248"/>
        <v>405.88838082808201</v>
      </c>
      <c r="V54" s="12">
        <f t="shared" si="248"/>
        <v>489.22180673454216</v>
      </c>
      <c r="W54" s="12">
        <f t="shared" si="248"/>
        <v>585.4021418115517</v>
      </c>
      <c r="X54" s="12">
        <f t="shared" si="248"/>
        <v>695.18584117397268</v>
      </c>
      <c r="Y54" s="12">
        <f t="shared" si="248"/>
        <v>819.05848492436689</v>
      </c>
      <c r="Z54" s="12">
        <f t="shared" si="248"/>
        <v>957.17761848283646</v>
      </c>
      <c r="AA54" s="12">
        <f t="shared" si="248"/>
        <v>1109.33483672631</v>
      </c>
      <c r="AB54" s="52">
        <f t="shared" si="248"/>
        <v>1274.943803201646</v>
      </c>
      <c r="AC54" s="53">
        <f t="shared" si="248"/>
        <v>1453.0577202901916</v>
      </c>
      <c r="AD54" s="53">
        <f t="shared" si="248"/>
        <v>1642.4155721604989</v>
      </c>
      <c r="AE54" s="53">
        <f t="shared" si="248"/>
        <v>1841.5121659305794</v>
      </c>
      <c r="AF54" s="54">
        <f t="shared" si="248"/>
        <v>2048.6836042520495</v>
      </c>
      <c r="AG54" s="54">
        <f t="shared" ref="AG54" si="249">$E$3+($C53/($C53+AF5))*AF4*(1/(1+EXP(-$A53*(AG52-$B53))))</f>
        <v>2262.1980962886059</v>
      </c>
      <c r="AH54" s="54">
        <f t="shared" ref="AH54" si="250">$E$3+($C53/($C53+AG5))*AG4*(1/(1+EXP(-$A53*(AH52-$B53))))</f>
        <v>2530.6573069566293</v>
      </c>
      <c r="AI54" s="54">
        <f t="shared" ref="AI54" si="251">$E$3+($C53/($C53+AH5))*AH4*(1/(1+EXP(-$A53*(AI52-$B53))))</f>
        <v>2701.4946908651327</v>
      </c>
      <c r="AJ54" s="54">
        <f t="shared" ref="AJ54" si="252">$E$3+($C53/($C53+AI5))*AI4*(1/(1+EXP(-$A53*(AJ52-$B53))))</f>
        <v>2924.1824122621606</v>
      </c>
      <c r="AK54" s="54">
        <f t="shared" ref="AK54" si="253">$E$3+($C53/($C53+AJ5))*AJ4*(1/(1+EXP(-$A53*(AK52-$B53))))</f>
        <v>3147.117121602023</v>
      </c>
      <c r="AL54" s="54">
        <f t="shared" ref="AL54" si="254">$E$3+($C53/($C53+AK5))*AK4*(1/(1+EXP(-$A53*(AL52-$B53))))</f>
        <v>3369.2132104932548</v>
      </c>
      <c r="AM54" s="54">
        <f t="shared" ref="AM54" si="255">$E$3+($C53/($C53+AL5))*AL4*(1/(1+EXP(-$A53*(AM52-$B53))))</f>
        <v>3589.5896131412733</v>
      </c>
      <c r="AN54" s="69">
        <f t="shared" ref="AN54" si="256">$E$3+($C53/($C53+AM5))*AM4*(1/(1+EXP(-$A53*(AN52-$B53))))</f>
        <v>3807.5594839087503</v>
      </c>
      <c r="AO54" s="54">
        <f t="shared" ref="AO54" si="257">$E$3+($C53/($C53+AN5))*AN4*(1/(1+EXP(-$A53*(AO52-$B53))))</f>
        <v>4022.6116551855621</v>
      </c>
      <c r="AP54" s="54">
        <f t="shared" ref="AP54" si="258">$E$3+($C53/($C53+AO5))*AO4*(1/(1+EXP(-$A53*(AP52-$B53))))</f>
        <v>4234.3875027361728</v>
      </c>
      <c r="AQ54" s="54">
        <f t="shared" ref="AQ54" si="259">$E$3+($C53/($C53+AP5))*AP4*(1/(1+EXP(-$A53*(AQ52-$B53))))</f>
        <v>4442.6561676129286</v>
      </c>
      <c r="AR54" s="54">
        <f t="shared" ref="AR54" si="260">$E$3+($C53/($C53+AQ5))*AQ4*(1/(1+EXP(-$A53*(AR52-$B53))))</f>
        <v>4647.2902972793363</v>
      </c>
      <c r="AS54" s="54">
        <f t="shared" ref="AS54" si="261">$E$3+($C53/($C53+AR5))*AR4*(1/(1+EXP(-$A53*(AS52-$B53))))</f>
        <v>4848.2437209252012</v>
      </c>
      <c r="AT54" s="54">
        <f t="shared" ref="AT54" si="262">$E$3+($C53/($C53+AS5))*AS4*(1/(1+EXP(-$A53*(AT52-$B53))))</f>
        <v>5045.5318467302486</v>
      </c>
      <c r="AU54" s="54">
        <f t="shared" ref="AU54" si="263">$E$3+($C53/($C53+AT5))*AT4*(1/(1+EXP(-$A53*(AU52-$B53))))</f>
        <v>5239.2150920104441</v>
      </c>
      <c r="AV54" s="54">
        <f t="shared" ref="AV54" si="264">$E$3+($C53/($C53+AU5))*AU4*(1/(1+EXP(-$A53*(AV52-$B53))))</f>
        <v>5429.3853268321773</v>
      </c>
      <c r="AW54" s="54">
        <f t="shared" ref="AW54" si="265">$E$3+($C53/($C53+AV5))*AV4*(1/(1+EXP(-$A53*(AW52-$B53))))</f>
        <v>5616.155105834323</v>
      </c>
      <c r="AX54" s="69">
        <f t="shared" ref="AX54" si="266">$E$3+($C53/($C53+AW5))*AW4*(1/(1+EXP(-$A53*(AX52-$B53))))</f>
        <v>5799.6493532163886</v>
      </c>
      <c r="AY54" s="54">
        <f t="shared" ref="AY54" si="267">$E$3+($C53/($C53+AX5))*AX4*(1/(1+EXP(-$A53*(AY52-$B53))))</f>
        <v>5979.9991243057775</v>
      </c>
      <c r="AZ54" s="54">
        <f t="shared" ref="AZ54" si="268">$E$3+($C53/($C53+AY5))*AY4*(1/(1+EXP(-$A53*(AZ52-$B53))))</f>
        <v>6157.3370701632675</v>
      </c>
      <c r="BA54" s="54">
        <f t="shared" ref="BA54" si="269">$E$3+($C53/($C53+AZ5))*AZ4*(1/(1+EXP(-$A53*(BA52-$B53))))</f>
        <v>6331.7942610309101</v>
      </c>
      <c r="BB54" s="54">
        <f t="shared" ref="BB54" si="270">$E$3+($C53/($C53+BA5))*BA4*(1/(1+EXP(-$A53*(BB52-$B53))))</f>
        <v>6503.4980669481029</v>
      </c>
      <c r="BC54" s="54">
        <f t="shared" ref="BC54" si="271">$E$3+($C53/($C53+BB5))*BB4*(1/(1+EXP(-$A53*(BC52-$B53))))</f>
        <v>6672.570840787379</v>
      </c>
      <c r="BD54" s="54">
        <f t="shared" ref="BD54" si="272">$E$3+($C53/($C53+BC5))*BC4*(1/(1+EXP(-$A53*(BD52-$B53))))</f>
        <v>6839.1291948659436</v>
      </c>
      <c r="BE54" s="54">
        <f t="shared" ref="BE54" si="273">$E$3+($C53/($C53+BD5))*BD4*(1/(1+EXP(-$A53*(BE52-$B53))))</f>
        <v>7003.2837041511284</v>
      </c>
      <c r="BF54" s="54">
        <f t="shared" ref="BF54" si="274">$E$3+($C53/($C53+BE5))*BE4*(1/(1+EXP(-$A53*(BF52-$B53))))</f>
        <v>7165.1389055054169</v>
      </c>
      <c r="BG54" s="54">
        <f t="shared" ref="BG54" si="275">$E$3+($C53/($C53+BF5))*BF4*(1/(1+EXP(-$A53*(BG52-$B53))))</f>
        <v>7324.7934930405836</v>
      </c>
      <c r="BH54" s="69">
        <f t="shared" ref="BH54" si="276">$E$3+($C53/($C53+BG5))*BG4*(1/(1+EXP(-$A53*(BH52-$B53))))</f>
        <v>7482.3406347161235</v>
      </c>
    </row>
    <row r="55" spans="1:60" ht="15.75" thickBot="1" x14ac:dyDescent="0.3">
      <c r="A55" s="13" t="s">
        <v>69</v>
      </c>
      <c r="B55" s="17">
        <f>AX54</f>
        <v>5799.6493532163886</v>
      </c>
      <c r="C55" s="73">
        <f>AX54/$AX$4</f>
        <v>0.14713770509855309</v>
      </c>
      <c r="D55" s="4" t="s">
        <v>9</v>
      </c>
      <c r="E55" s="5">
        <f>SUM(F55:AF55)</f>
        <v>16747150.828380294</v>
      </c>
      <c r="F55" s="3">
        <f>(F54-F$3)^2</f>
        <v>169.98824347674392</v>
      </c>
      <c r="G55" s="3">
        <f t="shared" ref="G55:AF55" si="277">(G54-G$3)^2</f>
        <v>283.34684340060164</v>
      </c>
      <c r="H55" s="3">
        <f t="shared" si="277"/>
        <v>469.6992356194126</v>
      </c>
      <c r="I55" s="3">
        <f t="shared" si="277"/>
        <v>772.73239379585868</v>
      </c>
      <c r="J55" s="3">
        <f t="shared" si="277"/>
        <v>1260.8320271389741</v>
      </c>
      <c r="K55" s="3">
        <f t="shared" si="277"/>
        <v>2044.3732896762558</v>
      </c>
      <c r="L55" s="3">
        <f t="shared" si="277"/>
        <v>3292.065972895808</v>
      </c>
      <c r="M55" s="3">
        <f t="shared" si="277"/>
        <v>5259.8455223964256</v>
      </c>
      <c r="N55" s="3">
        <f t="shared" si="277"/>
        <v>8339.1813470439465</v>
      </c>
      <c r="O55" s="3">
        <f t="shared" si="277"/>
        <v>13118.025066639699</v>
      </c>
      <c r="P55" s="3">
        <f t="shared" si="277"/>
        <v>20467.864060558742</v>
      </c>
      <c r="Q55" s="3">
        <f t="shared" si="277"/>
        <v>31661.433647296715</v>
      </c>
      <c r="R55" s="3">
        <f t="shared" si="277"/>
        <v>48483.559999110395</v>
      </c>
      <c r="S55" s="3">
        <f t="shared" si="277"/>
        <v>73304.392968896165</v>
      </c>
      <c r="T55" s="3">
        <f t="shared" si="277"/>
        <v>109204.64354243343</v>
      </c>
      <c r="U55" s="3">
        <f t="shared" si="277"/>
        <v>160359.58647080252</v>
      </c>
      <c r="V55" s="3">
        <f t="shared" si="277"/>
        <v>232179.32995671112</v>
      </c>
      <c r="W55" s="3">
        <f t="shared" si="277"/>
        <v>327748.64758512744</v>
      </c>
      <c r="X55" s="3">
        <f t="shared" si="277"/>
        <v>451097.16637727997</v>
      </c>
      <c r="Y55" s="3">
        <f t="shared" si="277"/>
        <v>615468.9833879181</v>
      </c>
      <c r="Z55" s="3">
        <f t="shared" si="277"/>
        <v>835125.34183791932</v>
      </c>
      <c r="AA55" s="3">
        <f t="shared" si="277"/>
        <v>1113221.5463504754</v>
      </c>
      <c r="AB55" s="46">
        <f t="shared" si="277"/>
        <v>1470955.2519263974</v>
      </c>
      <c r="AC55" s="47">
        <f t="shared" si="277"/>
        <v>1919087.8546050836</v>
      </c>
      <c r="AD55" s="47">
        <f t="shared" si="277"/>
        <v>2456368.1062784004</v>
      </c>
      <c r="AE55" s="47">
        <f t="shared" si="277"/>
        <v>3059379.3761250353</v>
      </c>
      <c r="AF55" s="48">
        <f t="shared" si="277"/>
        <v>3788027.6533187656</v>
      </c>
    </row>
    <row r="56" spans="1:60" ht="15.75" thickBot="1" x14ac:dyDescent="0.3">
      <c r="A56" s="13" t="s">
        <v>70</v>
      </c>
      <c r="B56" s="66">
        <f>BH54</f>
        <v>7482.3406347161235</v>
      </c>
      <c r="C56" s="75">
        <f>BH54/$BH$4</f>
        <v>0.16494713258256885</v>
      </c>
      <c r="D56" s="4" t="s">
        <v>10</v>
      </c>
      <c r="E56" s="5">
        <f>SUM(F56:AF56)</f>
        <v>14378.928982950199</v>
      </c>
      <c r="F56">
        <f>SQRT(F55)</f>
        <v>13.037953960524018</v>
      </c>
      <c r="G56">
        <f t="shared" ref="G56:AF56" si="278">SQRT(G55)</f>
        <v>16.832909534617052</v>
      </c>
      <c r="H56">
        <f t="shared" si="278"/>
        <v>21.672545665413018</v>
      </c>
      <c r="I56">
        <f t="shared" si="278"/>
        <v>27.798064569244001</v>
      </c>
      <c r="J56">
        <f t="shared" si="278"/>
        <v>35.508196619076195</v>
      </c>
      <c r="K56">
        <f t="shared" si="278"/>
        <v>45.214746374122853</v>
      </c>
      <c r="L56">
        <f t="shared" si="278"/>
        <v>57.376528065889524</v>
      </c>
      <c r="M56">
        <f t="shared" si="278"/>
        <v>72.524792467103453</v>
      </c>
      <c r="N56">
        <f t="shared" si="278"/>
        <v>91.319118190245064</v>
      </c>
      <c r="O56">
        <f t="shared" si="278"/>
        <v>114.53394722369302</v>
      </c>
      <c r="P56">
        <f t="shared" si="278"/>
        <v>143.06594304920631</v>
      </c>
      <c r="Q56">
        <f t="shared" si="278"/>
        <v>177.93660007793989</v>
      </c>
      <c r="R56">
        <f t="shared" si="278"/>
        <v>220.18982719260759</v>
      </c>
      <c r="S56">
        <f t="shared" si="278"/>
        <v>270.74784019248642</v>
      </c>
      <c r="T56">
        <f t="shared" si="278"/>
        <v>330.46125876180014</v>
      </c>
      <c r="U56">
        <f t="shared" si="278"/>
        <v>400.44923082808202</v>
      </c>
      <c r="V56">
        <f t="shared" si="278"/>
        <v>481.84990397084351</v>
      </c>
      <c r="W56">
        <f t="shared" si="278"/>
        <v>572.49336029785309</v>
      </c>
      <c r="X56">
        <f t="shared" si="278"/>
        <v>671.63767492397267</v>
      </c>
      <c r="Y56">
        <f t="shared" si="278"/>
        <v>784.51831297167189</v>
      </c>
      <c r="Z56">
        <f t="shared" si="278"/>
        <v>913.85192555354354</v>
      </c>
      <c r="AA56">
        <f t="shared" si="278"/>
        <v>1055.093145817219</v>
      </c>
      <c r="AB56" s="43">
        <f t="shared" si="278"/>
        <v>1212.8294405753834</v>
      </c>
      <c r="AC56" s="44">
        <f t="shared" si="278"/>
        <v>1385.3114648356461</v>
      </c>
      <c r="AD56" s="44">
        <f t="shared" si="278"/>
        <v>1567.2804810493878</v>
      </c>
      <c r="AE56" s="44">
        <f t="shared" si="278"/>
        <v>1749.1081659305794</v>
      </c>
      <c r="AF56" s="45">
        <f t="shared" si="278"/>
        <v>1946.2856042520496</v>
      </c>
    </row>
    <row r="60" spans="1:60" ht="15.75" thickBot="1" x14ac:dyDescent="0.3">
      <c r="A60" t="s">
        <v>23</v>
      </c>
    </row>
    <row r="61" spans="1:60" x14ac:dyDescent="0.25">
      <c r="A61" s="22" t="s">
        <v>15</v>
      </c>
      <c r="B61" s="23" t="s">
        <v>18</v>
      </c>
      <c r="C61" s="24" t="s">
        <v>19</v>
      </c>
      <c r="D61" s="4" t="s">
        <v>21</v>
      </c>
      <c r="E61">
        <v>0</v>
      </c>
      <c r="F61">
        <v>1</v>
      </c>
      <c r="G61">
        <v>2</v>
      </c>
      <c r="H61">
        <v>3</v>
      </c>
      <c r="I61">
        <v>4</v>
      </c>
      <c r="J61">
        <v>5</v>
      </c>
      <c r="K61">
        <v>6</v>
      </c>
      <c r="L61">
        <v>7</v>
      </c>
      <c r="M61">
        <v>8</v>
      </c>
      <c r="N61">
        <v>9</v>
      </c>
      <c r="O61">
        <v>10</v>
      </c>
      <c r="P61">
        <v>11</v>
      </c>
      <c r="Q61">
        <v>12</v>
      </c>
      <c r="R61">
        <v>13</v>
      </c>
      <c r="S61">
        <v>14</v>
      </c>
      <c r="T61">
        <v>15</v>
      </c>
      <c r="U61">
        <v>16</v>
      </c>
      <c r="V61">
        <v>17</v>
      </c>
      <c r="W61">
        <v>18</v>
      </c>
      <c r="X61">
        <v>19</v>
      </c>
      <c r="Y61">
        <v>20</v>
      </c>
      <c r="Z61">
        <v>21</v>
      </c>
      <c r="AA61">
        <v>22</v>
      </c>
      <c r="AB61" s="43">
        <v>23</v>
      </c>
      <c r="AC61" s="44">
        <v>24</v>
      </c>
      <c r="AD61" s="44">
        <v>25</v>
      </c>
      <c r="AE61" s="44">
        <v>26</v>
      </c>
      <c r="AF61" s="45">
        <v>27</v>
      </c>
      <c r="AG61" s="45">
        <v>28</v>
      </c>
      <c r="AH61" s="45">
        <v>29</v>
      </c>
      <c r="AI61" s="45">
        <v>30</v>
      </c>
      <c r="AJ61" s="45">
        <v>31</v>
      </c>
      <c r="AK61" s="45">
        <v>32</v>
      </c>
      <c r="AL61" s="45">
        <v>33</v>
      </c>
      <c r="AM61" s="45">
        <v>34</v>
      </c>
      <c r="AN61" s="69">
        <v>35</v>
      </c>
      <c r="AO61" s="45">
        <v>36</v>
      </c>
      <c r="AP61" s="45">
        <v>37</v>
      </c>
      <c r="AQ61" s="45">
        <v>38</v>
      </c>
      <c r="AR61" s="45">
        <v>39</v>
      </c>
      <c r="AS61" s="45">
        <v>40</v>
      </c>
      <c r="AT61" s="45">
        <v>41</v>
      </c>
      <c r="AU61" s="45">
        <v>42</v>
      </c>
      <c r="AV61" s="45">
        <v>43</v>
      </c>
      <c r="AW61" s="45">
        <v>44</v>
      </c>
      <c r="AX61" s="69">
        <v>45</v>
      </c>
      <c r="AY61" s="45">
        <v>46</v>
      </c>
      <c r="AZ61" s="45">
        <v>47</v>
      </c>
      <c r="BA61" s="45">
        <v>48</v>
      </c>
      <c r="BB61" s="45">
        <v>49</v>
      </c>
      <c r="BC61" s="45">
        <v>50</v>
      </c>
      <c r="BD61" s="45">
        <v>51</v>
      </c>
      <c r="BE61" s="45">
        <v>52</v>
      </c>
      <c r="BF61" s="45">
        <v>53</v>
      </c>
      <c r="BG61" s="45">
        <v>54</v>
      </c>
      <c r="BH61" s="69">
        <v>55</v>
      </c>
    </row>
    <row r="62" spans="1:60" ht="15.75" thickBot="1" x14ac:dyDescent="0.3">
      <c r="A62" s="25">
        <v>2.1357556620024538</v>
      </c>
      <c r="B62" s="26">
        <v>5.067484400855371E-2</v>
      </c>
      <c r="C62" s="27">
        <v>17753.858180399951</v>
      </c>
      <c r="D62" s="4" t="s">
        <v>20</v>
      </c>
      <c r="F62">
        <f>G63-F63</f>
        <v>2.7787027350351634</v>
      </c>
      <c r="G62">
        <f t="shared" ref="G62:AF62" si="279">H63-G63</f>
        <v>3.8899198470852987</v>
      </c>
      <c r="H62">
        <f t="shared" si="279"/>
        <v>5.3425125411962</v>
      </c>
      <c r="I62">
        <f t="shared" si="279"/>
        <v>7.2055205252273531</v>
      </c>
      <c r="J62">
        <f t="shared" si="279"/>
        <v>9.5518740460719584</v>
      </c>
      <c r="K62">
        <f t="shared" si="279"/>
        <v>12.45617348706525</v>
      </c>
      <c r="L62">
        <f t="shared" si="279"/>
        <v>15.992074400953207</v>
      </c>
      <c r="M62">
        <f t="shared" si="279"/>
        <v>20.229401567823125</v>
      </c>
      <c r="N62">
        <f t="shared" si="279"/>
        <v>25.231142390375453</v>
      </c>
      <c r="O62">
        <f t="shared" si="279"/>
        <v>31.050484610825421</v>
      </c>
      <c r="P62">
        <f t="shared" si="279"/>
        <v>37.728064767992407</v>
      </c>
      <c r="Q62">
        <f t="shared" si="279"/>
        <v>45.289582273244065</v>
      </c>
      <c r="R62">
        <f t="shared" si="279"/>
        <v>53.743911034486956</v>
      </c>
      <c r="S62">
        <f t="shared" si="279"/>
        <v>63.081808767555117</v>
      </c>
      <c r="T62">
        <f t="shared" si="279"/>
        <v>73.275286695315685</v>
      </c>
      <c r="U62">
        <f t="shared" si="279"/>
        <v>84.277662654275503</v>
      </c>
      <c r="V62">
        <f t="shared" si="279"/>
        <v>96.024281957936864</v>
      </c>
      <c r="W62">
        <f t="shared" si="279"/>
        <v>108.43385550183928</v>
      </c>
      <c r="X62">
        <f t="shared" si="279"/>
        <v>121.41033567539057</v>
      </c>
      <c r="Y62">
        <f t="shared" si="279"/>
        <v>134.84522905036647</v>
      </c>
      <c r="Z62">
        <f t="shared" si="279"/>
        <v>148.62023116131058</v>
      </c>
      <c r="AA62">
        <f t="shared" si="279"/>
        <v>162.6100629009045</v>
      </c>
      <c r="AB62" s="43">
        <f t="shared" si="279"/>
        <v>176.68538947497245</v>
      </c>
      <c r="AC62" s="44">
        <f t="shared" si="279"/>
        <v>190.71571043020958</v>
      </c>
      <c r="AD62" s="44">
        <f t="shared" si="279"/>
        <v>204.57212165812143</v>
      </c>
      <c r="AE62" s="44">
        <f t="shared" si="279"/>
        <v>218.12986605830156</v>
      </c>
      <c r="AF62" s="44">
        <f t="shared" si="279"/>
        <v>231.27060730096946</v>
      </c>
      <c r="AG62" s="44">
        <f t="shared" ref="AG62" si="280">AH63-AG63</f>
        <v>243.88437957063252</v>
      </c>
      <c r="AH62" s="44">
        <f t="shared" ref="AH62" si="281">AI63-AH63</f>
        <v>255.87118419619719</v>
      </c>
      <c r="AI62" s="44">
        <f t="shared" ref="AI62" si="282">AJ63-AI63</f>
        <v>267.14222080152558</v>
      </c>
      <c r="AJ62" s="44">
        <f t="shared" ref="AJ62" si="283">AK63-AJ63</f>
        <v>277.62075540731212</v>
      </c>
      <c r="AK62" s="44">
        <f t="shared" ref="AK62" si="284">AL63-AK63</f>
        <v>287.242640375684</v>
      </c>
      <c r="AL62" s="44">
        <f t="shared" ref="AL62" si="285">AM63-AL63</f>
        <v>295.95651101658268</v>
      </c>
      <c r="AM62" s="44">
        <f t="shared" ref="AM62" si="286">AN63-AM63</f>
        <v>303.72369105036842</v>
      </c>
      <c r="AN62" s="72">
        <f t="shared" ref="AN62" si="287">AO63-AN63</f>
        <v>310.51784406374918</v>
      </c>
      <c r="AO62" s="44">
        <f t="shared" ref="AO62" si="288">AP63-AO63</f>
        <v>316.32441082759487</v>
      </c>
      <c r="AP62" s="44">
        <f t="shared" ref="AP62" si="289">AQ63-AP63</f>
        <v>321.13987315406121</v>
      </c>
      <c r="AQ62" s="44">
        <f t="shared" ref="AQ62" si="290">AR63-AQ63</f>
        <v>324.97088417995928</v>
      </c>
      <c r="AR62" s="44">
        <f t="shared" ref="AR62" si="291">AS63-AR63</f>
        <v>327.83330290745016</v>
      </c>
      <c r="AS62" s="44">
        <f t="shared" ref="AS62" si="292">AT63-AS63</f>
        <v>329.75116783480917</v>
      </c>
      <c r="AT62" s="44">
        <f t="shared" ref="AT62" si="293">AU63-AT63</f>
        <v>330.75564086788381</v>
      </c>
      <c r="AU62" s="44">
        <f t="shared" ref="AU62" si="294">AV63-AU63</f>
        <v>330.88394868067735</v>
      </c>
      <c r="AV62" s="44">
        <f t="shared" ref="AV62" si="295">AW63-AV63</f>
        <v>330.17834451584167</v>
      </c>
      <c r="AW62" s="44">
        <f t="shared" ref="AW62" si="296">AX63-AW63</f>
        <v>328.68510926575254</v>
      </c>
      <c r="AX62" s="72">
        <f t="shared" ref="AX62" si="297">AY63-AX63</f>
        <v>326.45360669450656</v>
      </c>
      <c r="AY62" s="44">
        <f t="shared" ref="AY62" si="298">AZ63-AY63</f>
        <v>323.5354039562244</v>
      </c>
      <c r="AZ62" s="44">
        <f t="shared" ref="AZ62" si="299">BA63-AZ63</f>
        <v>319.98346520622363</v>
      </c>
      <c r="BA62" s="44">
        <f t="shared" ref="BA62" si="300">BB63-BA63</f>
        <v>315.85142313148572</v>
      </c>
      <c r="BB62" s="44">
        <f t="shared" ref="BB62" si="301">BC63-BB63</f>
        <v>311.1929306645161</v>
      </c>
      <c r="BC62" s="44">
        <f t="shared" ref="BC62" si="302">BD63-BC63</f>
        <v>306.06109298878255</v>
      </c>
      <c r="BD62" s="44">
        <f t="shared" ref="BD62" si="303">BE63-BD63</f>
        <v>300.50797818013962</v>
      </c>
      <c r="BE62" s="44">
        <f t="shared" ref="BE62" si="304">BF63-BE63</f>
        <v>294.58420343093348</v>
      </c>
      <c r="BF62" s="44">
        <f t="shared" ref="BF62" si="305">BG63-BF63</f>
        <v>288.33859273940834</v>
      </c>
      <c r="BG62" s="44">
        <f t="shared" ref="BG62" si="306">BH63-BG63</f>
        <v>281.81790118011668</v>
      </c>
      <c r="BH62" s="72">
        <f t="shared" ref="BH62" si="307">BI63-BH63</f>
        <v>-10540.98213231985</v>
      </c>
    </row>
    <row r="63" spans="1:60" ht="15.75" thickBot="1" x14ac:dyDescent="0.3">
      <c r="A63" s="13" t="s">
        <v>68</v>
      </c>
      <c r="B63" s="65">
        <f>AN63</f>
        <v>4221.615007849734</v>
      </c>
      <c r="C63" s="74">
        <f>AN63/$AN$4</f>
        <v>0.12612794954272974</v>
      </c>
      <c r="D63" s="4" t="s">
        <v>8</v>
      </c>
      <c r="F63" s="12">
        <f>$E$3+($C62)*(EXP(-EXP($A62-$B62*F61)))</f>
        <v>5.7318119165805372</v>
      </c>
      <c r="G63" s="12">
        <f t="shared" ref="G63:AF63" si="308">$E$3+($C62)*(EXP(-EXP($A62-$B62*G61)))</f>
        <v>8.5105146516157006</v>
      </c>
      <c r="H63" s="12">
        <f t="shared" si="308"/>
        <v>12.400434498700999</v>
      </c>
      <c r="I63" s="12">
        <f t="shared" si="308"/>
        <v>17.742947039897199</v>
      </c>
      <c r="J63" s="12">
        <f t="shared" si="308"/>
        <v>24.948467565124552</v>
      </c>
      <c r="K63" s="12">
        <f t="shared" si="308"/>
        <v>34.500341611196511</v>
      </c>
      <c r="L63" s="12">
        <f t="shared" si="308"/>
        <v>46.956515098261761</v>
      </c>
      <c r="M63" s="12">
        <f t="shared" si="308"/>
        <v>62.948589499214968</v>
      </c>
      <c r="N63" s="12">
        <f t="shared" si="308"/>
        <v>83.177991067038093</v>
      </c>
      <c r="O63" s="12">
        <f t="shared" si="308"/>
        <v>108.40913345741355</v>
      </c>
      <c r="P63" s="12">
        <f t="shared" si="308"/>
        <v>139.45961806823897</v>
      </c>
      <c r="Q63" s="12">
        <f t="shared" si="308"/>
        <v>177.18768283623137</v>
      </c>
      <c r="R63" s="12">
        <f t="shared" si="308"/>
        <v>222.47726510947544</v>
      </c>
      <c r="S63" s="12">
        <f t="shared" si="308"/>
        <v>276.2211761439624</v>
      </c>
      <c r="T63" s="12">
        <f t="shared" si="308"/>
        <v>339.30298491151751</v>
      </c>
      <c r="U63" s="12">
        <f t="shared" si="308"/>
        <v>412.5782716068332</v>
      </c>
      <c r="V63" s="12">
        <f t="shared" si="308"/>
        <v>496.8559342611087</v>
      </c>
      <c r="W63" s="12">
        <f t="shared" si="308"/>
        <v>592.88021621904556</v>
      </c>
      <c r="X63" s="12">
        <f t="shared" si="308"/>
        <v>701.31407172088484</v>
      </c>
      <c r="Y63" s="12">
        <f t="shared" si="308"/>
        <v>822.72440739627541</v>
      </c>
      <c r="Z63" s="12">
        <f t="shared" si="308"/>
        <v>957.56963644664188</v>
      </c>
      <c r="AA63" s="12">
        <f t="shared" si="308"/>
        <v>1106.1898676079525</v>
      </c>
      <c r="AB63" s="52">
        <f t="shared" si="308"/>
        <v>1268.799930508857</v>
      </c>
      <c r="AC63" s="53">
        <f t="shared" si="308"/>
        <v>1445.4853199838294</v>
      </c>
      <c r="AD63" s="53">
        <f t="shared" si="308"/>
        <v>1636.201030414039</v>
      </c>
      <c r="AE63" s="53">
        <f t="shared" si="308"/>
        <v>1840.7731520721604</v>
      </c>
      <c r="AF63" s="54">
        <f t="shared" si="308"/>
        <v>2058.903018130462</v>
      </c>
      <c r="AG63" s="54">
        <f t="shared" ref="AG63:BH63" si="309">$E$3+($C62)*(EXP(-EXP($A62-$B62*AG61)))</f>
        <v>2290.1736254314314</v>
      </c>
      <c r="AH63" s="54">
        <f t="shared" si="309"/>
        <v>2534.058005002064</v>
      </c>
      <c r="AI63" s="54">
        <f t="shared" si="309"/>
        <v>2789.9291891982612</v>
      </c>
      <c r="AJ63" s="54">
        <f t="shared" si="309"/>
        <v>3057.0714099997867</v>
      </c>
      <c r="AK63" s="54">
        <f t="shared" si="309"/>
        <v>3334.6921654070989</v>
      </c>
      <c r="AL63" s="54">
        <f t="shared" si="309"/>
        <v>3621.9348057827829</v>
      </c>
      <c r="AM63" s="54">
        <f t="shared" si="309"/>
        <v>3917.8913167993655</v>
      </c>
      <c r="AN63" s="76">
        <f t="shared" si="309"/>
        <v>4221.615007849734</v>
      </c>
      <c r="AO63" s="54">
        <f t="shared" si="309"/>
        <v>4532.1328519134831</v>
      </c>
      <c r="AP63" s="54">
        <f t="shared" si="309"/>
        <v>4848.457262741078</v>
      </c>
      <c r="AQ63" s="54">
        <f t="shared" si="309"/>
        <v>5169.5971358951392</v>
      </c>
      <c r="AR63" s="54">
        <f t="shared" si="309"/>
        <v>5494.5680200750985</v>
      </c>
      <c r="AS63" s="54">
        <f t="shared" si="309"/>
        <v>5822.4013229825487</v>
      </c>
      <c r="AT63" s="54">
        <f t="shared" si="309"/>
        <v>6152.1524908173578</v>
      </c>
      <c r="AU63" s="54">
        <f t="shared" si="309"/>
        <v>6482.9081316852416</v>
      </c>
      <c r="AV63" s="54">
        <f t="shared" si="309"/>
        <v>6813.792080365919</v>
      </c>
      <c r="AW63" s="54">
        <f t="shared" si="309"/>
        <v>7143.9704248817607</v>
      </c>
      <c r="AX63" s="76">
        <f t="shared" si="309"/>
        <v>7472.6555341475132</v>
      </c>
      <c r="AY63" s="54">
        <f t="shared" si="309"/>
        <v>7799.1091408420198</v>
      </c>
      <c r="AZ63" s="54">
        <f t="shared" si="309"/>
        <v>8122.6445447982442</v>
      </c>
      <c r="BA63" s="54">
        <f t="shared" si="309"/>
        <v>8442.6280100044678</v>
      </c>
      <c r="BB63" s="54">
        <f t="shared" si="309"/>
        <v>8758.4794331359535</v>
      </c>
      <c r="BC63" s="54">
        <f t="shared" si="309"/>
        <v>9069.6723638004696</v>
      </c>
      <c r="BD63" s="54">
        <f t="shared" si="309"/>
        <v>9375.7334567892522</v>
      </c>
      <c r="BE63" s="54">
        <f t="shared" si="309"/>
        <v>9676.2414349693918</v>
      </c>
      <c r="BF63" s="54">
        <f t="shared" si="309"/>
        <v>9970.8256384003253</v>
      </c>
      <c r="BG63" s="54">
        <f t="shared" si="309"/>
        <v>10259.164231139734</v>
      </c>
      <c r="BH63" s="76">
        <f t="shared" si="309"/>
        <v>10540.98213231985</v>
      </c>
    </row>
    <row r="64" spans="1:60" ht="15.75" thickBot="1" x14ac:dyDescent="0.3">
      <c r="A64" s="13" t="s">
        <v>69</v>
      </c>
      <c r="B64" s="17">
        <f>AX63</f>
        <v>7472.6555341475132</v>
      </c>
      <c r="C64" s="73">
        <f>AX63/$AX$4</f>
        <v>0.18958204527946124</v>
      </c>
      <c r="D64" s="4" t="s">
        <v>9</v>
      </c>
      <c r="E64" s="5">
        <f>SUM(F64:AF64)</f>
        <v>16751957.747408733</v>
      </c>
      <c r="F64" s="3">
        <f>(F63-F$3)^2</f>
        <v>32.231870598147374</v>
      </c>
      <c r="G64" s="3">
        <f t="shared" ref="G64:AF64" si="310">(G63-G$3)^2</f>
        <v>70.798960311606834</v>
      </c>
      <c r="H64" s="3">
        <f t="shared" si="310"/>
        <v>150.23866376409384</v>
      </c>
      <c r="I64" s="3">
        <f t="shared" si="310"/>
        <v>307.12289250447458</v>
      </c>
      <c r="J64" s="3">
        <f t="shared" si="310"/>
        <v>605.37678703204483</v>
      </c>
      <c r="K64" s="3">
        <f t="shared" si="310"/>
        <v>1156.0409630201293</v>
      </c>
      <c r="L64" s="3">
        <f t="shared" si="310"/>
        <v>2140.1629380825757</v>
      </c>
      <c r="M64" s="3">
        <f t="shared" si="310"/>
        <v>3843.3347066912547</v>
      </c>
      <c r="N64" s="3">
        <f t="shared" si="310"/>
        <v>6708.653273549764</v>
      </c>
      <c r="O64" s="3">
        <f t="shared" si="310"/>
        <v>11401.764469077785</v>
      </c>
      <c r="P64" s="3">
        <f t="shared" si="310"/>
        <v>18896.348015624942</v>
      </c>
      <c r="Q64" s="3">
        <f t="shared" si="310"/>
        <v>30581.340938893292</v>
      </c>
      <c r="R64" s="3">
        <f t="shared" si="310"/>
        <v>48348.662915480338</v>
      </c>
      <c r="S64" s="3">
        <f t="shared" si="310"/>
        <v>74624.943203577146</v>
      </c>
      <c r="T64" s="3">
        <f t="shared" si="310"/>
        <v>112440.57955873988</v>
      </c>
      <c r="U64" s="3">
        <f t="shared" si="310"/>
        <v>165762.26434278372</v>
      </c>
      <c r="V64" s="3">
        <f t="shared" si="310"/>
        <v>239594.61709095753</v>
      </c>
      <c r="W64" s="3">
        <f t="shared" si="310"/>
        <v>336366.86507417849</v>
      </c>
      <c r="X64" s="3">
        <f t="shared" si="310"/>
        <v>459366.62261876842</v>
      </c>
      <c r="Y64" s="3">
        <f t="shared" si="310"/>
        <v>621234.38900178135</v>
      </c>
      <c r="Z64" s="3">
        <f t="shared" si="310"/>
        <v>835841.98825815355</v>
      </c>
      <c r="AA64" s="3">
        <f t="shared" si="310"/>
        <v>1106594.9664600592</v>
      </c>
      <c r="AB64" s="46">
        <f t="shared" si="310"/>
        <v>1456090.0597361391</v>
      </c>
      <c r="AC64" s="47">
        <f t="shared" si="310"/>
        <v>1898164.9299300264</v>
      </c>
      <c r="AD64" s="47">
        <f t="shared" si="310"/>
        <v>2436926.8668517326</v>
      </c>
      <c r="AE64" s="47">
        <f t="shared" si="310"/>
        <v>3056794.6919175251</v>
      </c>
      <c r="AF64" s="48">
        <f t="shared" si="310"/>
        <v>3827911.8859696798</v>
      </c>
    </row>
    <row r="65" spans="1:60" ht="15.75" thickBot="1" x14ac:dyDescent="0.3">
      <c r="A65" s="13" t="s">
        <v>70</v>
      </c>
      <c r="B65" s="66">
        <f>BH63</f>
        <v>10540.98213231985</v>
      </c>
      <c r="C65" s="75">
        <f>BH63/$BH$4</f>
        <v>0.23237444834616477</v>
      </c>
      <c r="D65" s="4" t="s">
        <v>10</v>
      </c>
      <c r="E65" s="5">
        <f>SUM(F65:AF65)</f>
        <v>14299.241943787642</v>
      </c>
      <c r="F65">
        <f>SQRT(F64)</f>
        <v>5.6773119165805372</v>
      </c>
      <c r="G65">
        <f t="shared" ref="G65:AF65" si="311">SQRT(G64)</f>
        <v>8.414211805725289</v>
      </c>
      <c r="H65">
        <f t="shared" si="311"/>
        <v>12.257188248700999</v>
      </c>
      <c r="I65">
        <f t="shared" si="311"/>
        <v>17.524922039897199</v>
      </c>
      <c r="J65">
        <f t="shared" si="311"/>
        <v>24.60440584594647</v>
      </c>
      <c r="K65">
        <f t="shared" si="311"/>
        <v>34.000602392018429</v>
      </c>
      <c r="L65">
        <f t="shared" si="311"/>
        <v>46.26189509826176</v>
      </c>
      <c r="M65">
        <f t="shared" si="311"/>
        <v>61.994634499214968</v>
      </c>
      <c r="N65">
        <f t="shared" si="311"/>
        <v>81.906368943750422</v>
      </c>
      <c r="O65">
        <f t="shared" si="311"/>
        <v>106.77904508412587</v>
      </c>
      <c r="P65">
        <f t="shared" si="311"/>
        <v>137.46398806823896</v>
      </c>
      <c r="Q65">
        <f t="shared" si="311"/>
        <v>174.87521533623138</v>
      </c>
      <c r="R65">
        <f t="shared" si="311"/>
        <v>219.88329385262614</v>
      </c>
      <c r="S65">
        <f t="shared" si="311"/>
        <v>273.17566363711308</v>
      </c>
      <c r="T65">
        <f t="shared" si="311"/>
        <v>335.32160616151754</v>
      </c>
      <c r="U65">
        <f t="shared" si="311"/>
        <v>407.13912160683321</v>
      </c>
      <c r="V65">
        <f t="shared" si="311"/>
        <v>489.48403149741006</v>
      </c>
      <c r="W65">
        <f t="shared" si="311"/>
        <v>579.97143470534695</v>
      </c>
      <c r="X65">
        <f t="shared" si="311"/>
        <v>677.76590547088483</v>
      </c>
      <c r="Y65">
        <f t="shared" si="311"/>
        <v>788.18423544358041</v>
      </c>
      <c r="Z65">
        <f t="shared" si="311"/>
        <v>914.24394351734895</v>
      </c>
      <c r="AA65">
        <f t="shared" si="311"/>
        <v>1051.9481766988615</v>
      </c>
      <c r="AB65" s="43">
        <f t="shared" si="311"/>
        <v>1206.6855678825943</v>
      </c>
      <c r="AC65" s="44">
        <f t="shared" si="311"/>
        <v>1377.739064529284</v>
      </c>
      <c r="AD65" s="44">
        <f t="shared" si="311"/>
        <v>1561.065939302928</v>
      </c>
      <c r="AE65" s="44">
        <f t="shared" si="311"/>
        <v>1748.3691520721604</v>
      </c>
      <c r="AF65" s="45">
        <f t="shared" si="311"/>
        <v>1956.5050181304621</v>
      </c>
    </row>
    <row r="70" spans="1:60" ht="15.75" thickBot="1" x14ac:dyDescent="0.3">
      <c r="A70" t="s">
        <v>24</v>
      </c>
    </row>
    <row r="71" spans="1:60" x14ac:dyDescent="0.25">
      <c r="A71" s="22" t="s">
        <v>15</v>
      </c>
      <c r="B71" s="23" t="s">
        <v>18</v>
      </c>
      <c r="C71" s="24" t="s">
        <v>19</v>
      </c>
      <c r="D71" s="4" t="s">
        <v>21</v>
      </c>
      <c r="E71">
        <v>0</v>
      </c>
      <c r="F71">
        <v>1</v>
      </c>
      <c r="G71">
        <v>2</v>
      </c>
      <c r="H71">
        <v>3</v>
      </c>
      <c r="I71">
        <v>4</v>
      </c>
      <c r="J71">
        <v>5</v>
      </c>
      <c r="K71">
        <v>6</v>
      </c>
      <c r="L71">
        <v>7</v>
      </c>
      <c r="M71">
        <v>8</v>
      </c>
      <c r="N71">
        <v>9</v>
      </c>
      <c r="O71">
        <v>10</v>
      </c>
      <c r="P71">
        <v>11</v>
      </c>
      <c r="Q71">
        <v>12</v>
      </c>
      <c r="R71">
        <v>13</v>
      </c>
      <c r="S71">
        <v>14</v>
      </c>
      <c r="T71">
        <v>15</v>
      </c>
      <c r="U71">
        <v>16</v>
      </c>
      <c r="V71">
        <v>17</v>
      </c>
      <c r="W71">
        <v>18</v>
      </c>
      <c r="X71">
        <v>19</v>
      </c>
      <c r="Y71">
        <v>20</v>
      </c>
      <c r="Z71">
        <v>21</v>
      </c>
      <c r="AA71">
        <v>22</v>
      </c>
      <c r="AB71" s="43">
        <v>23</v>
      </c>
      <c r="AC71" s="44">
        <v>24</v>
      </c>
      <c r="AD71" s="44">
        <v>25</v>
      </c>
      <c r="AE71" s="44">
        <v>26</v>
      </c>
      <c r="AF71" s="45">
        <v>27</v>
      </c>
      <c r="AG71" s="45">
        <v>28</v>
      </c>
      <c r="AH71" s="45">
        <v>29</v>
      </c>
      <c r="AI71" s="45">
        <v>30</v>
      </c>
      <c r="AJ71" s="45">
        <v>31</v>
      </c>
      <c r="AK71" s="45">
        <v>32</v>
      </c>
      <c r="AL71" s="45">
        <v>33</v>
      </c>
      <c r="AM71" s="45">
        <v>34</v>
      </c>
      <c r="AN71" s="69">
        <v>35</v>
      </c>
      <c r="AO71" s="45">
        <v>36</v>
      </c>
      <c r="AP71" s="45">
        <v>37</v>
      </c>
      <c r="AQ71" s="45">
        <v>38</v>
      </c>
      <c r="AR71" s="45">
        <v>39</v>
      </c>
      <c r="AS71" s="45">
        <v>40</v>
      </c>
      <c r="AT71" s="45">
        <v>41</v>
      </c>
      <c r="AU71" s="45">
        <v>42</v>
      </c>
      <c r="AV71" s="45">
        <v>43</v>
      </c>
      <c r="AW71" s="45">
        <v>44</v>
      </c>
      <c r="AX71" s="69">
        <v>45</v>
      </c>
      <c r="AY71" s="45">
        <v>46</v>
      </c>
      <c r="AZ71" s="45">
        <v>47</v>
      </c>
      <c r="BA71" s="45">
        <v>48</v>
      </c>
      <c r="BB71" s="45">
        <v>49</v>
      </c>
      <c r="BC71" s="45">
        <v>50</v>
      </c>
      <c r="BD71" s="45">
        <v>51</v>
      </c>
      <c r="BE71" s="45">
        <v>52</v>
      </c>
      <c r="BF71" s="45">
        <v>53</v>
      </c>
      <c r="BG71" s="45">
        <v>54</v>
      </c>
      <c r="BH71" s="69">
        <v>55</v>
      </c>
    </row>
    <row r="72" spans="1:60" ht="15.75" thickBot="1" x14ac:dyDescent="0.3">
      <c r="A72" s="25">
        <v>1.9657427709259787</v>
      </c>
      <c r="B72" s="26">
        <v>5.5616906139863212E-2</v>
      </c>
      <c r="C72" s="27">
        <v>0.35935107942451455</v>
      </c>
      <c r="D72" s="4" t="s">
        <v>20</v>
      </c>
      <c r="F72">
        <f>G73-F73</f>
        <v>2.6995262586263662</v>
      </c>
      <c r="G72">
        <f t="shared" ref="G72:AF72" si="312">H73-G73</f>
        <v>3.8126196561155314</v>
      </c>
      <c r="H72">
        <f t="shared" si="312"/>
        <v>5.2735516075888942</v>
      </c>
      <c r="I72">
        <f t="shared" si="312"/>
        <v>7.1521930287621025</v>
      </c>
      <c r="J72">
        <f t="shared" si="312"/>
        <v>9.5216656116965019</v>
      </c>
      <c r="K72">
        <f t="shared" si="312"/>
        <v>12.455949528820241</v>
      </c>
      <c r="L72">
        <f t="shared" si="312"/>
        <v>16.027167480302246</v>
      </c>
      <c r="M72">
        <f t="shared" si="312"/>
        <v>20.30269397300777</v>
      </c>
      <c r="N72">
        <f t="shared" si="312"/>
        <v>25.342256231145129</v>
      </c>
      <c r="O72">
        <f t="shared" si="312"/>
        <v>31.195196078569239</v>
      </c>
      <c r="P72">
        <f t="shared" si="312"/>
        <v>37.898050897872935</v>
      </c>
      <c r="Q72">
        <f t="shared" si="312"/>
        <v>45.472588275997367</v>
      </c>
      <c r="R72">
        <f t="shared" si="312"/>
        <v>53.924396215656003</v>
      </c>
      <c r="S72">
        <f t="shared" si="312"/>
        <v>63.242092472627689</v>
      </c>
      <c r="T72">
        <f t="shared" si="312"/>
        <v>73.397176442849343</v>
      </c>
      <c r="U72">
        <f t="shared" si="312"/>
        <v>84.34450854154295</v>
      </c>
      <c r="V72">
        <f t="shared" si="312"/>
        <v>96.023368042250013</v>
      </c>
      <c r="W72">
        <f t="shared" si="312"/>
        <v>108.35901292316214</v>
      </c>
      <c r="X72">
        <f t="shared" si="312"/>
        <v>121.26464557888596</v>
      </c>
      <c r="Y72">
        <f t="shared" si="312"/>
        <v>134.64367664865802</v>
      </c>
      <c r="Z72">
        <f t="shared" si="312"/>
        <v>148.39217533152646</v>
      </c>
      <c r="AA72">
        <f t="shared" si="312"/>
        <v>162.40139751071865</v>
      </c>
      <c r="AB72" s="43">
        <f t="shared" si="312"/>
        <v>176.56029153967097</v>
      </c>
      <c r="AC72" s="44">
        <f t="shared" si="312"/>
        <v>190.75789422048979</v>
      </c>
      <c r="AD72" s="44">
        <f t="shared" si="312"/>
        <v>204.88554487117722</v>
      </c>
      <c r="AE72" s="44">
        <f t="shared" si="312"/>
        <v>218.83886206606667</v>
      </c>
      <c r="AF72" s="44">
        <f t="shared" si="312"/>
        <v>232.51944445664776</v>
      </c>
      <c r="AG72" s="44">
        <f t="shared" ref="AG72" si="313">AH73-AG73</f>
        <v>297.3187620653066</v>
      </c>
      <c r="AH72" s="44">
        <f t="shared" ref="AH72" si="314">AI73-AH73</f>
        <v>207.22431800664481</v>
      </c>
      <c r="AI72" s="44">
        <f t="shared" ref="AI72" si="315">AJ73-AI73</f>
        <v>271.05777661384627</v>
      </c>
      <c r="AJ72" s="44">
        <f t="shared" ref="AJ72" si="316">AK73-AJ73</f>
        <v>282.82568910293821</v>
      </c>
      <c r="AK72" s="44">
        <f t="shared" ref="AK72" si="317">AL73-AK73</f>
        <v>293.95706827105141</v>
      </c>
      <c r="AL72" s="44">
        <f t="shared" ref="AL72" si="318">AM73-AL73</f>
        <v>304.40845676625304</v>
      </c>
      <c r="AM72" s="44">
        <f t="shared" ref="AM72" si="319">AN73-AM73</f>
        <v>314.1462119752382</v>
      </c>
      <c r="AN72" s="72">
        <f t="shared" ref="AN72" si="320">AO73-AN73</f>
        <v>323.14612865649451</v>
      </c>
      <c r="AO72" s="44">
        <f t="shared" ref="AO72" si="321">AP73-AO73</f>
        <v>331.39292146706248</v>
      </c>
      <c r="AP72" s="44">
        <f t="shared" ref="AP72" si="322">AQ73-AP73</f>
        <v>338.87959943696842</v>
      </c>
      <c r="AQ72" s="44">
        <f t="shared" ref="AQ72" si="323">AR73-AQ73</f>
        <v>345.60676240550583</v>
      </c>
      <c r="AR72" s="44">
        <f t="shared" ref="AR72" si="324">AS73-AR73</f>
        <v>351.58184673440064</v>
      </c>
      <c r="AS72" s="44">
        <f t="shared" ref="AS72" si="325">AT73-AS73</f>
        <v>356.81834449833514</v>
      </c>
      <c r="AT72" s="44">
        <f t="shared" ref="AT72" si="326">AU73-AT73</f>
        <v>361.33501702866579</v>
      </c>
      <c r="AU72" s="44">
        <f t="shared" ref="AU72" si="327">AV73-AU73</f>
        <v>365.15512032559127</v>
      </c>
      <c r="AV72" s="44">
        <f t="shared" ref="AV72" si="328">AW73-AV73</f>
        <v>368.30565658142314</v>
      </c>
      <c r="AW72" s="44">
        <f t="shared" ref="AW72" si="329">AX73-AW73</f>
        <v>370.81666298085838</v>
      </c>
      <c r="AX72" s="72">
        <f t="shared" ref="AX72" si="330">AY73-AX73</f>
        <v>372.72054612295415</v>
      </c>
      <c r="AY72" s="44">
        <f t="shared" ref="AY72" si="331">AZ73-AY73</f>
        <v>374.05146789033279</v>
      </c>
      <c r="AZ72" s="44">
        <f t="shared" ref="AZ72" si="332">BA73-AZ73</f>
        <v>374.84478639245935</v>
      </c>
      <c r="BA72" s="44">
        <f t="shared" ref="BA72" si="333">BB73-BA73</f>
        <v>375.13655373608708</v>
      </c>
      <c r="BB72" s="44">
        <f t="shared" ref="BB72" si="334">BC73-BB73</f>
        <v>374.9630708170389</v>
      </c>
      <c r="BC72" s="44">
        <f t="shared" ref="BC72" si="335">BD73-BC73</f>
        <v>374.36049806586925</v>
      </c>
      <c r="BD72" s="44">
        <f t="shared" ref="BD72" si="336">BE73-BD73</f>
        <v>373.36452008824381</v>
      </c>
      <c r="BE72" s="44">
        <f t="shared" ref="BE72" si="337">BF73-BE73</f>
        <v>372.0100613966697</v>
      </c>
      <c r="BF72" s="44">
        <f t="shared" ref="BF72" si="338">BG73-BF73</f>
        <v>370.33104989269668</v>
      </c>
      <c r="BG72" s="44">
        <f t="shared" ref="BG72" si="339">BH73-BG73</f>
        <v>368.36022441069508</v>
      </c>
      <c r="BH72" s="72">
        <f t="shared" ref="BH72" si="340">BI73-BH73</f>
        <v>-11506.172979078463</v>
      </c>
    </row>
    <row r="73" spans="1:60" ht="15.75" thickBot="1" x14ac:dyDescent="0.3">
      <c r="A73" s="13" t="s">
        <v>68</v>
      </c>
      <c r="B73" s="65">
        <f>AN73</f>
        <v>4262.9921401501106</v>
      </c>
      <c r="C73" s="74">
        <f>AN73/$AN$4</f>
        <v>0.12736416195084865</v>
      </c>
      <c r="D73" s="4" t="s">
        <v>8</v>
      </c>
      <c r="F73" s="12">
        <f>$E$3+(E4*$C72)*(EXP(-EXP($A72-$B72*F71)))</f>
        <v>5.3459118583980691</v>
      </c>
      <c r="G73" s="12">
        <f t="shared" ref="G73:AF73" si="341">$E$3+(F4*$C72)*(EXP(-EXP($A72-$B72*G71)))</f>
        <v>8.0454381170244353</v>
      </c>
      <c r="H73" s="12">
        <f t="shared" si="341"/>
        <v>11.858057773139967</v>
      </c>
      <c r="I73" s="12">
        <f t="shared" si="341"/>
        <v>17.131609380728861</v>
      </c>
      <c r="J73" s="12">
        <f t="shared" si="341"/>
        <v>24.283802409490963</v>
      </c>
      <c r="K73" s="12">
        <f t="shared" si="341"/>
        <v>33.805468021187465</v>
      </c>
      <c r="L73" s="12">
        <f t="shared" si="341"/>
        <v>46.261417550007707</v>
      </c>
      <c r="M73" s="12">
        <f t="shared" si="341"/>
        <v>62.288585030309953</v>
      </c>
      <c r="N73" s="12">
        <f t="shared" si="341"/>
        <v>82.591279003317723</v>
      </c>
      <c r="O73" s="12">
        <f t="shared" si="341"/>
        <v>107.93353523446285</v>
      </c>
      <c r="P73" s="12">
        <f t="shared" si="341"/>
        <v>139.12873131303209</v>
      </c>
      <c r="Q73" s="12">
        <f t="shared" si="341"/>
        <v>177.02678221090503</v>
      </c>
      <c r="R73" s="12">
        <f t="shared" si="341"/>
        <v>222.49937048690239</v>
      </c>
      <c r="S73" s="12">
        <f t="shared" si="341"/>
        <v>276.4237667025584</v>
      </c>
      <c r="T73" s="12">
        <f t="shared" si="341"/>
        <v>339.66585917518609</v>
      </c>
      <c r="U73" s="12">
        <f t="shared" si="341"/>
        <v>413.06303561803543</v>
      </c>
      <c r="V73" s="12">
        <f t="shared" si="341"/>
        <v>497.40754415957838</v>
      </c>
      <c r="W73" s="12">
        <f t="shared" si="341"/>
        <v>593.43091220182839</v>
      </c>
      <c r="X73" s="12">
        <f t="shared" si="341"/>
        <v>701.78992512499053</v>
      </c>
      <c r="Y73" s="12">
        <f t="shared" si="341"/>
        <v>823.05457070387649</v>
      </c>
      <c r="Z73" s="12">
        <f t="shared" si="341"/>
        <v>957.69824735253451</v>
      </c>
      <c r="AA73" s="12">
        <f t="shared" si="341"/>
        <v>1106.090422684061</v>
      </c>
      <c r="AB73" s="52">
        <f t="shared" si="341"/>
        <v>1268.4918201947796</v>
      </c>
      <c r="AC73" s="53">
        <f t="shared" si="341"/>
        <v>1445.0521117344506</v>
      </c>
      <c r="AD73" s="53">
        <f t="shared" si="341"/>
        <v>1635.8100059549404</v>
      </c>
      <c r="AE73" s="53">
        <f t="shared" si="341"/>
        <v>1840.6955508261176</v>
      </c>
      <c r="AF73" s="54">
        <f t="shared" si="341"/>
        <v>2059.5344128921843</v>
      </c>
      <c r="AG73" s="54">
        <f t="shared" ref="AG73" si="342">$E$3+(AF4*$C72)*(EXP(-EXP($A72-$B72*AG71)))</f>
        <v>2292.053857348832</v>
      </c>
      <c r="AH73" s="54">
        <f t="shared" ref="AH73" si="343">$E$3+(AG4*$C72)*(EXP(-EXP($A72-$B72*AH71)))</f>
        <v>2589.3726194141386</v>
      </c>
      <c r="AI73" s="54">
        <f t="shared" ref="AI73" si="344">$E$3+(AH4*$C72)*(EXP(-EXP($A72-$B72*AI71)))</f>
        <v>2796.5969374207834</v>
      </c>
      <c r="AJ73" s="54">
        <f t="shared" ref="AJ73" si="345">$E$3+(AI4*$C72)*(EXP(-EXP($A72-$B72*AJ71)))</f>
        <v>3067.6547140346297</v>
      </c>
      <c r="AK73" s="54">
        <f t="shared" ref="AK73" si="346">$E$3+(AJ4*$C72)*(EXP(-EXP($A72-$B72*AK71)))</f>
        <v>3350.4804031375679</v>
      </c>
      <c r="AL73" s="54">
        <f t="shared" ref="AL73" si="347">$E$3+(AK4*$C72)*(EXP(-EXP($A72-$B72*AL71)))</f>
        <v>3644.4374714086193</v>
      </c>
      <c r="AM73" s="54">
        <f t="shared" ref="AM73" si="348">$E$3+(AL4*$C72)*(EXP(-EXP($A72-$B72*AM71)))</f>
        <v>3948.8459281748724</v>
      </c>
      <c r="AN73" s="76">
        <f t="shared" ref="AN73" si="349">$E$3+(AM4*$C72)*(EXP(-EXP($A72-$B72*AN71)))</f>
        <v>4262.9921401501106</v>
      </c>
      <c r="AO73" s="54">
        <f t="shared" ref="AO73" si="350">$E$3+(AN4*$C72)*(EXP(-EXP($A72-$B72*AO71)))</f>
        <v>4586.1382688066051</v>
      </c>
      <c r="AP73" s="54">
        <f t="shared" ref="AP73" si="351">$E$3+(AO4*$C72)*(EXP(-EXP($A72-$B72*AP71)))</f>
        <v>4917.5311902736676</v>
      </c>
      <c r="AQ73" s="54">
        <f t="shared" ref="AQ73" si="352">$E$3+(AP4*$C72)*(EXP(-EXP($A72-$B72*AQ71)))</f>
        <v>5256.410789710636</v>
      </c>
      <c r="AR73" s="54">
        <f t="shared" ref="AR73" si="353">$E$3+(AQ4*$C72)*(EXP(-EXP($A72-$B72*AR71)))</f>
        <v>5602.0175521161418</v>
      </c>
      <c r="AS73" s="54">
        <f t="shared" ref="AS73" si="354">$E$3+(AR4*$C72)*(EXP(-EXP($A72-$B72*AS71)))</f>
        <v>5953.5993988505425</v>
      </c>
      <c r="AT73" s="54">
        <f t="shared" ref="AT73" si="355">$E$3+(AS4*$C72)*(EXP(-EXP($A72-$B72*AT71)))</f>
        <v>6310.4177433488776</v>
      </c>
      <c r="AU73" s="54">
        <f t="shared" ref="AU73" si="356">$E$3+(AT4*$C72)*(EXP(-EXP($A72-$B72*AU71)))</f>
        <v>6671.7527603775434</v>
      </c>
      <c r="AV73" s="54">
        <f t="shared" ref="AV73" si="357">$E$3+(AU4*$C72)*(EXP(-EXP($A72-$B72*AV71)))</f>
        <v>7036.9078807031347</v>
      </c>
      <c r="AW73" s="54">
        <f t="shared" ref="AW73" si="358">$E$3+(AV4*$C72)*(EXP(-EXP($A72-$B72*AW71)))</f>
        <v>7405.2135372845578</v>
      </c>
      <c r="AX73" s="76">
        <f t="shared" ref="AX73" si="359">$E$3+(AW4*$C72)*(EXP(-EXP($A72-$B72*AX71)))</f>
        <v>7776.0302002654162</v>
      </c>
      <c r="AY73" s="54">
        <f t="shared" ref="AY73" si="360">$E$3+(AX4*$C72)*(EXP(-EXP($A72-$B72*AY71)))</f>
        <v>8148.7507463883703</v>
      </c>
      <c r="AZ73" s="54">
        <f t="shared" ref="AZ73" si="361">$E$3+(AY4*$C72)*(EXP(-EXP($A72-$B72*AZ71)))</f>
        <v>8522.8022142787031</v>
      </c>
      <c r="BA73" s="54">
        <f t="shared" ref="BA73" si="362">$E$3+(AZ4*$C72)*(EXP(-EXP($A72-$B72*BA71)))</f>
        <v>8897.6470006711625</v>
      </c>
      <c r="BB73" s="54">
        <f t="shared" ref="BB73" si="363">$E$3+(BA4*$C72)*(EXP(-EXP($A72-$B72*BB71)))</f>
        <v>9272.7835544072495</v>
      </c>
      <c r="BC73" s="54">
        <f t="shared" ref="BC73" si="364">$E$3+(BB4*$C72)*(EXP(-EXP($A72-$B72*BC71)))</f>
        <v>9647.7466252242884</v>
      </c>
      <c r="BD73" s="54">
        <f t="shared" ref="BD73" si="365">$E$3+(BC4*$C72)*(EXP(-EXP($A72-$B72*BD71)))</f>
        <v>10022.107123290158</v>
      </c>
      <c r="BE73" s="54">
        <f t="shared" ref="BE73" si="366">$E$3+(BD4*$C72)*(EXP(-EXP($A72-$B72*BE71)))</f>
        <v>10395.471643378401</v>
      </c>
      <c r="BF73" s="54">
        <f t="shared" ref="BF73" si="367">$E$3+(BE4*$C72)*(EXP(-EXP($A72-$B72*BF71)))</f>
        <v>10767.481704775071</v>
      </c>
      <c r="BG73" s="54">
        <f t="shared" ref="BG73" si="368">$E$3+(BF4*$C72)*(EXP(-EXP($A72-$B72*BG71)))</f>
        <v>11137.812754667768</v>
      </c>
      <c r="BH73" s="76">
        <f t="shared" ref="BH73" si="369">$E$3+(BG4*$C72)*(EXP(-EXP($A72-$B72*BH71)))</f>
        <v>11506.172979078463</v>
      </c>
    </row>
    <row r="74" spans="1:60" ht="15.75" thickBot="1" x14ac:dyDescent="0.3">
      <c r="A74" s="13" t="s">
        <v>69</v>
      </c>
      <c r="B74" s="17">
        <f>AX73</f>
        <v>7776.0302002654162</v>
      </c>
      <c r="C74" s="73">
        <f>AX73/$AX$4</f>
        <v>0.19727869199705506</v>
      </c>
      <c r="D74" s="4" t="s">
        <v>9</v>
      </c>
      <c r="E74" s="5">
        <f>SUM(F74:AF74)</f>
        <v>16753515.496673997</v>
      </c>
      <c r="F74" s="3">
        <f>(F73-F$3)^2</f>
        <v>27.999039455195707</v>
      </c>
      <c r="G74" s="3">
        <f t="shared" ref="G74:AF74" si="370">(G73-G$3)^2</f>
        <v>63.188751558787004</v>
      </c>
      <c r="H74" s="3">
        <f t="shared" si="370"/>
        <v>137.23680902269294</v>
      </c>
      <c r="I74" s="3">
        <f t="shared" si="370"/>
        <v>286.06933660403524</v>
      </c>
      <c r="J74" s="3">
        <f t="shared" si="370"/>
        <v>573.11118431942225</v>
      </c>
      <c r="K74" s="3">
        <f t="shared" si="370"/>
        <v>1109.2715710329974</v>
      </c>
      <c r="L74" s="3">
        <f t="shared" si="370"/>
        <v>2076.3330389633884</v>
      </c>
      <c r="M74" s="3">
        <f t="shared" si="370"/>
        <v>3761.9368409549993</v>
      </c>
      <c r="N74" s="3">
        <f t="shared" si="370"/>
        <v>6612.886595085819</v>
      </c>
      <c r="O74" s="3">
        <f t="shared" si="370"/>
        <v>11300.422814566695</v>
      </c>
      <c r="P74" s="3">
        <f t="shared" si="370"/>
        <v>18805.487475730322</v>
      </c>
      <c r="Q74" s="3">
        <f t="shared" si="370"/>
        <v>30525.091764901164</v>
      </c>
      <c r="R74" s="3">
        <f t="shared" si="370"/>
        <v>48358.384610529036</v>
      </c>
      <c r="S74" s="3">
        <f t="shared" si="370"/>
        <v>74735.669867093733</v>
      </c>
      <c r="T74" s="3">
        <f t="shared" si="370"/>
        <v>112684.07039832715</v>
      </c>
      <c r="U74" s="3">
        <f t="shared" si="370"/>
        <v>166157.23212634525</v>
      </c>
      <c r="V74" s="3">
        <f t="shared" si="370"/>
        <v>240134.92983827123</v>
      </c>
      <c r="W74" s="3">
        <f t="shared" si="370"/>
        <v>337005.94421868603</v>
      </c>
      <c r="X74" s="3">
        <f t="shared" si="370"/>
        <v>460011.88348184078</v>
      </c>
      <c r="Y74" s="3">
        <f t="shared" si="370"/>
        <v>621754.95703793725</v>
      </c>
      <c r="Z74" s="3">
        <f t="shared" si="370"/>
        <v>836077.16828248394</v>
      </c>
      <c r="AA74" s="3">
        <f t="shared" si="370"/>
        <v>1106385.7545366129</v>
      </c>
      <c r="AB74" s="46">
        <f t="shared" si="370"/>
        <v>1455346.570129479</v>
      </c>
      <c r="AC74" s="47">
        <f t="shared" si="370"/>
        <v>1896971.4217429226</v>
      </c>
      <c r="AD74" s="47">
        <f t="shared" si="370"/>
        <v>2435706.1898227939</v>
      </c>
      <c r="AE74" s="47">
        <f t="shared" si="370"/>
        <v>3056523.3466899912</v>
      </c>
      <c r="AF74" s="48">
        <f t="shared" si="370"/>
        <v>3830382.9386684867</v>
      </c>
    </row>
    <row r="75" spans="1:60" ht="15.75" thickBot="1" x14ac:dyDescent="0.3">
      <c r="A75" s="13" t="s">
        <v>70</v>
      </c>
      <c r="B75" s="66">
        <f>BH73</f>
        <v>11506.172979078463</v>
      </c>
      <c r="C75" s="75">
        <f>BH73/$BH$4</f>
        <v>0.25365194296183391</v>
      </c>
      <c r="D75" s="4" t="s">
        <v>10</v>
      </c>
      <c r="E75" s="5">
        <f>SUM(F75:AF75)</f>
        <v>14295.399787659113</v>
      </c>
      <c r="F75">
        <f>SQRT(F74)</f>
        <v>5.2914118583980692</v>
      </c>
      <c r="G75">
        <f t="shared" ref="G75:AF75" si="371">SQRT(G74)</f>
        <v>7.9491352711340246</v>
      </c>
      <c r="H75">
        <f t="shared" si="371"/>
        <v>11.714811523139966</v>
      </c>
      <c r="I75">
        <f t="shared" si="371"/>
        <v>16.91358438072886</v>
      </c>
      <c r="J75">
        <f t="shared" si="371"/>
        <v>23.939740690312881</v>
      </c>
      <c r="K75">
        <f t="shared" si="371"/>
        <v>33.305728802009384</v>
      </c>
      <c r="L75">
        <f t="shared" si="371"/>
        <v>45.566797550007706</v>
      </c>
      <c r="M75">
        <f t="shared" si="371"/>
        <v>61.334630030309953</v>
      </c>
      <c r="N75">
        <f t="shared" si="371"/>
        <v>81.319656880030053</v>
      </c>
      <c r="O75">
        <f t="shared" si="371"/>
        <v>106.30344686117517</v>
      </c>
      <c r="P75">
        <f t="shared" si="371"/>
        <v>137.13310131303209</v>
      </c>
      <c r="Q75">
        <f t="shared" si="371"/>
        <v>174.71431471090503</v>
      </c>
      <c r="R75">
        <f t="shared" si="371"/>
        <v>219.90539923005309</v>
      </c>
      <c r="S75">
        <f t="shared" si="371"/>
        <v>273.37825419570908</v>
      </c>
      <c r="T75">
        <f t="shared" si="371"/>
        <v>335.68448042518611</v>
      </c>
      <c r="U75">
        <f t="shared" si="371"/>
        <v>407.62388561803544</v>
      </c>
      <c r="V75">
        <f t="shared" si="371"/>
        <v>490.03564139587974</v>
      </c>
      <c r="W75">
        <f t="shared" si="371"/>
        <v>580.52213068812978</v>
      </c>
      <c r="X75">
        <f t="shared" si="371"/>
        <v>678.24175887499052</v>
      </c>
      <c r="Y75">
        <f t="shared" si="371"/>
        <v>788.51439875118149</v>
      </c>
      <c r="Z75">
        <f t="shared" si="371"/>
        <v>914.37255442324158</v>
      </c>
      <c r="AA75">
        <f t="shared" si="371"/>
        <v>1051.84873177497</v>
      </c>
      <c r="AB75" s="43">
        <f t="shared" si="371"/>
        <v>1206.377457568517</v>
      </c>
      <c r="AC75" s="44">
        <f t="shared" si="371"/>
        <v>1377.3058562799051</v>
      </c>
      <c r="AD75" s="44">
        <f t="shared" si="371"/>
        <v>1560.6749148438294</v>
      </c>
      <c r="AE75" s="44">
        <f t="shared" si="371"/>
        <v>1748.2915508261176</v>
      </c>
      <c r="AF75" s="45">
        <f t="shared" si="371"/>
        <v>1957.1364128921844</v>
      </c>
    </row>
    <row r="80" spans="1:60" ht="15.75" thickBot="1" x14ac:dyDescent="0.3">
      <c r="A80" t="s">
        <v>26</v>
      </c>
    </row>
    <row r="81" spans="1:60" x14ac:dyDescent="0.25">
      <c r="A81" s="22" t="s">
        <v>15</v>
      </c>
      <c r="B81" s="23" t="s">
        <v>18</v>
      </c>
      <c r="C81" s="24" t="s">
        <v>19</v>
      </c>
      <c r="D81" s="4" t="s">
        <v>21</v>
      </c>
      <c r="E81">
        <v>0</v>
      </c>
      <c r="F81">
        <v>1</v>
      </c>
      <c r="G81">
        <v>2</v>
      </c>
      <c r="H81">
        <v>3</v>
      </c>
      <c r="I81">
        <v>4</v>
      </c>
      <c r="J81">
        <v>5</v>
      </c>
      <c r="K81">
        <v>6</v>
      </c>
      <c r="L81">
        <v>7</v>
      </c>
      <c r="M81">
        <v>8</v>
      </c>
      <c r="N81">
        <v>9</v>
      </c>
      <c r="O81">
        <v>10</v>
      </c>
      <c r="P81">
        <v>11</v>
      </c>
      <c r="Q81">
        <v>12</v>
      </c>
      <c r="R81">
        <v>13</v>
      </c>
      <c r="S81">
        <v>14</v>
      </c>
      <c r="T81">
        <v>15</v>
      </c>
      <c r="U81">
        <v>16</v>
      </c>
      <c r="V81">
        <v>17</v>
      </c>
      <c r="W81">
        <v>18</v>
      </c>
      <c r="X81">
        <v>19</v>
      </c>
      <c r="Y81">
        <v>20</v>
      </c>
      <c r="Z81">
        <v>21</v>
      </c>
      <c r="AA81">
        <v>22</v>
      </c>
      <c r="AB81" s="43">
        <v>23</v>
      </c>
      <c r="AC81" s="44">
        <v>24</v>
      </c>
      <c r="AD81" s="44">
        <v>25</v>
      </c>
      <c r="AE81" s="44">
        <v>26</v>
      </c>
      <c r="AF81" s="45">
        <v>27</v>
      </c>
      <c r="AG81" s="45">
        <v>28</v>
      </c>
      <c r="AH81" s="45">
        <v>29</v>
      </c>
      <c r="AI81" s="45">
        <v>30</v>
      </c>
      <c r="AJ81" s="45">
        <v>31</v>
      </c>
      <c r="AK81" s="45">
        <v>32</v>
      </c>
      <c r="AL81" s="45">
        <v>33</v>
      </c>
      <c r="AM81" s="45">
        <v>34</v>
      </c>
      <c r="AN81" s="69">
        <v>35</v>
      </c>
      <c r="AO81" s="45">
        <v>36</v>
      </c>
      <c r="AP81" s="45">
        <v>37</v>
      </c>
      <c r="AQ81" s="45">
        <v>38</v>
      </c>
      <c r="AR81" s="45">
        <v>39</v>
      </c>
      <c r="AS81" s="45">
        <v>40</v>
      </c>
      <c r="AT81" s="45">
        <v>41</v>
      </c>
      <c r="AU81" s="45">
        <v>42</v>
      </c>
      <c r="AV81" s="45">
        <v>43</v>
      </c>
      <c r="AW81" s="45">
        <v>44</v>
      </c>
      <c r="AX81" s="69">
        <v>45</v>
      </c>
      <c r="AY81" s="45">
        <v>46</v>
      </c>
      <c r="AZ81" s="45">
        <v>47</v>
      </c>
      <c r="BA81" s="45">
        <v>48</v>
      </c>
      <c r="BB81" s="45">
        <v>49</v>
      </c>
      <c r="BC81" s="45">
        <v>50</v>
      </c>
      <c r="BD81" s="45">
        <v>51</v>
      </c>
      <c r="BE81" s="45">
        <v>52</v>
      </c>
      <c r="BF81" s="45">
        <v>53</v>
      </c>
      <c r="BG81" s="45">
        <v>54</v>
      </c>
      <c r="BH81" s="69">
        <v>55</v>
      </c>
    </row>
    <row r="82" spans="1:60" ht="15.75" thickBot="1" x14ac:dyDescent="0.3">
      <c r="A82" s="25">
        <v>1.7097546370159529</v>
      </c>
      <c r="B82" s="26">
        <v>6.3511701178384714E-2</v>
      </c>
      <c r="C82" s="27">
        <v>1.3841891459276147E-2</v>
      </c>
      <c r="D82" s="4" t="s">
        <v>20</v>
      </c>
      <c r="F82">
        <f>G83-F83</f>
        <v>2.6700202178170942</v>
      </c>
      <c r="G82">
        <f t="shared" ref="G82:AF82" si="372">H83-G83</f>
        <v>3.7795780060978075</v>
      </c>
      <c r="H82">
        <f t="shared" si="372"/>
        <v>5.2374218075035586</v>
      </c>
      <c r="I82">
        <f t="shared" si="372"/>
        <v>7.113635495186486</v>
      </c>
      <c r="J82">
        <f t="shared" si="372"/>
        <v>9.4816004819681936</v>
      </c>
      <c r="K82">
        <f t="shared" si="372"/>
        <v>12.415628354370284</v>
      </c>
      <c r="L82">
        <f t="shared" si="372"/>
        <v>15.988265807543584</v>
      </c>
      <c r="M82">
        <f t="shared" si="372"/>
        <v>20.267410626925262</v>
      </c>
      <c r="N82">
        <f t="shared" si="372"/>
        <v>25.313394493221864</v>
      </c>
      <c r="O82">
        <f t="shared" si="372"/>
        <v>31.176192851238653</v>
      </c>
      <c r="P82">
        <f t="shared" si="372"/>
        <v>37.892914304281874</v>
      </c>
      <c r="Q82">
        <f t="shared" si="372"/>
        <v>45.485703451740477</v>
      </c>
      <c r="R82">
        <f t="shared" si="372"/>
        <v>53.960164092094885</v>
      </c>
      <c r="S82">
        <f t="shared" si="372"/>
        <v>63.30437706253548</v>
      </c>
      <c r="T82">
        <f t="shared" si="372"/>
        <v>73.488551612128617</v>
      </c>
      <c r="U82">
        <f t="shared" si="372"/>
        <v>84.465313887192565</v>
      </c>
      <c r="V82">
        <f t="shared" si="372"/>
        <v>96.170603251975081</v>
      </c>
      <c r="W82">
        <f t="shared" si="372"/>
        <v>108.52511867086696</v>
      </c>
      <c r="X82">
        <f t="shared" si="372"/>
        <v>121.43623456140097</v>
      </c>
      <c r="Y82">
        <f t="shared" si="372"/>
        <v>134.80028913517515</v>
      </c>
      <c r="Z82">
        <f t="shared" si="372"/>
        <v>148.50513849057529</v>
      </c>
      <c r="AA82">
        <f t="shared" si="372"/>
        <v>162.43286636841117</v>
      </c>
      <c r="AB82" s="43">
        <f t="shared" si="372"/>
        <v>176.46254192927358</v>
      </c>
      <c r="AC82" s="44">
        <f t="shared" si="372"/>
        <v>190.47292530359186</v>
      </c>
      <c r="AD82" s="44">
        <f t="shared" si="372"/>
        <v>204.34503198128095</v>
      </c>
      <c r="AE82" s="44">
        <f t="shared" si="372"/>
        <v>217.96448125561801</v>
      </c>
      <c r="AF82" s="44">
        <f t="shared" si="372"/>
        <v>231.22356982680822</v>
      </c>
      <c r="AG82" s="44">
        <f t="shared" ref="AG82" si="373">AH83-AG83</f>
        <v>295.4191190349984</v>
      </c>
      <c r="AH82" s="44">
        <f t="shared" ref="AH82" si="374">AI83-AH83</f>
        <v>204.8773438316498</v>
      </c>
      <c r="AI82" s="44">
        <f t="shared" ref="AI82" si="375">AJ83-AI83</f>
        <v>267.8962741960172</v>
      </c>
      <c r="AJ82" s="44">
        <f t="shared" ref="AJ82" si="376">AK83-AJ83</f>
        <v>278.824650318983</v>
      </c>
      <c r="AK82" s="44">
        <f t="shared" ref="AK82" si="377">AL83-AK83</f>
        <v>289.00365976876174</v>
      </c>
      <c r="AL82" s="44">
        <f t="shared" ref="AL82" si="378">AM83-AL83</f>
        <v>298.39045960047633</v>
      </c>
      <c r="AM82" s="44">
        <f t="shared" ref="AM82" si="379">AN83-AM83</f>
        <v>306.95405703007236</v>
      </c>
      <c r="AN82" s="72">
        <f t="shared" ref="AN82" si="380">AO83-AN83</f>
        <v>314.67486020264278</v>
      </c>
      <c r="AO82" s="44">
        <f t="shared" ref="AO82" si="381">AP83-AO83</f>
        <v>321.5440302276038</v>
      </c>
      <c r="AP82" s="44">
        <f t="shared" ref="AP82" si="382">AQ83-AP83</f>
        <v>327.56267580153872</v>
      </c>
      <c r="AQ82" s="44">
        <f t="shared" ref="AQ82" si="383">AR83-AQ83</f>
        <v>332.74093096246543</v>
      </c>
      <c r="AR82" s="44">
        <f t="shared" ref="AR82" si="384">AS83-AR83</f>
        <v>337.09695437355913</v>
      </c>
      <c r="AS82" s="44">
        <f t="shared" ref="AS82" si="385">AT83-AS83</f>
        <v>340.65588534147173</v>
      </c>
      <c r="AT82" s="44">
        <f t="shared" ref="AT82" si="386">AU83-AT83</f>
        <v>343.44878784440243</v>
      </c>
      <c r="AU82" s="44">
        <f t="shared" ref="AU82" si="387">AV83-AU83</f>
        <v>345.51160947123753</v>
      </c>
      <c r="AV82" s="44">
        <f t="shared" ref="AV82" si="388">AW83-AV83</f>
        <v>346.88417760248194</v>
      </c>
      <c r="AW82" s="44">
        <f t="shared" ref="AW82" si="389">AX83-AW83</f>
        <v>347.60925062089336</v>
      </c>
      <c r="AX82" s="72">
        <f t="shared" ref="AX82" si="390">AY83-AX83</f>
        <v>347.73163758870487</v>
      </c>
      <c r="AY82" s="44">
        <f t="shared" ref="AY82" si="391">AZ83-AY83</f>
        <v>347.29739580336445</v>
      </c>
      <c r="AZ82" s="44">
        <f t="shared" ref="AZ82" si="392">BA83-AZ83</f>
        <v>346.35311203272431</v>
      </c>
      <c r="BA82" s="44">
        <f t="shared" ref="BA82" si="393">BB83-BA83</f>
        <v>344.94527008706609</v>
      </c>
      <c r="BB82" s="44">
        <f t="shared" ref="BB82" si="394">BC83-BB83</f>
        <v>343.11970473259316</v>
      </c>
      <c r="BC82" s="44">
        <f t="shared" ref="BC82" si="395">BD83-BC83</f>
        <v>340.9211397867839</v>
      </c>
      <c r="BD82" s="44">
        <f t="shared" ref="BD82" si="396">BE83-BD83</f>
        <v>338.39280653682908</v>
      </c>
      <c r="BE82" s="44">
        <f t="shared" ref="BE82" si="397">BF83-BE83</f>
        <v>335.57613735827545</v>
      </c>
      <c r="BF82" s="44">
        <f t="shared" ref="BF82" si="398">BG83-BF83</f>
        <v>332.51052852664543</v>
      </c>
      <c r="BG82" s="44">
        <f t="shared" ref="BG82" si="399">BH83-BG83</f>
        <v>329.23316567283837</v>
      </c>
      <c r="BH82" s="72">
        <f t="shared" ref="BH82" si="400">BI83-BH83</f>
        <v>-10994.783689712947</v>
      </c>
    </row>
    <row r="83" spans="1:60" ht="15.75" thickBot="1" x14ac:dyDescent="0.3">
      <c r="A83" s="13" t="s">
        <v>68</v>
      </c>
      <c r="B83" s="65">
        <f>AN83</f>
        <v>4230.9736291388253</v>
      </c>
      <c r="C83" s="74">
        <f>AN83/$AN$4</f>
        <v>0.12640755431757189</v>
      </c>
      <c r="D83" s="4" t="s">
        <v>8</v>
      </c>
      <c r="F83" s="12">
        <f>$E$3+($C82/($C82+E5))*E4*(EXP(-EXP($A82-$B82*F81)))</f>
        <v>5.2290920310425788</v>
      </c>
      <c r="G83" s="12">
        <f>$E$3+($C82/($C82+F5))*F4*(EXP(-EXP($A82-$B82*G81)))</f>
        <v>7.899112248859673</v>
      </c>
      <c r="H83" s="12">
        <f>$E$3+($C82/($C82+G5))*G4*(EXP(-EXP($A82-$B82*H81)))</f>
        <v>11.67869025495748</v>
      </c>
      <c r="I83" s="12">
        <f t="shared" ref="I83:AF83" si="401">$E$3+($C82/($C82+H5))*H4*(EXP(-EXP($A82-$B82*I81)))</f>
        <v>16.916112062461039</v>
      </c>
      <c r="J83" s="12">
        <f t="shared" si="401"/>
        <v>24.029747557647525</v>
      </c>
      <c r="K83" s="12">
        <f t="shared" si="401"/>
        <v>33.511348039615719</v>
      </c>
      <c r="L83" s="12">
        <f t="shared" si="401"/>
        <v>45.926976393986003</v>
      </c>
      <c r="M83" s="12">
        <f t="shared" si="401"/>
        <v>61.915242201529587</v>
      </c>
      <c r="N83" s="12">
        <f t="shared" si="401"/>
        <v>82.182652828454849</v>
      </c>
      <c r="O83" s="12">
        <f t="shared" si="401"/>
        <v>107.49604732167671</v>
      </c>
      <c r="P83" s="12">
        <f t="shared" si="401"/>
        <v>138.67224017291537</v>
      </c>
      <c r="Q83" s="12">
        <f t="shared" si="401"/>
        <v>176.56515447719724</v>
      </c>
      <c r="R83" s="12">
        <f t="shared" si="401"/>
        <v>222.05085792893772</v>
      </c>
      <c r="S83" s="12">
        <f t="shared" si="401"/>
        <v>276.0110220210326</v>
      </c>
      <c r="T83" s="12">
        <f t="shared" si="401"/>
        <v>339.31539908356808</v>
      </c>
      <c r="U83" s="12">
        <f t="shared" si="401"/>
        <v>412.8039506956967</v>
      </c>
      <c r="V83" s="12">
        <f t="shared" si="401"/>
        <v>497.26926458288926</v>
      </c>
      <c r="W83" s="12">
        <f t="shared" si="401"/>
        <v>593.43986783486434</v>
      </c>
      <c r="X83" s="12">
        <f t="shared" si="401"/>
        <v>701.9649865057313</v>
      </c>
      <c r="Y83" s="12">
        <f t="shared" si="401"/>
        <v>823.40122106713227</v>
      </c>
      <c r="Z83" s="12">
        <f t="shared" si="401"/>
        <v>958.20151020230742</v>
      </c>
      <c r="AA83" s="12">
        <f t="shared" si="401"/>
        <v>1106.7066486928827</v>
      </c>
      <c r="AB83" s="52">
        <f t="shared" si="401"/>
        <v>1269.1395150612939</v>
      </c>
      <c r="AC83" s="53">
        <f t="shared" si="401"/>
        <v>1445.6020569905675</v>
      </c>
      <c r="AD83" s="53">
        <f t="shared" si="401"/>
        <v>1636.0749822941593</v>
      </c>
      <c r="AE83" s="53">
        <f t="shared" si="401"/>
        <v>1840.4200142754403</v>
      </c>
      <c r="AF83" s="54">
        <f t="shared" si="401"/>
        <v>2058.3844955310583</v>
      </c>
      <c r="AG83" s="54">
        <f t="shared" ref="AG83" si="402">$E$3+($C82/($C82+AF5))*AF4*(EXP(-EXP($A82-$B82*AG81)))</f>
        <v>2289.6080653578665</v>
      </c>
      <c r="AH83" s="54">
        <f t="shared" ref="AH83" si="403">$E$3+($C82/($C82+AG5))*AG4*(EXP(-EXP($A82-$B82*AH81)))</f>
        <v>2585.0271843928649</v>
      </c>
      <c r="AI83" s="54">
        <f t="shared" ref="AI83" si="404">$E$3+($C82/($C82+AH5))*AH4*(EXP(-EXP($A82-$B82*AI81)))</f>
        <v>2789.9045282245147</v>
      </c>
      <c r="AJ83" s="54">
        <f t="shared" ref="AJ83" si="405">$E$3+($C82/($C82+AI5))*AI4*(EXP(-EXP($A82-$B82*AJ81)))</f>
        <v>3057.8008024205319</v>
      </c>
      <c r="AK83" s="54">
        <f t="shared" ref="AK83" si="406">$E$3+($C82/($C82+AJ5))*AJ4*(EXP(-EXP($A82-$B82*AK81)))</f>
        <v>3336.6254527395149</v>
      </c>
      <c r="AL83" s="54">
        <f t="shared" ref="AL83" si="407">$E$3+($C82/($C82+AK5))*AK4*(EXP(-EXP($A82-$B82*AL81)))</f>
        <v>3625.6291125082766</v>
      </c>
      <c r="AM83" s="54">
        <f t="shared" ref="AM83" si="408">$E$3+($C82/($C82+AL5))*AL4*(EXP(-EXP($A82-$B82*AM81)))</f>
        <v>3924.019572108753</v>
      </c>
      <c r="AN83" s="76">
        <f t="shared" ref="AN83" si="409">$E$3+($C82/($C82+AM5))*AM4*(EXP(-EXP($A82-$B82*AN81)))</f>
        <v>4230.9736291388253</v>
      </c>
      <c r="AO83" s="54">
        <f t="shared" ref="AO83" si="410">$E$3+($C82/($C82+AN5))*AN4*(EXP(-EXP($A82-$B82*AO81)))</f>
        <v>4545.6484893414681</v>
      </c>
      <c r="AP83" s="54">
        <f t="shared" ref="AP83" si="411">$E$3+($C82/($C82+AO5))*AO4*(EXP(-EXP($A82-$B82*AP81)))</f>
        <v>4867.1925195690719</v>
      </c>
      <c r="AQ83" s="54">
        <f t="shared" ref="AQ83" si="412">$E$3+($C82/($C82+AP5))*AP4*(EXP(-EXP($A82-$B82*AQ81)))</f>
        <v>5194.7551953706106</v>
      </c>
      <c r="AR83" s="54">
        <f t="shared" ref="AR83" si="413">$E$3+($C82/($C82+AQ5))*AQ4*(EXP(-EXP($A82-$B82*AR81)))</f>
        <v>5527.4961263330761</v>
      </c>
      <c r="AS83" s="54">
        <f t="shared" ref="AS83" si="414">$E$3+($C82/($C82+AR5))*AR4*(EXP(-EXP($A82-$B82*AS81)))</f>
        <v>5864.5930807066352</v>
      </c>
      <c r="AT83" s="54">
        <f t="shared" ref="AT83" si="415">$E$3+($C82/($C82+AS5))*AS4*(EXP(-EXP($A82-$B82*AT81)))</f>
        <v>6205.2489660481069</v>
      </c>
      <c r="AU83" s="54">
        <f t="shared" ref="AU83" si="416">$E$3+($C82/($C82+AT5))*AT4*(EXP(-EXP($A82-$B82*AU81)))</f>
        <v>6548.6977538925094</v>
      </c>
      <c r="AV83" s="54">
        <f t="shared" ref="AV83" si="417">$E$3+($C82/($C82+AU5))*AU4*(EXP(-EXP($A82-$B82*AV81)))</f>
        <v>6894.2093633637469</v>
      </c>
      <c r="AW83" s="54">
        <f t="shared" ref="AW83" si="418">$E$3+($C82/($C82+AV5))*AV4*(EXP(-EXP($A82-$B82*AW81)))</f>
        <v>7241.0935409662288</v>
      </c>
      <c r="AX83" s="76">
        <f t="shared" ref="AX83" si="419">$E$3+($C82/($C82+AW5))*AW4*(EXP(-EXP($A82-$B82*AX81)))</f>
        <v>7588.7027915871222</v>
      </c>
      <c r="AY83" s="54">
        <f t="shared" ref="AY83" si="420">$E$3+($C82/($C82+AX5))*AX4*(EXP(-EXP($A82-$B82*AY81)))</f>
        <v>7936.4344291758271</v>
      </c>
      <c r="AZ83" s="54">
        <f t="shared" ref="AZ83" si="421">$E$3+($C82/($C82+AY5))*AY4*(EXP(-EXP($A82-$B82*AZ81)))</f>
        <v>8283.7318249791915</v>
      </c>
      <c r="BA83" s="54">
        <f t="shared" ref="BA83" si="422">$E$3+($C82/($C82+AZ5))*AZ4*(EXP(-EXP($A82-$B82*BA81)))</f>
        <v>8630.0849370119158</v>
      </c>
      <c r="BB83" s="54">
        <f t="shared" ref="BB83" si="423">$E$3+($C82/($C82+BA5))*BA4*(EXP(-EXP($A82-$B82*BB81)))</f>
        <v>8975.0302070989819</v>
      </c>
      <c r="BC83" s="54">
        <f t="shared" ref="BC83" si="424">$E$3+($C82/($C82+BB5))*BB4*(EXP(-EXP($A82-$B82*BC81)))</f>
        <v>9318.1499118315751</v>
      </c>
      <c r="BD83" s="54">
        <f t="shared" ref="BD83" si="425">$E$3+($C82/($C82+BC5))*BC4*(EXP(-EXP($A82-$B82*BD81)))</f>
        <v>9659.071051618359</v>
      </c>
      <c r="BE83" s="54">
        <f t="shared" ref="BE83" si="426">$E$3+($C82/($C82+BD5))*BD4*(EXP(-EXP($A82-$B82*BE81)))</f>
        <v>9997.4638581551881</v>
      </c>
      <c r="BF83" s="54">
        <f t="shared" ref="BF83" si="427">$E$3+($C82/($C82+BE5))*BE4*(EXP(-EXP($A82-$B82*BF81)))</f>
        <v>10333.039995513464</v>
      </c>
      <c r="BG83" s="54">
        <f t="shared" ref="BG83" si="428">$E$3+($C82/($C82+BF5))*BF4*(EXP(-EXP($A82-$B82*BG81)))</f>
        <v>10665.550524040109</v>
      </c>
      <c r="BH83" s="76">
        <f t="shared" ref="BH83" si="429">$E$3+($C82/($C82+BG5))*BG4*(EXP(-EXP($A82-$B82*BH81)))</f>
        <v>10994.783689712947</v>
      </c>
    </row>
    <row r="84" spans="1:60" ht="15.75" thickBot="1" x14ac:dyDescent="0.3">
      <c r="A84" s="13" t="s">
        <v>69</v>
      </c>
      <c r="B84" s="17">
        <f>AX83</f>
        <v>7588.7027915871222</v>
      </c>
      <c r="C84" s="73">
        <f>AX83/$AX$4</f>
        <v>0.19252617622647711</v>
      </c>
      <c r="D84" s="4" t="s">
        <v>9</v>
      </c>
      <c r="E84" s="5">
        <f>SUM(F84:AF84)</f>
        <v>16753397.728521369</v>
      </c>
      <c r="F84" s="3">
        <f>(F83-F$3)^2</f>
        <v>26.776402687729362</v>
      </c>
      <c r="G84" s="3">
        <f t="shared" ref="G84:AF84" si="430">(G83-G$3)^2</f>
        <v>60.883834579065535</v>
      </c>
      <c r="H84" s="3">
        <f t="shared" si="430"/>
        <v>133.06646839150946</v>
      </c>
      <c r="I84" s="3">
        <f t="shared" si="430"/>
        <v>278.8261115455287</v>
      </c>
      <c r="J84" s="3">
        <f t="shared" si="430"/>
        <v>561.01171363867195</v>
      </c>
      <c r="K84" s="3">
        <f t="shared" si="430"/>
        <v>1089.766316913596</v>
      </c>
      <c r="L84" s="3">
        <f t="shared" si="430"/>
        <v>2045.9660649525663</v>
      </c>
      <c r="M84" s="3">
        <f t="shared" si="430"/>
        <v>3716.2785372673748</v>
      </c>
      <c r="N84" s="3">
        <f t="shared" si="430"/>
        <v>6546.5948897725057</v>
      </c>
      <c r="O84" s="3">
        <f t="shared" si="430"/>
        <v>11207.601264061992</v>
      </c>
      <c r="P84" s="3">
        <f t="shared" si="430"/>
        <v>18680.495768359069</v>
      </c>
      <c r="Q84" s="3">
        <f t="shared" si="430"/>
        <v>30363.998918773086</v>
      </c>
      <c r="R84" s="3">
        <f t="shared" si="430"/>
        <v>48161.325107805846</v>
      </c>
      <c r="S84" s="3">
        <f t="shared" si="430"/>
        <v>74510.169384337685</v>
      </c>
      <c r="T84" s="3">
        <f t="shared" si="430"/>
        <v>112448.90519307386</v>
      </c>
      <c r="U84" s="3">
        <f t="shared" si="430"/>
        <v>165946.0808458447</v>
      </c>
      <c r="V84" s="3">
        <f t="shared" si="430"/>
        <v>239999.42511740298</v>
      </c>
      <c r="W84" s="3">
        <f t="shared" si="430"/>
        <v>337016.34218523279</v>
      </c>
      <c r="X84" s="3">
        <f t="shared" si="430"/>
        <v>460249.38200589723</v>
      </c>
      <c r="Y84" s="3">
        <f t="shared" si="430"/>
        <v>622301.75480993057</v>
      </c>
      <c r="Z84" s="3">
        <f t="shared" si="430"/>
        <v>836997.76103096618</v>
      </c>
      <c r="AA84" s="3">
        <f t="shared" si="430"/>
        <v>1107682.4873628386</v>
      </c>
      <c r="AB84" s="46">
        <f t="shared" si="430"/>
        <v>1456909.7186108103</v>
      </c>
      <c r="AC84" s="47">
        <f t="shared" si="430"/>
        <v>1898486.6098264738</v>
      </c>
      <c r="AD84" s="47">
        <f t="shared" si="430"/>
        <v>2436533.3438865468</v>
      </c>
      <c r="AE84" s="47">
        <f t="shared" si="430"/>
        <v>3055559.9861633964</v>
      </c>
      <c r="AF84" s="48">
        <f t="shared" si="430"/>
        <v>3825883.1706998711</v>
      </c>
    </row>
    <row r="85" spans="1:60" ht="15.75" thickBot="1" x14ac:dyDescent="0.3">
      <c r="A85" s="13" t="s">
        <v>70</v>
      </c>
      <c r="B85" s="66">
        <f>BH83</f>
        <v>10994.783689712947</v>
      </c>
      <c r="C85" s="75">
        <f>BH83/$BH$4</f>
        <v>0.24237843898329184</v>
      </c>
      <c r="D85" s="4" t="s">
        <v>10</v>
      </c>
      <c r="E85" s="5">
        <f>SUM(F85:AF85)</f>
        <v>14291.79982230299</v>
      </c>
      <c r="F85">
        <f>SQRT(F84)</f>
        <v>5.1745920310425788</v>
      </c>
      <c r="G85">
        <f t="shared" ref="G85:AF85" si="431">SQRT(G84)</f>
        <v>7.8028094029692623</v>
      </c>
      <c r="H85">
        <f t="shared" si="431"/>
        <v>11.53544400495748</v>
      </c>
      <c r="I85">
        <f t="shared" si="431"/>
        <v>16.698087062461038</v>
      </c>
      <c r="J85">
        <f t="shared" si="431"/>
        <v>23.685685838469443</v>
      </c>
      <c r="K85">
        <f t="shared" si="431"/>
        <v>33.011608820437637</v>
      </c>
      <c r="L85">
        <f t="shared" si="431"/>
        <v>45.232356393986002</v>
      </c>
      <c r="M85">
        <f t="shared" si="431"/>
        <v>60.961287201529586</v>
      </c>
      <c r="N85">
        <f t="shared" si="431"/>
        <v>80.911030705167178</v>
      </c>
      <c r="O85">
        <f t="shared" si="431"/>
        <v>105.86595894838904</v>
      </c>
      <c r="P85">
        <f t="shared" si="431"/>
        <v>136.67661017291536</v>
      </c>
      <c r="Q85">
        <f t="shared" si="431"/>
        <v>174.25268697719724</v>
      </c>
      <c r="R85">
        <f t="shared" si="431"/>
        <v>219.45688667208839</v>
      </c>
      <c r="S85">
        <f t="shared" si="431"/>
        <v>272.96550951418328</v>
      </c>
      <c r="T85">
        <f t="shared" si="431"/>
        <v>335.33402033356811</v>
      </c>
      <c r="U85">
        <f t="shared" si="431"/>
        <v>407.36480069569672</v>
      </c>
      <c r="V85">
        <f t="shared" si="431"/>
        <v>489.89736181919062</v>
      </c>
      <c r="W85">
        <f t="shared" si="431"/>
        <v>580.53108632116573</v>
      </c>
      <c r="X85">
        <f t="shared" si="431"/>
        <v>678.4168202557313</v>
      </c>
      <c r="Y85">
        <f t="shared" si="431"/>
        <v>788.86104911443726</v>
      </c>
      <c r="Z85">
        <f t="shared" si="431"/>
        <v>914.87581727301449</v>
      </c>
      <c r="AA85">
        <f t="shared" si="431"/>
        <v>1052.4649577837918</v>
      </c>
      <c r="AB85" s="43">
        <f t="shared" si="431"/>
        <v>1207.0251524350313</v>
      </c>
      <c r="AC85" s="44">
        <f t="shared" si="431"/>
        <v>1377.855801536022</v>
      </c>
      <c r="AD85" s="44">
        <f t="shared" si="431"/>
        <v>1560.9398911830483</v>
      </c>
      <c r="AE85" s="44">
        <f t="shared" si="431"/>
        <v>1748.0160142754403</v>
      </c>
      <c r="AF85" s="45">
        <f t="shared" si="431"/>
        <v>1955.9864955310584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R49" sqref="R49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Models check 1995-2017-2022</vt:lpstr>
      <vt:lpstr>Generation Linear regression</vt:lpstr>
      <vt:lpstr>Costs Evaluation</vt:lpstr>
      <vt:lpstr>Prognosis by 2050</vt:lpstr>
      <vt:lpstr>Pictures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2024-02-07T07:54:12Z</dcterms:modified>
</cp:coreProperties>
</file>