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Models check 1995-2017-2022" sheetId="1" r:id="rId1"/>
    <sheet name="Generation Linear regression" sheetId="2" r:id="rId2"/>
    <sheet name="Costs Evaluation" sheetId="4" r:id="rId3"/>
    <sheet name="Prognosis by 2050" sheetId="3" r:id="rId4"/>
    <sheet name="Pictures" sheetId="5" r:id="rId5"/>
  </sheets>
  <definedNames>
    <definedName name="solver_adj" localSheetId="0" hidden="1">'Models check 1995-2017-2022'!$A$82:$C$82</definedName>
    <definedName name="solver_adj" localSheetId="3" hidden="1">'Prognosis by 2050'!$A$43:$C$43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1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0</definedName>
    <definedName name="solver_num" localSheetId="3" hidden="1">0</definedName>
    <definedName name="solver_nwt" localSheetId="0" hidden="1">1</definedName>
    <definedName name="solver_nwt" localSheetId="3" hidden="1">1</definedName>
    <definedName name="solver_opt" localSheetId="0" hidden="1">'Models check 1995-2017-2022'!$E$84</definedName>
    <definedName name="solver_opt" localSheetId="3" hidden="1">'Prognosis by 2050'!$E$45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83" i="3" l="1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D44" i="3"/>
  <c r="BE44" i="3"/>
  <c r="BF44" i="3"/>
  <c r="BG44" i="3"/>
  <c r="BH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A5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B9" i="2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C35" i="3" l="1"/>
  <c r="B35" i="3"/>
  <c r="C55" i="3"/>
  <c r="B55" i="3"/>
  <c r="C64" i="3"/>
  <c r="B64" i="3"/>
  <c r="C74" i="3"/>
  <c r="B74" i="3"/>
  <c r="C84" i="3"/>
  <c r="B84" i="3"/>
  <c r="C36" i="3"/>
  <c r="B36" i="3"/>
  <c r="C34" i="3"/>
  <c r="B34" i="3"/>
  <c r="C56" i="3"/>
  <c r="B56" i="3"/>
  <c r="C54" i="3"/>
  <c r="B54" i="3"/>
  <c r="C65" i="3"/>
  <c r="B65" i="3"/>
  <c r="C63" i="3"/>
  <c r="B63" i="3"/>
  <c r="C75" i="3"/>
  <c r="B75" i="3"/>
  <c r="C73" i="3"/>
  <c r="B73" i="3"/>
  <c r="C85" i="3"/>
  <c r="B85" i="3"/>
  <c r="C83" i="3"/>
  <c r="B83" i="3"/>
  <c r="B45" i="3"/>
  <c r="C45" i="3"/>
  <c r="C44" i="3"/>
  <c r="B44" i="3"/>
  <c r="BH43" i="3"/>
  <c r="C46" i="3"/>
  <c r="B46" i="3"/>
  <c r="BE82" i="3"/>
  <c r="BA82" i="3"/>
  <c r="AW82" i="3"/>
  <c r="AS82" i="3"/>
  <c r="AO82" i="3"/>
  <c r="AK82" i="3"/>
  <c r="BF82" i="3"/>
  <c r="AT82" i="3"/>
  <c r="AP82" i="3"/>
  <c r="AL82" i="3"/>
  <c r="AH82" i="3"/>
  <c r="BB82" i="3"/>
  <c r="AY82" i="3"/>
  <c r="AU82" i="3"/>
  <c r="AQ82" i="3"/>
  <c r="AM82" i="3"/>
  <c r="BG82" i="3"/>
  <c r="BC82" i="3"/>
  <c r="AI82" i="3"/>
  <c r="AX82" i="3"/>
  <c r="AG82" i="3"/>
  <c r="AH62" i="3"/>
  <c r="BG62" i="3"/>
  <c r="BD62" i="3"/>
  <c r="BE62" i="3"/>
  <c r="BA62" i="3"/>
  <c r="AW62" i="3"/>
  <c r="AS62" i="3"/>
  <c r="AY62" i="3"/>
  <c r="AV62" i="3"/>
  <c r="AQ62" i="3"/>
  <c r="AM62" i="3"/>
  <c r="BF62" i="3"/>
  <c r="BB62" i="3"/>
  <c r="AX62" i="3"/>
  <c r="AT62" i="3"/>
  <c r="AP62" i="3"/>
  <c r="AL62" i="3"/>
  <c r="AO62" i="3"/>
  <c r="AK62" i="3"/>
  <c r="AG62" i="3"/>
  <c r="AJ62" i="3"/>
  <c r="BE72" i="3"/>
  <c r="BA72" i="3"/>
  <c r="AW72" i="3"/>
  <c r="AS72" i="3"/>
  <c r="AO72" i="3"/>
  <c r="AK72" i="3"/>
  <c r="AG72" i="3"/>
  <c r="BG72" i="3"/>
  <c r="BC72" i="3"/>
  <c r="AY72" i="3"/>
  <c r="AJ72" i="3"/>
  <c r="BF72" i="3"/>
  <c r="BB72" i="3"/>
  <c r="AX72" i="3"/>
  <c r="AT72" i="3"/>
  <c r="AP72" i="3"/>
  <c r="AL72" i="3"/>
  <c r="AH72" i="3"/>
  <c r="AU72" i="3"/>
  <c r="AQ72" i="3"/>
  <c r="AM72" i="3"/>
  <c r="BF53" i="3"/>
  <c r="BB53" i="3"/>
  <c r="AX53" i="3"/>
  <c r="AT53" i="3"/>
  <c r="AP53" i="3"/>
  <c r="AL53" i="3"/>
  <c r="AH53" i="3"/>
  <c r="BE53" i="3"/>
  <c r="BA53" i="3"/>
  <c r="AW53" i="3"/>
  <c r="AS53" i="3"/>
  <c r="AO53" i="3"/>
  <c r="AK53" i="3"/>
  <c r="AG53" i="3"/>
  <c r="BG53" i="3"/>
  <c r="BC53" i="3"/>
  <c r="AY53" i="3"/>
  <c r="AU53" i="3"/>
  <c r="AQ53" i="3"/>
  <c r="AM53" i="3"/>
  <c r="AI53" i="3"/>
  <c r="BD43" i="3"/>
  <c r="BF43" i="3"/>
  <c r="BB43" i="3"/>
  <c r="AX43" i="3"/>
  <c r="AT43" i="3"/>
  <c r="AP43" i="3"/>
  <c r="AL43" i="3"/>
  <c r="BA43" i="3"/>
  <c r="AW43" i="3"/>
  <c r="AS43" i="3"/>
  <c r="AO43" i="3"/>
  <c r="AK43" i="3"/>
  <c r="AG43" i="3"/>
  <c r="BE43" i="3"/>
  <c r="AH43" i="3"/>
  <c r="AZ43" i="3"/>
  <c r="AV43" i="3"/>
  <c r="AR43" i="3"/>
  <c r="AN43" i="3"/>
  <c r="AJ43" i="3"/>
  <c r="AY43" i="3"/>
  <c r="AU43" i="3"/>
  <c r="AQ43" i="3"/>
  <c r="AM43" i="3"/>
  <c r="AI43" i="3"/>
  <c r="BC43" i="3"/>
  <c r="BH82" i="3"/>
  <c r="BD82" i="3"/>
  <c r="AZ82" i="3"/>
  <c r="AV82" i="3"/>
  <c r="AR82" i="3"/>
  <c r="AN82" i="3"/>
  <c r="AJ82" i="3"/>
  <c r="BH72" i="3"/>
  <c r="BD72" i="3"/>
  <c r="AV72" i="3"/>
  <c r="AR72" i="3"/>
  <c r="AN72" i="3"/>
  <c r="AI72" i="3"/>
  <c r="AZ72" i="3"/>
  <c r="BH62" i="3"/>
  <c r="AZ62" i="3"/>
  <c r="AR62" i="3"/>
  <c r="AN62" i="3"/>
  <c r="BC62" i="3"/>
  <c r="AU62" i="3"/>
  <c r="AI62" i="3"/>
  <c r="BH53" i="3"/>
  <c r="BD53" i="3"/>
  <c r="AZ53" i="3"/>
  <c r="AV53" i="3"/>
  <c r="AR53" i="3"/>
  <c r="AN53" i="3"/>
  <c r="AJ53" i="3"/>
  <c r="BG43" i="3"/>
  <c r="C5" i="4"/>
  <c r="C6" i="4" s="1"/>
  <c r="E5" i="4"/>
  <c r="F5" i="4"/>
  <c r="F6" i="4" s="1"/>
  <c r="G5" i="4"/>
  <c r="G6" i="4" s="1"/>
  <c r="H5" i="4"/>
  <c r="H6" i="4" s="1"/>
  <c r="I5" i="4"/>
  <c r="I6" i="4" s="1"/>
  <c r="J5" i="4"/>
  <c r="K5" i="4"/>
  <c r="L5" i="4"/>
  <c r="L6" i="4" s="1"/>
  <c r="M5" i="4"/>
  <c r="N5" i="4"/>
  <c r="N6" i="4" s="1"/>
  <c r="O5" i="4"/>
  <c r="P5" i="4"/>
  <c r="Q5" i="4"/>
  <c r="R5" i="4"/>
  <c r="S5" i="4"/>
  <c r="S6" i="4" s="1"/>
  <c r="T5" i="4"/>
  <c r="T6" i="4" s="1"/>
  <c r="U5" i="4"/>
  <c r="U6" i="4" s="1"/>
  <c r="V5" i="4"/>
  <c r="W5" i="4"/>
  <c r="W6" i="4" s="1"/>
  <c r="X5" i="4"/>
  <c r="Y5" i="4"/>
  <c r="Z5" i="4"/>
  <c r="Z6" i="4" s="1"/>
  <c r="AA5" i="4"/>
  <c r="AB5" i="4"/>
  <c r="AB6" i="4" s="1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D5" i="4"/>
  <c r="D6" i="4" s="1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Y6" i="4"/>
  <c r="M6" i="4"/>
  <c r="AA6" i="4"/>
  <c r="X6" i="4"/>
  <c r="V6" i="4"/>
  <c r="R6" i="4"/>
  <c r="Q6" i="4"/>
  <c r="P6" i="4"/>
  <c r="O6" i="4"/>
  <c r="K6" i="4"/>
  <c r="J6" i="4"/>
  <c r="E6" i="4"/>
  <c r="B7" i="4" l="1"/>
  <c r="AO2" i="2" l="1"/>
  <c r="AC25" i="2"/>
  <c r="AC9" i="2"/>
  <c r="AF83" i="3"/>
  <c r="AF82" i="3" s="1"/>
  <c r="AE83" i="3"/>
  <c r="AD83" i="3"/>
  <c r="AD84" i="3" s="1"/>
  <c r="AD85" i="3" s="1"/>
  <c r="AC83" i="3"/>
  <c r="AB83" i="3"/>
  <c r="AB84" i="3" s="1"/>
  <c r="AB85" i="3" s="1"/>
  <c r="AA83" i="3"/>
  <c r="AA84" i="3" s="1"/>
  <c r="AA85" i="3" s="1"/>
  <c r="Z83" i="3"/>
  <c r="Z84" i="3" s="1"/>
  <c r="Z85" i="3" s="1"/>
  <c r="Y83" i="3"/>
  <c r="X83" i="3"/>
  <c r="X84" i="3" s="1"/>
  <c r="X85" i="3" s="1"/>
  <c r="W83" i="3"/>
  <c r="V83" i="3"/>
  <c r="U83" i="3"/>
  <c r="T83" i="3"/>
  <c r="T84" i="3" s="1"/>
  <c r="T85" i="3" s="1"/>
  <c r="S83" i="3"/>
  <c r="R83" i="3"/>
  <c r="R84" i="3" s="1"/>
  <c r="R85" i="3" s="1"/>
  <c r="Q83" i="3"/>
  <c r="P83" i="3"/>
  <c r="P84" i="3" s="1"/>
  <c r="P85" i="3" s="1"/>
  <c r="O83" i="3"/>
  <c r="O84" i="3" s="1"/>
  <c r="O85" i="3" s="1"/>
  <c r="N83" i="3"/>
  <c r="N84" i="3" s="1"/>
  <c r="N85" i="3" s="1"/>
  <c r="M83" i="3"/>
  <c r="L83" i="3"/>
  <c r="L84" i="3" s="1"/>
  <c r="L85" i="3" s="1"/>
  <c r="K83" i="3"/>
  <c r="J83" i="3"/>
  <c r="I83" i="3"/>
  <c r="H83" i="3"/>
  <c r="H84" i="3" s="1"/>
  <c r="H85" i="3" s="1"/>
  <c r="G83" i="3"/>
  <c r="F83" i="3"/>
  <c r="F84" i="3" s="1"/>
  <c r="AF73" i="3"/>
  <c r="AF72" i="3" s="1"/>
  <c r="AE73" i="3"/>
  <c r="AE74" i="3" s="1"/>
  <c r="AE75" i="3" s="1"/>
  <c r="AD73" i="3"/>
  <c r="AD74" i="3" s="1"/>
  <c r="AD75" i="3" s="1"/>
  <c r="AC73" i="3"/>
  <c r="AB73" i="3"/>
  <c r="AA73" i="3"/>
  <c r="Z73" i="3"/>
  <c r="Y73" i="3"/>
  <c r="Y74" i="3" s="1"/>
  <c r="Y75" i="3" s="1"/>
  <c r="X73" i="3"/>
  <c r="W73" i="3"/>
  <c r="W74" i="3" s="1"/>
  <c r="W75" i="3" s="1"/>
  <c r="V73" i="3"/>
  <c r="V74" i="3" s="1"/>
  <c r="V75" i="3" s="1"/>
  <c r="U73" i="3"/>
  <c r="T73" i="3"/>
  <c r="T74" i="3" s="1"/>
  <c r="T75" i="3" s="1"/>
  <c r="S73" i="3"/>
  <c r="S74" i="3" s="1"/>
  <c r="S75" i="3" s="1"/>
  <c r="R73" i="3"/>
  <c r="Q73" i="3"/>
  <c r="P73" i="3"/>
  <c r="O73" i="3"/>
  <c r="N73" i="3"/>
  <c r="M73" i="3"/>
  <c r="M74" i="3" s="1"/>
  <c r="M75" i="3" s="1"/>
  <c r="L73" i="3"/>
  <c r="K73" i="3"/>
  <c r="K74" i="3" s="1"/>
  <c r="K75" i="3" s="1"/>
  <c r="J73" i="3"/>
  <c r="I73" i="3"/>
  <c r="H73" i="3"/>
  <c r="H74" i="3" s="1"/>
  <c r="H75" i="3" s="1"/>
  <c r="G73" i="3"/>
  <c r="G74" i="3" s="1"/>
  <c r="G75" i="3" s="1"/>
  <c r="F73" i="3"/>
  <c r="AF63" i="3"/>
  <c r="AF62" i="3" s="1"/>
  <c r="AE63" i="3"/>
  <c r="AD63" i="3"/>
  <c r="AD64" i="3" s="1"/>
  <c r="AD65" i="3" s="1"/>
  <c r="AC63" i="3"/>
  <c r="AB63" i="3"/>
  <c r="AB64" i="3" s="1"/>
  <c r="AB65" i="3" s="1"/>
  <c r="AA63" i="3"/>
  <c r="Z63" i="3"/>
  <c r="Y63" i="3"/>
  <c r="Y64" i="3" s="1"/>
  <c r="Y65" i="3" s="1"/>
  <c r="X63" i="3"/>
  <c r="X64" i="3" s="1"/>
  <c r="X65" i="3" s="1"/>
  <c r="W63" i="3"/>
  <c r="V63" i="3"/>
  <c r="V64" i="3" s="1"/>
  <c r="V65" i="3" s="1"/>
  <c r="U63" i="3"/>
  <c r="T63" i="3"/>
  <c r="S63" i="3"/>
  <c r="R63" i="3"/>
  <c r="R64" i="3" s="1"/>
  <c r="R65" i="3" s="1"/>
  <c r="Q63" i="3"/>
  <c r="P63" i="3"/>
  <c r="P64" i="3" s="1"/>
  <c r="P65" i="3" s="1"/>
  <c r="O63" i="3"/>
  <c r="N63" i="3"/>
  <c r="N64" i="3" s="1"/>
  <c r="N65" i="3" s="1"/>
  <c r="M63" i="3"/>
  <c r="M64" i="3" s="1"/>
  <c r="M65" i="3" s="1"/>
  <c r="L63" i="3"/>
  <c r="L64" i="3" s="1"/>
  <c r="L65" i="3" s="1"/>
  <c r="K63" i="3"/>
  <c r="J63" i="3"/>
  <c r="J64" i="3" s="1"/>
  <c r="J65" i="3" s="1"/>
  <c r="I63" i="3"/>
  <c r="H63" i="3"/>
  <c r="G63" i="3"/>
  <c r="F63" i="3"/>
  <c r="F64" i="3" s="1"/>
  <c r="AF54" i="3"/>
  <c r="AF53" i="3" s="1"/>
  <c r="AE54" i="3"/>
  <c r="AD54" i="3"/>
  <c r="AD55" i="3" s="1"/>
  <c r="AD56" i="3" s="1"/>
  <c r="AC54" i="3"/>
  <c r="AC55" i="3" s="1"/>
  <c r="AC56" i="3" s="1"/>
  <c r="AB54" i="3"/>
  <c r="AB55" i="3" s="1"/>
  <c r="AB56" i="3" s="1"/>
  <c r="AA54" i="3"/>
  <c r="AA55" i="3" s="1"/>
  <c r="AA56" i="3" s="1"/>
  <c r="Z54" i="3"/>
  <c r="Y54" i="3"/>
  <c r="X54" i="3"/>
  <c r="W54" i="3"/>
  <c r="W55" i="3" s="1"/>
  <c r="W56" i="3" s="1"/>
  <c r="V54" i="3"/>
  <c r="U54" i="3"/>
  <c r="U55" i="3" s="1"/>
  <c r="U56" i="3" s="1"/>
  <c r="T54" i="3"/>
  <c r="T55" i="3" s="1"/>
  <c r="T56" i="3" s="1"/>
  <c r="S54" i="3"/>
  <c r="R54" i="3"/>
  <c r="R55" i="3" s="1"/>
  <c r="R56" i="3" s="1"/>
  <c r="Q54" i="3"/>
  <c r="Q55" i="3" s="1"/>
  <c r="Q56" i="3" s="1"/>
  <c r="P54" i="3"/>
  <c r="P55" i="3" s="1"/>
  <c r="P56" i="3" s="1"/>
  <c r="O54" i="3"/>
  <c r="N54" i="3"/>
  <c r="M54" i="3"/>
  <c r="L54" i="3"/>
  <c r="K54" i="3"/>
  <c r="K55" i="3" s="1"/>
  <c r="K56" i="3" s="1"/>
  <c r="J54" i="3"/>
  <c r="I54" i="3"/>
  <c r="I55" i="3" s="1"/>
  <c r="I56" i="3" s="1"/>
  <c r="H54" i="3"/>
  <c r="G54" i="3"/>
  <c r="G55" i="3" s="1"/>
  <c r="G56" i="3" s="1"/>
  <c r="F54" i="3"/>
  <c r="F55" i="3" s="1"/>
  <c r="AF44" i="3"/>
  <c r="AF43" i="3" s="1"/>
  <c r="AE44" i="3"/>
  <c r="AD44" i="3"/>
  <c r="AC44" i="3"/>
  <c r="AB44" i="3"/>
  <c r="AB45" i="3" s="1"/>
  <c r="AB46" i="3" s="1"/>
  <c r="AA44" i="3"/>
  <c r="Z44" i="3"/>
  <c r="Z45" i="3" s="1"/>
  <c r="Z46" i="3" s="1"/>
  <c r="Y44" i="3"/>
  <c r="Y45" i="3" s="1"/>
  <c r="Y46" i="3" s="1"/>
  <c r="X44" i="3"/>
  <c r="W44" i="3"/>
  <c r="W45" i="3" s="1"/>
  <c r="W46" i="3" s="1"/>
  <c r="V44" i="3"/>
  <c r="V45" i="3" s="1"/>
  <c r="V46" i="3" s="1"/>
  <c r="U44" i="3"/>
  <c r="U45" i="3" s="1"/>
  <c r="U46" i="3" s="1"/>
  <c r="T44" i="3"/>
  <c r="T45" i="3" s="1"/>
  <c r="T46" i="3" s="1"/>
  <c r="S44" i="3"/>
  <c r="R44" i="3"/>
  <c r="Q44" i="3"/>
  <c r="P44" i="3"/>
  <c r="P45" i="3" s="1"/>
  <c r="P46" i="3" s="1"/>
  <c r="O44" i="3"/>
  <c r="N44" i="3"/>
  <c r="N45" i="3" s="1"/>
  <c r="N46" i="3" s="1"/>
  <c r="M44" i="3"/>
  <c r="L44" i="3"/>
  <c r="L45" i="3" s="1"/>
  <c r="L46" i="3" s="1"/>
  <c r="K44" i="3"/>
  <c r="K45" i="3" s="1"/>
  <c r="K46" i="3" s="1"/>
  <c r="J44" i="3"/>
  <c r="J45" i="3" s="1"/>
  <c r="J46" i="3" s="1"/>
  <c r="I44" i="3"/>
  <c r="I45" i="3" s="1"/>
  <c r="I46" i="3" s="1"/>
  <c r="H44" i="3"/>
  <c r="G44" i="3"/>
  <c r="F44" i="3"/>
  <c r="F45" i="3" s="1"/>
  <c r="AF34" i="3"/>
  <c r="AE34" i="3"/>
  <c r="AD34" i="3"/>
  <c r="AC34" i="3"/>
  <c r="AB34" i="3"/>
  <c r="AB35" i="3" s="1"/>
  <c r="AB36" i="3" s="1"/>
  <c r="AA34" i="3"/>
  <c r="Z34" i="3"/>
  <c r="Z35" i="3" s="1"/>
  <c r="Z36" i="3" s="1"/>
  <c r="Y34" i="3"/>
  <c r="Y35" i="3" s="1"/>
  <c r="Y36" i="3" s="1"/>
  <c r="X34" i="3"/>
  <c r="W34" i="3"/>
  <c r="V34" i="3"/>
  <c r="U34" i="3"/>
  <c r="U35" i="3" s="1"/>
  <c r="U36" i="3" s="1"/>
  <c r="T34" i="3"/>
  <c r="S34" i="3"/>
  <c r="R34" i="3"/>
  <c r="Q34" i="3"/>
  <c r="P34" i="3"/>
  <c r="P35" i="3" s="1"/>
  <c r="P36" i="3" s="1"/>
  <c r="O34" i="3"/>
  <c r="O35" i="3" s="1"/>
  <c r="O36" i="3" s="1"/>
  <c r="N34" i="3"/>
  <c r="M34" i="3"/>
  <c r="M35" i="3" s="1"/>
  <c r="M36" i="3" s="1"/>
  <c r="L34" i="3"/>
  <c r="K34" i="3"/>
  <c r="J34" i="3"/>
  <c r="I34" i="3"/>
  <c r="I35" i="3" s="1"/>
  <c r="I36" i="3" s="1"/>
  <c r="H34" i="3"/>
  <c r="G34" i="3"/>
  <c r="G35" i="3" s="1"/>
  <c r="G36" i="3" s="1"/>
  <c r="F34" i="3"/>
  <c r="F24" i="3"/>
  <c r="F25" i="3" s="1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F16" i="3"/>
  <c r="F17" i="3" s="1"/>
  <c r="F18" i="3" s="1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F9" i="3"/>
  <c r="F10" i="3" s="1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11" i="2"/>
  <c r="AF2" i="2" s="1"/>
  <c r="E12" i="2"/>
  <c r="AC6" i="2" s="1"/>
  <c r="E15" i="2"/>
  <c r="AJ2" i="2" s="1"/>
  <c r="E16" i="2"/>
  <c r="AC10" i="2" s="1"/>
  <c r="E19" i="2"/>
  <c r="AN2" i="2" s="1"/>
  <c r="E20" i="2"/>
  <c r="AC14" i="2" s="1"/>
  <c r="E23" i="2"/>
  <c r="AR2" i="2" s="1"/>
  <c r="E24" i="2"/>
  <c r="AC18" i="2" s="1"/>
  <c r="E27" i="2"/>
  <c r="AV2" i="2" s="1"/>
  <c r="E28" i="2"/>
  <c r="AC22" i="2" s="1"/>
  <c r="E31" i="2"/>
  <c r="AZ2" i="2" s="1"/>
  <c r="E32" i="2"/>
  <c r="AC26" i="2" s="1"/>
  <c r="E35" i="2"/>
  <c r="BD2" i="2" s="1"/>
  <c r="E8" i="2"/>
  <c r="AC2" i="2" s="1"/>
  <c r="C11" i="2"/>
  <c r="C12" i="2"/>
  <c r="C15" i="2"/>
  <c r="C16" i="2"/>
  <c r="C19" i="2"/>
  <c r="C20" i="2"/>
  <c r="C23" i="2"/>
  <c r="C24" i="2"/>
  <c r="C27" i="2"/>
  <c r="C28" i="2"/>
  <c r="C31" i="2"/>
  <c r="C32" i="2"/>
  <c r="C35" i="2"/>
  <c r="C8" i="2"/>
  <c r="B5" i="2"/>
  <c r="C21" i="2" s="1"/>
  <c r="E9" i="2"/>
  <c r="AF84" i="3" l="1"/>
  <c r="AF85" i="3" s="1"/>
  <c r="AE82" i="3"/>
  <c r="G82" i="3"/>
  <c r="W82" i="3"/>
  <c r="S82" i="3"/>
  <c r="Z62" i="3"/>
  <c r="N62" i="3"/>
  <c r="U62" i="3"/>
  <c r="I62" i="3"/>
  <c r="W62" i="3"/>
  <c r="Q62" i="3"/>
  <c r="AC62" i="3"/>
  <c r="J62" i="3"/>
  <c r="K64" i="3"/>
  <c r="K65" i="3" s="1"/>
  <c r="F65" i="3"/>
  <c r="AD72" i="3"/>
  <c r="T72" i="3"/>
  <c r="R72" i="3"/>
  <c r="AF74" i="3"/>
  <c r="AF75" i="3" s="1"/>
  <c r="F72" i="3"/>
  <c r="J72" i="3"/>
  <c r="H53" i="3"/>
  <c r="Y43" i="3"/>
  <c r="AD43" i="3"/>
  <c r="F43" i="3"/>
  <c r="R43" i="3"/>
  <c r="U43" i="3"/>
  <c r="H43" i="3"/>
  <c r="I43" i="3"/>
  <c r="AA43" i="3"/>
  <c r="Q33" i="3"/>
  <c r="P33" i="3"/>
  <c r="L33" i="3"/>
  <c r="AB33" i="3"/>
  <c r="Z33" i="3"/>
  <c r="X33" i="3"/>
  <c r="AC35" i="3"/>
  <c r="AC36" i="3" s="1"/>
  <c r="N33" i="3"/>
  <c r="F33" i="3"/>
  <c r="R33" i="3"/>
  <c r="Q35" i="3"/>
  <c r="Q36" i="3" s="1"/>
  <c r="J74" i="3"/>
  <c r="J75" i="3" s="1"/>
  <c r="S43" i="3"/>
  <c r="Z43" i="3"/>
  <c r="T53" i="3"/>
  <c r="F35" i="3"/>
  <c r="T43" i="3"/>
  <c r="J53" i="3"/>
  <c r="V72" i="3"/>
  <c r="AA72" i="3"/>
  <c r="K82" i="3"/>
  <c r="AB53" i="3"/>
  <c r="G53" i="3"/>
  <c r="M53" i="3"/>
  <c r="Y53" i="3"/>
  <c r="AF55" i="3"/>
  <c r="AF56" i="3" s="1"/>
  <c r="P53" i="3"/>
  <c r="AD82" i="3"/>
  <c r="Y82" i="3"/>
  <c r="V53" i="3"/>
  <c r="U53" i="3"/>
  <c r="H72" i="3"/>
  <c r="I74" i="3"/>
  <c r="I75" i="3" s="1"/>
  <c r="Q74" i="3"/>
  <c r="Q75" i="3" s="1"/>
  <c r="P72" i="3"/>
  <c r="M84" i="3"/>
  <c r="M85" i="3" s="1"/>
  <c r="L82" i="3"/>
  <c r="AC84" i="3"/>
  <c r="AC85" i="3" s="1"/>
  <c r="AB82" i="3"/>
  <c r="Y84" i="3"/>
  <c r="Y85" i="3" s="1"/>
  <c r="M33" i="3"/>
  <c r="N35" i="3"/>
  <c r="N36" i="3" s="1"/>
  <c r="O55" i="3"/>
  <c r="O56" i="3" s="1"/>
  <c r="O53" i="3"/>
  <c r="N53" i="3"/>
  <c r="AD53" i="3"/>
  <c r="AE55" i="3"/>
  <c r="AE56" i="3" s="1"/>
  <c r="AE53" i="3"/>
  <c r="I72" i="3"/>
  <c r="M82" i="3"/>
  <c r="AC29" i="2"/>
  <c r="G33" i="3"/>
  <c r="AA35" i="3"/>
  <c r="AA36" i="3" s="1"/>
  <c r="O43" i="3"/>
  <c r="N43" i="3"/>
  <c r="AA53" i="3"/>
  <c r="O64" i="3"/>
  <c r="O65" i="3" s="1"/>
  <c r="O62" i="3"/>
  <c r="V62" i="3"/>
  <c r="W64" i="3"/>
  <c r="W65" i="3" s="1"/>
  <c r="U72" i="3"/>
  <c r="U74" i="3"/>
  <c r="U75" i="3" s="1"/>
  <c r="AC17" i="2"/>
  <c r="AG2" i="2"/>
  <c r="AW2" i="2"/>
  <c r="AC74" i="3"/>
  <c r="AC75" i="3" s="1"/>
  <c r="AB72" i="3"/>
  <c r="P82" i="3"/>
  <c r="Q84" i="3"/>
  <c r="Q85" i="3" s="1"/>
  <c r="AD33" i="3"/>
  <c r="AD35" i="3"/>
  <c r="AD36" i="3" s="1"/>
  <c r="AC33" i="3"/>
  <c r="Z53" i="3"/>
  <c r="F53" i="3"/>
  <c r="R53" i="3"/>
  <c r="S55" i="3"/>
  <c r="S56" i="3" s="1"/>
  <c r="AC13" i="2"/>
  <c r="AS2" i="2"/>
  <c r="S35" i="3"/>
  <c r="S36" i="3" s="1"/>
  <c r="S33" i="3"/>
  <c r="AE35" i="3"/>
  <c r="AE36" i="3" s="1"/>
  <c r="AE33" i="3"/>
  <c r="AC3" i="2"/>
  <c r="AD2" i="2"/>
  <c r="Y33" i="3"/>
  <c r="R35" i="3"/>
  <c r="R36" i="3" s="1"/>
  <c r="H45" i="3"/>
  <c r="H46" i="3" s="1"/>
  <c r="G43" i="3"/>
  <c r="K43" i="3"/>
  <c r="L43" i="3"/>
  <c r="W43" i="3"/>
  <c r="X43" i="3"/>
  <c r="X45" i="3"/>
  <c r="X46" i="3" s="1"/>
  <c r="AF45" i="3"/>
  <c r="AF46" i="3" s="1"/>
  <c r="AE43" i="3"/>
  <c r="S53" i="3"/>
  <c r="AA64" i="3"/>
  <c r="AA65" i="3" s="1"/>
  <c r="X82" i="3"/>
  <c r="AC5" i="2"/>
  <c r="AC21" i="2"/>
  <c r="AK2" i="2"/>
  <c r="BA2" i="2"/>
  <c r="F74" i="3"/>
  <c r="C34" i="2"/>
  <c r="C30" i="2"/>
  <c r="C26" i="2"/>
  <c r="C22" i="2"/>
  <c r="C18" i="2"/>
  <c r="C14" i="2"/>
  <c r="C10" i="2"/>
  <c r="E34" i="2"/>
  <c r="E30" i="2"/>
  <c r="E26" i="2"/>
  <c r="E22" i="2"/>
  <c r="E18" i="2"/>
  <c r="E14" i="2"/>
  <c r="E10" i="2"/>
  <c r="H33" i="3"/>
  <c r="K33" i="3"/>
  <c r="T33" i="3"/>
  <c r="W33" i="3"/>
  <c r="M43" i="3"/>
  <c r="M45" i="3"/>
  <c r="M46" i="3" s="1"/>
  <c r="H55" i="3"/>
  <c r="H56" i="3" s="1"/>
  <c r="AA62" i="3"/>
  <c r="H62" i="3"/>
  <c r="T62" i="3"/>
  <c r="Q72" i="3"/>
  <c r="R74" i="3"/>
  <c r="R75" i="3" s="1"/>
  <c r="Q82" i="3"/>
  <c r="J82" i="3"/>
  <c r="V82" i="3"/>
  <c r="C33" i="2"/>
  <c r="C29" i="2"/>
  <c r="C25" i="2"/>
  <c r="C17" i="2"/>
  <c r="C13" i="2"/>
  <c r="C9" i="2"/>
  <c r="E33" i="2"/>
  <c r="E29" i="2"/>
  <c r="E25" i="2"/>
  <c r="E21" i="2"/>
  <c r="E17" i="2"/>
  <c r="E13" i="2"/>
  <c r="K62" i="3"/>
  <c r="M62" i="3"/>
  <c r="Y62" i="3"/>
  <c r="Z64" i="3"/>
  <c r="Z65" i="3" s="1"/>
  <c r="AC72" i="3"/>
  <c r="L72" i="3"/>
  <c r="O72" i="3"/>
  <c r="X72" i="3"/>
  <c r="AC82" i="3"/>
  <c r="O82" i="3"/>
  <c r="AA82" i="3"/>
  <c r="F19" i="3"/>
  <c r="F56" i="3"/>
  <c r="F85" i="3"/>
  <c r="G16" i="3"/>
  <c r="G17" i="3" s="1"/>
  <c r="F26" i="3"/>
  <c r="G24" i="3"/>
  <c r="G25" i="3" s="1"/>
  <c r="K53" i="3"/>
  <c r="L55" i="3"/>
  <c r="L56" i="3" s="1"/>
  <c r="W53" i="3"/>
  <c r="X55" i="3"/>
  <c r="X56" i="3" s="1"/>
  <c r="F62" i="3"/>
  <c r="G64" i="3"/>
  <c r="G65" i="3" s="1"/>
  <c r="R62" i="3"/>
  <c r="S64" i="3"/>
  <c r="S65" i="3" s="1"/>
  <c r="AD62" i="3"/>
  <c r="AE64" i="3"/>
  <c r="AE65" i="3" s="1"/>
  <c r="M72" i="3"/>
  <c r="N74" i="3"/>
  <c r="N75" i="3" s="1"/>
  <c r="Y72" i="3"/>
  <c r="Z74" i="3"/>
  <c r="Z75" i="3" s="1"/>
  <c r="I33" i="3"/>
  <c r="J35" i="3"/>
  <c r="J36" i="3" s="1"/>
  <c r="P43" i="3"/>
  <c r="Q45" i="3"/>
  <c r="Q46" i="3" s="1"/>
  <c r="AB43" i="3"/>
  <c r="AC45" i="3"/>
  <c r="AC46" i="3" s="1"/>
  <c r="L53" i="3"/>
  <c r="X53" i="3"/>
  <c r="G62" i="3"/>
  <c r="S62" i="3"/>
  <c r="AE62" i="3"/>
  <c r="N72" i="3"/>
  <c r="Z72" i="3"/>
  <c r="H82" i="3"/>
  <c r="I84" i="3"/>
  <c r="I85" i="3" s="1"/>
  <c r="T82" i="3"/>
  <c r="U84" i="3"/>
  <c r="U85" i="3" s="1"/>
  <c r="G9" i="3"/>
  <c r="G10" i="3" s="1"/>
  <c r="F11" i="3"/>
  <c r="U33" i="3"/>
  <c r="V35" i="3"/>
  <c r="V36" i="3" s="1"/>
  <c r="J33" i="3"/>
  <c r="V33" i="3"/>
  <c r="F46" i="3"/>
  <c r="Q43" i="3"/>
  <c r="AC43" i="3"/>
  <c r="I82" i="3"/>
  <c r="U82" i="3"/>
  <c r="O33" i="3"/>
  <c r="AA33" i="3"/>
  <c r="J43" i="3"/>
  <c r="V43" i="3"/>
  <c r="Q53" i="3"/>
  <c r="AC53" i="3"/>
  <c r="L62" i="3"/>
  <c r="X62" i="3"/>
  <c r="G72" i="3"/>
  <c r="S72" i="3"/>
  <c r="AE72" i="3"/>
  <c r="N82" i="3"/>
  <c r="Z82" i="3"/>
  <c r="H35" i="3"/>
  <c r="H36" i="3" s="1"/>
  <c r="T35" i="3"/>
  <c r="T36" i="3" s="1"/>
  <c r="AF35" i="3"/>
  <c r="AF36" i="3" s="1"/>
  <c r="O45" i="3"/>
  <c r="O46" i="3" s="1"/>
  <c r="AA45" i="3"/>
  <c r="AA46" i="3" s="1"/>
  <c r="J55" i="3"/>
  <c r="J56" i="3" s="1"/>
  <c r="V55" i="3"/>
  <c r="V56" i="3" s="1"/>
  <c r="Q64" i="3"/>
  <c r="Q65" i="3" s="1"/>
  <c r="AC64" i="3"/>
  <c r="AC65" i="3" s="1"/>
  <c r="L74" i="3"/>
  <c r="L75" i="3" s="1"/>
  <c r="X74" i="3"/>
  <c r="X75" i="3" s="1"/>
  <c r="G84" i="3"/>
  <c r="G85" i="3" s="1"/>
  <c r="S84" i="3"/>
  <c r="S85" i="3" s="1"/>
  <c r="AE84" i="3"/>
  <c r="AE85" i="3" s="1"/>
  <c r="K35" i="3"/>
  <c r="K36" i="3" s="1"/>
  <c r="W35" i="3"/>
  <c r="W36" i="3" s="1"/>
  <c r="R45" i="3"/>
  <c r="R46" i="3" s="1"/>
  <c r="AD45" i="3"/>
  <c r="AD46" i="3" s="1"/>
  <c r="I53" i="3"/>
  <c r="M55" i="3"/>
  <c r="M56" i="3" s="1"/>
  <c r="Y55" i="3"/>
  <c r="Y56" i="3" s="1"/>
  <c r="P62" i="3"/>
  <c r="AB62" i="3"/>
  <c r="H64" i="3"/>
  <c r="H65" i="3" s="1"/>
  <c r="T64" i="3"/>
  <c r="T65" i="3" s="1"/>
  <c r="AF64" i="3"/>
  <c r="AF65" i="3" s="1"/>
  <c r="K72" i="3"/>
  <c r="W72" i="3"/>
  <c r="O74" i="3"/>
  <c r="O75" i="3" s="1"/>
  <c r="AA74" i="3"/>
  <c r="AA75" i="3" s="1"/>
  <c r="F82" i="3"/>
  <c r="R82" i="3"/>
  <c r="J84" i="3"/>
  <c r="J85" i="3" s="1"/>
  <c r="V84" i="3"/>
  <c r="V85" i="3" s="1"/>
  <c r="L35" i="3"/>
  <c r="L36" i="3" s="1"/>
  <c r="X35" i="3"/>
  <c r="X36" i="3" s="1"/>
  <c r="G45" i="3"/>
  <c r="G46" i="3" s="1"/>
  <c r="S45" i="3"/>
  <c r="S46" i="3" s="1"/>
  <c r="AE45" i="3"/>
  <c r="AE46" i="3" s="1"/>
  <c r="N55" i="3"/>
  <c r="N56" i="3" s="1"/>
  <c r="Z55" i="3"/>
  <c r="Z56" i="3" s="1"/>
  <c r="I64" i="3"/>
  <c r="I65" i="3" s="1"/>
  <c r="U64" i="3"/>
  <c r="U65" i="3" s="1"/>
  <c r="P74" i="3"/>
  <c r="P75" i="3" s="1"/>
  <c r="AB74" i="3"/>
  <c r="AB75" i="3" s="1"/>
  <c r="K84" i="3"/>
  <c r="K85" i="3" s="1"/>
  <c r="W84" i="3"/>
  <c r="W85" i="3" s="1"/>
  <c r="E46" i="3" l="1"/>
  <c r="E45" i="3"/>
  <c r="E85" i="3"/>
  <c r="E84" i="3"/>
  <c r="E64" i="3"/>
  <c r="E65" i="3"/>
  <c r="F75" i="3"/>
  <c r="E75" i="3" s="1"/>
  <c r="E74" i="3"/>
  <c r="E56" i="3"/>
  <c r="E55" i="3"/>
  <c r="F36" i="3"/>
  <c r="E36" i="3" s="1"/>
  <c r="E35" i="3"/>
  <c r="AC27" i="2"/>
  <c r="BB2" i="2"/>
  <c r="AC12" i="2"/>
  <c r="AM2" i="2"/>
  <c r="AC19" i="2"/>
  <c r="AT2" i="2"/>
  <c r="AC4" i="2"/>
  <c r="AE2" i="2"/>
  <c r="AC20" i="2"/>
  <c r="AU2" i="2"/>
  <c r="AC11" i="2"/>
  <c r="AL2" i="2"/>
  <c r="AC28" i="2"/>
  <c r="BC2" i="2"/>
  <c r="AC15" i="2"/>
  <c r="AP2" i="2"/>
  <c r="AC16" i="2"/>
  <c r="AQ2" i="2"/>
  <c r="AH2" i="2"/>
  <c r="AC7" i="2"/>
  <c r="AX2" i="2"/>
  <c r="AC23" i="2"/>
  <c r="AC8" i="2"/>
  <c r="AI2" i="2"/>
  <c r="AC24" i="2"/>
  <c r="AY2" i="2"/>
  <c r="H16" i="3"/>
  <c r="H17" i="3" s="1"/>
  <c r="G18" i="3"/>
  <c r="H9" i="3"/>
  <c r="H10" i="3" s="1"/>
  <c r="G11" i="3"/>
  <c r="G12" i="3" s="1"/>
  <c r="H24" i="3"/>
  <c r="H25" i="3" s="1"/>
  <c r="G26" i="3"/>
  <c r="G27" i="3" s="1"/>
  <c r="F12" i="3"/>
  <c r="F27" i="3"/>
  <c r="I9" i="3" l="1"/>
  <c r="I10" i="3" s="1"/>
  <c r="H11" i="3"/>
  <c r="H26" i="3"/>
  <c r="H27" i="3" s="1"/>
  <c r="I24" i="3"/>
  <c r="I25" i="3" s="1"/>
  <c r="G19" i="3"/>
  <c r="I16" i="3"/>
  <c r="I17" i="3" s="1"/>
  <c r="H18" i="3"/>
  <c r="H19" i="3" s="1"/>
  <c r="J16" i="3" l="1"/>
  <c r="J17" i="3" s="1"/>
  <c r="I18" i="3"/>
  <c r="J24" i="3"/>
  <c r="J25" i="3" s="1"/>
  <c r="I26" i="3"/>
  <c r="J9" i="3"/>
  <c r="J10" i="3" s="1"/>
  <c r="I11" i="3"/>
  <c r="I12" i="3" s="1"/>
  <c r="H12" i="3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8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K16" i="3" l="1"/>
  <c r="K17" i="3" s="1"/>
  <c r="J18" i="3"/>
  <c r="J19" i="3" s="1"/>
  <c r="K9" i="3"/>
  <c r="K10" i="3" s="1"/>
  <c r="J11" i="3"/>
  <c r="I27" i="3"/>
  <c r="K24" i="3"/>
  <c r="K25" i="3" s="1"/>
  <c r="J26" i="3"/>
  <c r="J27" i="3" s="1"/>
  <c r="I19" i="3"/>
  <c r="G83" i="1"/>
  <c r="H83" i="1"/>
  <c r="F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B84" i="1" s="1"/>
  <c r="B85" i="1" s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C74" i="1" s="1"/>
  <c r="C75" i="1" s="1"/>
  <c r="F7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F63" i="1"/>
  <c r="C64" i="1" l="1"/>
  <c r="C65" i="1" s="1"/>
  <c r="B74" i="1"/>
  <c r="B75" i="1" s="1"/>
  <c r="C84" i="1"/>
  <c r="C85" i="1" s="1"/>
  <c r="B64" i="1"/>
  <c r="B65" i="1" s="1"/>
  <c r="L16" i="3"/>
  <c r="L17" i="3" s="1"/>
  <c r="K18" i="3"/>
  <c r="K19" i="3" s="1"/>
  <c r="L24" i="3"/>
  <c r="L25" i="3" s="1"/>
  <c r="K26" i="3"/>
  <c r="K27" i="3" s="1"/>
  <c r="K11" i="3"/>
  <c r="K12" i="3" s="1"/>
  <c r="L9" i="3"/>
  <c r="L10" i="3" s="1"/>
  <c r="J12" i="3"/>
  <c r="AF84" i="1"/>
  <c r="AF85" i="1" s="1"/>
  <c r="AE84" i="1"/>
  <c r="AE85" i="1" s="1"/>
  <c r="AD84" i="1"/>
  <c r="AD85" i="1" s="1"/>
  <c r="AC84" i="1"/>
  <c r="AC85" i="1" s="1"/>
  <c r="AB84" i="1"/>
  <c r="AB85" i="1" s="1"/>
  <c r="AA84" i="1"/>
  <c r="AA85" i="1" s="1"/>
  <c r="Z84" i="1"/>
  <c r="Z85" i="1" s="1"/>
  <c r="Y84" i="1"/>
  <c r="Y85" i="1" s="1"/>
  <c r="W84" i="1"/>
  <c r="W85" i="1" s="1"/>
  <c r="V84" i="1"/>
  <c r="V85" i="1" s="1"/>
  <c r="U84" i="1"/>
  <c r="U85" i="1" s="1"/>
  <c r="T84" i="1"/>
  <c r="T85" i="1" s="1"/>
  <c r="S84" i="1"/>
  <c r="S85" i="1" s="1"/>
  <c r="R84" i="1"/>
  <c r="R85" i="1" s="1"/>
  <c r="Q84" i="1"/>
  <c r="Q85" i="1" s="1"/>
  <c r="P84" i="1"/>
  <c r="P85" i="1" s="1"/>
  <c r="O84" i="1"/>
  <c r="O85" i="1" s="1"/>
  <c r="N84" i="1"/>
  <c r="N85" i="1" s="1"/>
  <c r="M84" i="1"/>
  <c r="M85" i="1" s="1"/>
  <c r="K84" i="1"/>
  <c r="K85" i="1" s="1"/>
  <c r="J84" i="1"/>
  <c r="J85" i="1" s="1"/>
  <c r="I84" i="1"/>
  <c r="I85" i="1" s="1"/>
  <c r="G84" i="1"/>
  <c r="G85" i="1" s="1"/>
  <c r="F84" i="1"/>
  <c r="AF74" i="1"/>
  <c r="AF75" i="1" s="1"/>
  <c r="AE74" i="1"/>
  <c r="AE75" i="1" s="1"/>
  <c r="AD74" i="1"/>
  <c r="AD75" i="1" s="1"/>
  <c r="AC72" i="1"/>
  <c r="AB74" i="1"/>
  <c r="AB75" i="1" s="1"/>
  <c r="AA74" i="1"/>
  <c r="AA75" i="1" s="1"/>
  <c r="Z74" i="1"/>
  <c r="Z75" i="1" s="1"/>
  <c r="Y72" i="1"/>
  <c r="X74" i="1"/>
  <c r="X75" i="1" s="1"/>
  <c r="W74" i="1"/>
  <c r="W75" i="1" s="1"/>
  <c r="V74" i="1"/>
  <c r="V75" i="1" s="1"/>
  <c r="U74" i="1"/>
  <c r="U75" i="1" s="1"/>
  <c r="T74" i="1"/>
  <c r="T75" i="1" s="1"/>
  <c r="S74" i="1"/>
  <c r="S75" i="1" s="1"/>
  <c r="R74" i="1"/>
  <c r="R75" i="1" s="1"/>
  <c r="Q72" i="1"/>
  <c r="P74" i="1"/>
  <c r="P75" i="1" s="1"/>
  <c r="O74" i="1"/>
  <c r="O75" i="1" s="1"/>
  <c r="N74" i="1"/>
  <c r="N75" i="1" s="1"/>
  <c r="M72" i="1"/>
  <c r="L74" i="1"/>
  <c r="L75" i="1" s="1"/>
  <c r="K74" i="1"/>
  <c r="K75" i="1" s="1"/>
  <c r="J74" i="1"/>
  <c r="J75" i="1" s="1"/>
  <c r="I74" i="1"/>
  <c r="I75" i="1" s="1"/>
  <c r="H74" i="1"/>
  <c r="H75" i="1" s="1"/>
  <c r="G74" i="1"/>
  <c r="G75" i="1" s="1"/>
  <c r="F74" i="1"/>
  <c r="AE72" i="1"/>
  <c r="AD72" i="1"/>
  <c r="AA72" i="1"/>
  <c r="Z72" i="1"/>
  <c r="W72" i="1"/>
  <c r="V72" i="1"/>
  <c r="S72" i="1"/>
  <c r="R72" i="1"/>
  <c r="O72" i="1"/>
  <c r="N72" i="1"/>
  <c r="K72" i="1"/>
  <c r="J72" i="1"/>
  <c r="G72" i="1"/>
  <c r="F72" i="1"/>
  <c r="AF64" i="1"/>
  <c r="AF65" i="1" s="1"/>
  <c r="AE64" i="1"/>
  <c r="AE65" i="1" s="1"/>
  <c r="AD62" i="1"/>
  <c r="AC64" i="1"/>
  <c r="AC65" i="1" s="1"/>
  <c r="AB64" i="1"/>
  <c r="AB65" i="1" s="1"/>
  <c r="AA64" i="1"/>
  <c r="AA65" i="1" s="1"/>
  <c r="Z62" i="1"/>
  <c r="Y64" i="1"/>
  <c r="Y65" i="1" s="1"/>
  <c r="X64" i="1"/>
  <c r="X65" i="1" s="1"/>
  <c r="W64" i="1"/>
  <c r="W65" i="1" s="1"/>
  <c r="V64" i="1"/>
  <c r="V65" i="1" s="1"/>
  <c r="U64" i="1"/>
  <c r="U65" i="1" s="1"/>
  <c r="T64" i="1"/>
  <c r="T65" i="1" s="1"/>
  <c r="S64" i="1"/>
  <c r="S65" i="1" s="1"/>
  <c r="R62" i="1"/>
  <c r="Q64" i="1"/>
  <c r="Q65" i="1" s="1"/>
  <c r="P64" i="1"/>
  <c r="P65" i="1" s="1"/>
  <c r="O64" i="1"/>
  <c r="O65" i="1" s="1"/>
  <c r="N62" i="1"/>
  <c r="M64" i="1"/>
  <c r="M65" i="1" s="1"/>
  <c r="L64" i="1"/>
  <c r="L65" i="1" s="1"/>
  <c r="K64" i="1"/>
  <c r="K65" i="1" s="1"/>
  <c r="J64" i="1"/>
  <c r="J65" i="1" s="1"/>
  <c r="I64" i="1"/>
  <c r="I65" i="1" s="1"/>
  <c r="H64" i="1"/>
  <c r="H65" i="1" s="1"/>
  <c r="G64" i="1"/>
  <c r="G65" i="1" s="1"/>
  <c r="F62" i="1"/>
  <c r="AE62" i="1"/>
  <c r="AA62" i="1"/>
  <c r="W62" i="1"/>
  <c r="S62" i="1"/>
  <c r="O62" i="1"/>
  <c r="K62" i="1"/>
  <c r="G62" i="1"/>
  <c r="L11" i="3" l="1"/>
  <c r="L12" i="3" s="1"/>
  <c r="M9" i="3"/>
  <c r="M10" i="3" s="1"/>
  <c r="M16" i="3"/>
  <c r="M17" i="3" s="1"/>
  <c r="L18" i="3"/>
  <c r="M24" i="3"/>
  <c r="M25" i="3" s="1"/>
  <c r="L26" i="3"/>
  <c r="Y82" i="1"/>
  <c r="Q82" i="1"/>
  <c r="H82" i="1"/>
  <c r="L82" i="1"/>
  <c r="X82" i="1"/>
  <c r="I82" i="1"/>
  <c r="J82" i="1"/>
  <c r="R82" i="1"/>
  <c r="Z82" i="1"/>
  <c r="M82" i="1"/>
  <c r="U82" i="1"/>
  <c r="AC82" i="1"/>
  <c r="F82" i="1"/>
  <c r="N82" i="1"/>
  <c r="V82" i="1"/>
  <c r="AD82" i="1"/>
  <c r="H62" i="1"/>
  <c r="P62" i="1"/>
  <c r="X62" i="1"/>
  <c r="L62" i="1"/>
  <c r="T62" i="1"/>
  <c r="AB62" i="1"/>
  <c r="F85" i="1"/>
  <c r="F75" i="1"/>
  <c r="N64" i="1"/>
  <c r="N65" i="1" s="1"/>
  <c r="Z64" i="1"/>
  <c r="Z65" i="1" s="1"/>
  <c r="M74" i="1"/>
  <c r="M75" i="1" s="1"/>
  <c r="AC74" i="1"/>
  <c r="AC75" i="1" s="1"/>
  <c r="H84" i="1"/>
  <c r="H85" i="1" s="1"/>
  <c r="X84" i="1"/>
  <c r="X85" i="1" s="1"/>
  <c r="I62" i="1"/>
  <c r="M62" i="1"/>
  <c r="Q62" i="1"/>
  <c r="U62" i="1"/>
  <c r="Y62" i="1"/>
  <c r="AC62" i="1"/>
  <c r="H72" i="1"/>
  <c r="L72" i="1"/>
  <c r="P72" i="1"/>
  <c r="T72" i="1"/>
  <c r="X72" i="1"/>
  <c r="AB72" i="1"/>
  <c r="G82" i="1"/>
  <c r="K82" i="1"/>
  <c r="O82" i="1"/>
  <c r="S82" i="1"/>
  <c r="W82" i="1"/>
  <c r="AA82" i="1"/>
  <c r="AE82" i="1"/>
  <c r="F64" i="1"/>
  <c r="R64" i="1"/>
  <c r="R65" i="1" s="1"/>
  <c r="AD64" i="1"/>
  <c r="AD65" i="1" s="1"/>
  <c r="Q74" i="1"/>
  <c r="Q75" i="1" s="1"/>
  <c r="Y74" i="1"/>
  <c r="Y75" i="1" s="1"/>
  <c r="L84" i="1"/>
  <c r="L85" i="1" s="1"/>
  <c r="J62" i="1"/>
  <c r="V62" i="1"/>
  <c r="I72" i="1"/>
  <c r="U72" i="1"/>
  <c r="P82" i="1"/>
  <c r="T82" i="1"/>
  <c r="AB82" i="1"/>
  <c r="N16" i="3" l="1"/>
  <c r="N17" i="3" s="1"/>
  <c r="M18" i="3"/>
  <c r="M19" i="3" s="1"/>
  <c r="L27" i="3"/>
  <c r="L19" i="3"/>
  <c r="M11" i="3"/>
  <c r="M12" i="3" s="1"/>
  <c r="N9" i="3"/>
  <c r="N10" i="3" s="1"/>
  <c r="N24" i="3"/>
  <c r="N25" i="3" s="1"/>
  <c r="M26" i="3"/>
  <c r="M27" i="3" s="1"/>
  <c r="E75" i="1"/>
  <c r="E74" i="1"/>
  <c r="E84" i="1"/>
  <c r="E64" i="1"/>
  <c r="F65" i="1"/>
  <c r="E65" i="1" s="1"/>
  <c r="E85" i="1"/>
  <c r="N11" i="3" l="1"/>
  <c r="N12" i="3" s="1"/>
  <c r="O9" i="3"/>
  <c r="O10" i="3" s="1"/>
  <c r="N18" i="3"/>
  <c r="N19" i="3" s="1"/>
  <c r="O16" i="3"/>
  <c r="O17" i="3" s="1"/>
  <c r="O24" i="3"/>
  <c r="O25" i="3" s="1"/>
  <c r="N26" i="3"/>
  <c r="N27" i="3" s="1"/>
  <c r="G54" i="1"/>
  <c r="H54" i="1"/>
  <c r="H55" i="1" s="1"/>
  <c r="H56" i="1" s="1"/>
  <c r="I54" i="1"/>
  <c r="J54" i="1"/>
  <c r="K54" i="1"/>
  <c r="L54" i="1"/>
  <c r="M54" i="1"/>
  <c r="M55" i="1" s="1"/>
  <c r="M56" i="1" s="1"/>
  <c r="N54" i="1"/>
  <c r="N55" i="1" s="1"/>
  <c r="N56" i="1" s="1"/>
  <c r="O54" i="1"/>
  <c r="P54" i="1"/>
  <c r="Q54" i="1"/>
  <c r="R54" i="1"/>
  <c r="S54" i="1"/>
  <c r="T54" i="1"/>
  <c r="T55" i="1" s="1"/>
  <c r="T56" i="1" s="1"/>
  <c r="U54" i="1"/>
  <c r="U55" i="1" s="1"/>
  <c r="U56" i="1" s="1"/>
  <c r="V54" i="1"/>
  <c r="V55" i="1" s="1"/>
  <c r="V56" i="1" s="1"/>
  <c r="W54" i="1"/>
  <c r="W55" i="1" s="1"/>
  <c r="W56" i="1" s="1"/>
  <c r="X54" i="1"/>
  <c r="Y54" i="1"/>
  <c r="Z54" i="1"/>
  <c r="AA54" i="1"/>
  <c r="AA55" i="1" s="1"/>
  <c r="AA56" i="1" s="1"/>
  <c r="AB54" i="1"/>
  <c r="AC54" i="1"/>
  <c r="AC55" i="1" s="1"/>
  <c r="AC56" i="1" s="1"/>
  <c r="AD54" i="1"/>
  <c r="AD55" i="1" s="1"/>
  <c r="AD56" i="1" s="1"/>
  <c r="AE54" i="1"/>
  <c r="AE55" i="1" s="1"/>
  <c r="AE56" i="1" s="1"/>
  <c r="AF54" i="1"/>
  <c r="F54" i="1"/>
  <c r="F55" i="1" s="1"/>
  <c r="K44" i="1"/>
  <c r="G44" i="1"/>
  <c r="F44" i="1"/>
  <c r="F45" i="1" s="1"/>
  <c r="H44" i="1"/>
  <c r="I44" i="1"/>
  <c r="I45" i="1" s="1"/>
  <c r="I46" i="1" s="1"/>
  <c r="J44" i="1"/>
  <c r="L44" i="1"/>
  <c r="M44" i="1"/>
  <c r="M45" i="1" s="1"/>
  <c r="M46" i="1" s="1"/>
  <c r="N44" i="1"/>
  <c r="O44" i="1"/>
  <c r="P44" i="1"/>
  <c r="Q44" i="1"/>
  <c r="Q45" i="1" s="1"/>
  <c r="Q46" i="1" s="1"/>
  <c r="R44" i="1"/>
  <c r="S44" i="1"/>
  <c r="T44" i="1"/>
  <c r="U44" i="1"/>
  <c r="U45" i="1" s="1"/>
  <c r="U46" i="1" s="1"/>
  <c r="V44" i="1"/>
  <c r="W44" i="1"/>
  <c r="X44" i="1"/>
  <c r="Y44" i="1"/>
  <c r="Y45" i="1" s="1"/>
  <c r="Y46" i="1" s="1"/>
  <c r="Z44" i="1"/>
  <c r="AA44" i="1"/>
  <c r="AB44" i="1"/>
  <c r="AC44" i="1"/>
  <c r="AC45" i="1" s="1"/>
  <c r="AC46" i="1" s="1"/>
  <c r="AD44" i="1"/>
  <c r="AE44" i="1"/>
  <c r="AF44" i="1"/>
  <c r="G34" i="1"/>
  <c r="G35" i="1" s="1"/>
  <c r="G36" i="1" s="1"/>
  <c r="H34" i="1"/>
  <c r="I34" i="1"/>
  <c r="J34" i="1"/>
  <c r="K34" i="1"/>
  <c r="K35" i="1" s="1"/>
  <c r="K36" i="1" s="1"/>
  <c r="L34" i="1"/>
  <c r="L35" i="1" s="1"/>
  <c r="L36" i="1" s="1"/>
  <c r="M34" i="1"/>
  <c r="N34" i="1"/>
  <c r="O34" i="1"/>
  <c r="O35" i="1" s="1"/>
  <c r="O36" i="1" s="1"/>
  <c r="P34" i="1"/>
  <c r="P35" i="1" s="1"/>
  <c r="P36" i="1" s="1"/>
  <c r="Q34" i="1"/>
  <c r="R34" i="1"/>
  <c r="S34" i="1"/>
  <c r="S35" i="1" s="1"/>
  <c r="S36" i="1" s="1"/>
  <c r="T34" i="1"/>
  <c r="T35" i="1" s="1"/>
  <c r="T36" i="1" s="1"/>
  <c r="U34" i="1"/>
  <c r="V34" i="1"/>
  <c r="W34" i="1"/>
  <c r="W35" i="1" s="1"/>
  <c r="W36" i="1" s="1"/>
  <c r="X34" i="1"/>
  <c r="X35" i="1" s="1"/>
  <c r="X36" i="1" s="1"/>
  <c r="Y34" i="1"/>
  <c r="Z34" i="1"/>
  <c r="AA34" i="1"/>
  <c r="AA35" i="1" s="1"/>
  <c r="AA36" i="1" s="1"/>
  <c r="AB34" i="1"/>
  <c r="AB35" i="1" s="1"/>
  <c r="AB36" i="1" s="1"/>
  <c r="AC34" i="1"/>
  <c r="AD34" i="1"/>
  <c r="AE34" i="1"/>
  <c r="AE35" i="1" s="1"/>
  <c r="AE36" i="1" s="1"/>
  <c r="AF34" i="1"/>
  <c r="F34" i="1"/>
  <c r="AF55" i="1" l="1"/>
  <c r="AF56" i="1" s="1"/>
  <c r="B55" i="1"/>
  <c r="B56" i="1" s="1"/>
  <c r="C55" i="1"/>
  <c r="C56" i="1" s="1"/>
  <c r="AF35" i="1"/>
  <c r="AF36" i="1" s="1"/>
  <c r="B35" i="1"/>
  <c r="B36" i="1" s="1"/>
  <c r="C35" i="1"/>
  <c r="C36" i="1" s="1"/>
  <c r="B45" i="1"/>
  <c r="B46" i="1" s="1"/>
  <c r="C45" i="1"/>
  <c r="C46" i="1" s="1"/>
  <c r="O18" i="3"/>
  <c r="O19" i="3" s="1"/>
  <c r="P16" i="3"/>
  <c r="P17" i="3" s="1"/>
  <c r="P9" i="3"/>
  <c r="P10" i="3" s="1"/>
  <c r="O11" i="3"/>
  <c r="O12" i="3" s="1"/>
  <c r="P24" i="3"/>
  <c r="P25" i="3" s="1"/>
  <c r="O26" i="3"/>
  <c r="O27" i="3" s="1"/>
  <c r="AA53" i="1"/>
  <c r="W53" i="1"/>
  <c r="O53" i="1"/>
  <c r="AE53" i="1"/>
  <c r="P55" i="1"/>
  <c r="P56" i="1" s="1"/>
  <c r="K53" i="1"/>
  <c r="Y53" i="1"/>
  <c r="Q53" i="1"/>
  <c r="I53" i="1"/>
  <c r="J55" i="1"/>
  <c r="J56" i="1" s="1"/>
  <c r="Z55" i="1"/>
  <c r="Z56" i="1" s="1"/>
  <c r="Z53" i="1"/>
  <c r="R55" i="1"/>
  <c r="R56" i="1" s="1"/>
  <c r="N53" i="1"/>
  <c r="AD53" i="1"/>
  <c r="J53" i="1"/>
  <c r="R53" i="1"/>
  <c r="F53" i="1"/>
  <c r="G53" i="1"/>
  <c r="V53" i="1"/>
  <c r="L55" i="1"/>
  <c r="L56" i="1" s="1"/>
  <c r="X55" i="1"/>
  <c r="X56" i="1" s="1"/>
  <c r="AB55" i="1"/>
  <c r="AB56" i="1" s="1"/>
  <c r="S53" i="1"/>
  <c r="F56" i="1"/>
  <c r="I55" i="1"/>
  <c r="I56" i="1" s="1"/>
  <c r="H53" i="1"/>
  <c r="L53" i="1"/>
  <c r="P53" i="1"/>
  <c r="T53" i="1"/>
  <c r="X53" i="1"/>
  <c r="AB53" i="1"/>
  <c r="Q55" i="1"/>
  <c r="Q56" i="1" s="1"/>
  <c r="M53" i="1"/>
  <c r="U53" i="1"/>
  <c r="AC53" i="1"/>
  <c r="G55" i="1"/>
  <c r="G56" i="1" s="1"/>
  <c r="K55" i="1"/>
  <c r="K56" i="1" s="1"/>
  <c r="O55" i="1"/>
  <c r="O56" i="1" s="1"/>
  <c r="S55" i="1"/>
  <c r="S56" i="1" s="1"/>
  <c r="Y55" i="1"/>
  <c r="Y56" i="1" s="1"/>
  <c r="N43" i="1"/>
  <c r="AB43" i="1"/>
  <c r="P43" i="1"/>
  <c r="L43" i="1"/>
  <c r="Q43" i="1"/>
  <c r="AD43" i="1"/>
  <c r="Z43" i="1"/>
  <c r="V43" i="1"/>
  <c r="M43" i="1"/>
  <c r="R43" i="1"/>
  <c r="J43" i="1"/>
  <c r="F43" i="1"/>
  <c r="AC43" i="1"/>
  <c r="Y43" i="1"/>
  <c r="I43" i="1"/>
  <c r="H43" i="1"/>
  <c r="X43" i="1"/>
  <c r="U43" i="1"/>
  <c r="T43" i="1"/>
  <c r="G43" i="1"/>
  <c r="K43" i="1"/>
  <c r="O43" i="1"/>
  <c r="S43" i="1"/>
  <c r="W43" i="1"/>
  <c r="AA43" i="1"/>
  <c r="AE43" i="1"/>
  <c r="F46" i="1"/>
  <c r="J45" i="1"/>
  <c r="J46" i="1" s="1"/>
  <c r="N45" i="1"/>
  <c r="N46" i="1" s="1"/>
  <c r="R45" i="1"/>
  <c r="R46" i="1" s="1"/>
  <c r="V45" i="1"/>
  <c r="V46" i="1" s="1"/>
  <c r="Z45" i="1"/>
  <c r="Z46" i="1" s="1"/>
  <c r="AD45" i="1"/>
  <c r="AD46" i="1" s="1"/>
  <c r="G45" i="1"/>
  <c r="G46" i="1" s="1"/>
  <c r="K45" i="1"/>
  <c r="K46" i="1" s="1"/>
  <c r="O45" i="1"/>
  <c r="O46" i="1" s="1"/>
  <c r="S45" i="1"/>
  <c r="S46" i="1" s="1"/>
  <c r="W45" i="1"/>
  <c r="W46" i="1" s="1"/>
  <c r="AA45" i="1"/>
  <c r="AA46" i="1" s="1"/>
  <c r="AE45" i="1"/>
  <c r="AE46" i="1" s="1"/>
  <c r="H45" i="1"/>
  <c r="H46" i="1" s="1"/>
  <c r="L45" i="1"/>
  <c r="L46" i="1" s="1"/>
  <c r="P45" i="1"/>
  <c r="P46" i="1" s="1"/>
  <c r="T45" i="1"/>
  <c r="T46" i="1" s="1"/>
  <c r="X45" i="1"/>
  <c r="X46" i="1" s="1"/>
  <c r="AB45" i="1"/>
  <c r="AB46" i="1" s="1"/>
  <c r="AF45" i="1"/>
  <c r="AF46" i="1" s="1"/>
  <c r="L33" i="1"/>
  <c r="H33" i="1"/>
  <c r="F33" i="1"/>
  <c r="K33" i="1"/>
  <c r="AC33" i="1"/>
  <c r="Y33" i="1"/>
  <c r="AB33" i="1"/>
  <c r="X33" i="1"/>
  <c r="U33" i="1"/>
  <c r="Q33" i="1"/>
  <c r="M33" i="1"/>
  <c r="I33" i="1"/>
  <c r="AA33" i="1"/>
  <c r="T33" i="1"/>
  <c r="S33" i="1"/>
  <c r="P33" i="1"/>
  <c r="U35" i="1"/>
  <c r="U36" i="1" s="1"/>
  <c r="F35" i="1"/>
  <c r="F36" i="1" s="1"/>
  <c r="Q35" i="1"/>
  <c r="Q36" i="1" s="1"/>
  <c r="AC35" i="1"/>
  <c r="AC36" i="1" s="1"/>
  <c r="M35" i="1"/>
  <c r="M36" i="1" s="1"/>
  <c r="W33" i="1"/>
  <c r="G33" i="1"/>
  <c r="Y35" i="1"/>
  <c r="Y36" i="1" s="1"/>
  <c r="I35" i="1"/>
  <c r="I36" i="1" s="1"/>
  <c r="AE33" i="1"/>
  <c r="O33" i="1"/>
  <c r="AD35" i="1"/>
  <c r="AD36" i="1" s="1"/>
  <c r="Z35" i="1"/>
  <c r="Z36" i="1" s="1"/>
  <c r="V35" i="1"/>
  <c r="V36" i="1" s="1"/>
  <c r="R35" i="1"/>
  <c r="R36" i="1" s="1"/>
  <c r="N35" i="1"/>
  <c r="N36" i="1" s="1"/>
  <c r="J35" i="1"/>
  <c r="J36" i="1" s="1"/>
  <c r="H35" i="1"/>
  <c r="H36" i="1" s="1"/>
  <c r="AD33" i="1"/>
  <c r="Z33" i="1"/>
  <c r="V33" i="1"/>
  <c r="R33" i="1"/>
  <c r="N33" i="1"/>
  <c r="J33" i="1"/>
  <c r="Q9" i="3" l="1"/>
  <c r="Q10" i="3" s="1"/>
  <c r="P11" i="3"/>
  <c r="P12" i="3" s="1"/>
  <c r="P18" i="3"/>
  <c r="P19" i="3" s="1"/>
  <c r="Q16" i="3"/>
  <c r="Q17" i="3" s="1"/>
  <c r="Q24" i="3"/>
  <c r="Q25" i="3" s="1"/>
  <c r="P26" i="3"/>
  <c r="P27" i="3" s="1"/>
  <c r="E56" i="1"/>
  <c r="E55" i="1"/>
  <c r="E46" i="1"/>
  <c r="E45" i="1"/>
  <c r="E36" i="1"/>
  <c r="E35" i="1"/>
  <c r="Q18" i="3" l="1"/>
  <c r="Q19" i="3" s="1"/>
  <c r="R16" i="3"/>
  <c r="R17" i="3" s="1"/>
  <c r="Q11" i="3"/>
  <c r="Q12" i="3" s="1"/>
  <c r="R9" i="3"/>
  <c r="R10" i="3" s="1"/>
  <c r="Q26" i="3"/>
  <c r="Q27" i="3" s="1"/>
  <c r="R24" i="3"/>
  <c r="R25" i="3" s="1"/>
  <c r="F24" i="1"/>
  <c r="F25" i="1" s="1"/>
  <c r="F26" i="1" s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F16" i="1"/>
  <c r="F17" i="1" s="1"/>
  <c r="G16" i="1" s="1"/>
  <c r="F15" i="1"/>
  <c r="F9" i="1"/>
  <c r="F10" i="1" s="1"/>
  <c r="G9" i="1" s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F8" i="1"/>
  <c r="S9" i="3" l="1"/>
  <c r="S10" i="3" s="1"/>
  <c r="R11" i="3"/>
  <c r="R12" i="3" s="1"/>
  <c r="S16" i="3"/>
  <c r="S17" i="3" s="1"/>
  <c r="R18" i="3"/>
  <c r="R19" i="3" s="1"/>
  <c r="R26" i="3"/>
  <c r="R27" i="3" s="1"/>
  <c r="S24" i="3"/>
  <c r="S25" i="3" s="1"/>
  <c r="G24" i="1"/>
  <c r="G25" i="1" s="1"/>
  <c r="F11" i="1"/>
  <c r="G10" i="1"/>
  <c r="T16" i="3" l="1"/>
  <c r="T17" i="3" s="1"/>
  <c r="S18" i="3"/>
  <c r="S19" i="3" s="1"/>
  <c r="T9" i="3"/>
  <c r="T10" i="3" s="1"/>
  <c r="S11" i="3"/>
  <c r="S12" i="3" s="1"/>
  <c r="S26" i="3"/>
  <c r="S27" i="3" s="1"/>
  <c r="T24" i="3"/>
  <c r="T25" i="3" s="1"/>
  <c r="H24" i="1"/>
  <c r="H25" i="1" s="1"/>
  <c r="H26" i="1" s="1"/>
  <c r="G26" i="1"/>
  <c r="G27" i="1" s="1"/>
  <c r="F27" i="1"/>
  <c r="F12" i="1"/>
  <c r="G11" i="1"/>
  <c r="G12" i="1" s="1"/>
  <c r="H9" i="1"/>
  <c r="H10" i="1" s="1"/>
  <c r="U9" i="3" l="1"/>
  <c r="U10" i="3" s="1"/>
  <c r="T11" i="3"/>
  <c r="T12" i="3" s="1"/>
  <c r="U16" i="3"/>
  <c r="U17" i="3" s="1"/>
  <c r="T18" i="3"/>
  <c r="T19" i="3" s="1"/>
  <c r="T26" i="3"/>
  <c r="T27" i="3" s="1"/>
  <c r="U24" i="3"/>
  <c r="U25" i="3" s="1"/>
  <c r="I24" i="1"/>
  <c r="I25" i="1" s="1"/>
  <c r="I26" i="1" s="1"/>
  <c r="H27" i="1"/>
  <c r="H11" i="1"/>
  <c r="H12" i="1" s="1"/>
  <c r="I9" i="1"/>
  <c r="I10" i="1" s="1"/>
  <c r="V16" i="3" l="1"/>
  <c r="V17" i="3" s="1"/>
  <c r="U18" i="3"/>
  <c r="U19" i="3" s="1"/>
  <c r="V24" i="3"/>
  <c r="V25" i="3" s="1"/>
  <c r="U26" i="3"/>
  <c r="U27" i="3" s="1"/>
  <c r="V9" i="3"/>
  <c r="V10" i="3" s="1"/>
  <c r="U11" i="3"/>
  <c r="U12" i="3" s="1"/>
  <c r="J24" i="1"/>
  <c r="J25" i="1" s="1"/>
  <c r="J26" i="1" s="1"/>
  <c r="I27" i="1"/>
  <c r="I11" i="1"/>
  <c r="I12" i="1" s="1"/>
  <c r="J9" i="1"/>
  <c r="J10" i="1" s="1"/>
  <c r="K9" i="1" s="1"/>
  <c r="W16" i="3" l="1"/>
  <c r="W17" i="3" s="1"/>
  <c r="V18" i="3"/>
  <c r="V19" i="3" s="1"/>
  <c r="W24" i="3"/>
  <c r="W25" i="3" s="1"/>
  <c r="V26" i="3"/>
  <c r="V27" i="3" s="1"/>
  <c r="W9" i="3"/>
  <c r="W10" i="3" s="1"/>
  <c r="V11" i="3"/>
  <c r="V12" i="3" s="1"/>
  <c r="K24" i="1"/>
  <c r="K25" i="1" s="1"/>
  <c r="K26" i="1" s="1"/>
  <c r="J27" i="1"/>
  <c r="J11" i="1"/>
  <c r="J12" i="1" s="1"/>
  <c r="K10" i="1"/>
  <c r="L9" i="1" s="1"/>
  <c r="X16" i="3" l="1"/>
  <c r="X17" i="3" s="1"/>
  <c r="W18" i="3"/>
  <c r="W19" i="3" s="1"/>
  <c r="W11" i="3"/>
  <c r="W12" i="3" s="1"/>
  <c r="X9" i="3"/>
  <c r="X10" i="3" s="1"/>
  <c r="X24" i="3"/>
  <c r="X25" i="3" s="1"/>
  <c r="W26" i="3"/>
  <c r="W27" i="3" s="1"/>
  <c r="L24" i="1"/>
  <c r="L25" i="1" s="1"/>
  <c r="L26" i="1" s="1"/>
  <c r="K27" i="1"/>
  <c r="K11" i="1"/>
  <c r="X11" i="3" l="1"/>
  <c r="X12" i="3" s="1"/>
  <c r="Y9" i="3"/>
  <c r="Y10" i="3" s="1"/>
  <c r="Y24" i="3"/>
  <c r="Y25" i="3" s="1"/>
  <c r="X26" i="3"/>
  <c r="X27" i="3" s="1"/>
  <c r="Y16" i="3"/>
  <c r="Y17" i="3" s="1"/>
  <c r="X18" i="3"/>
  <c r="X19" i="3" s="1"/>
  <c r="M24" i="1"/>
  <c r="M25" i="1" s="1"/>
  <c r="M26" i="1" s="1"/>
  <c r="L27" i="1"/>
  <c r="K12" i="1"/>
  <c r="L10" i="1"/>
  <c r="M9" i="1" s="1"/>
  <c r="N24" i="1" l="1"/>
  <c r="N25" i="1" s="1"/>
  <c r="N26" i="1" s="1"/>
  <c r="Y11" i="3"/>
  <c r="Y12" i="3" s="1"/>
  <c r="Z9" i="3"/>
  <c r="Z10" i="3" s="1"/>
  <c r="Z24" i="3"/>
  <c r="Z25" i="3" s="1"/>
  <c r="Y26" i="3"/>
  <c r="Y27" i="3" s="1"/>
  <c r="Z16" i="3"/>
  <c r="Z17" i="3" s="1"/>
  <c r="Y18" i="3"/>
  <c r="Y19" i="3" s="1"/>
  <c r="M27" i="1"/>
  <c r="L11" i="1"/>
  <c r="O24" i="1" l="1"/>
  <c r="O25" i="1" s="1"/>
  <c r="O26" i="1" s="1"/>
  <c r="Z11" i="3"/>
  <c r="Z12" i="3" s="1"/>
  <c r="AA9" i="3"/>
  <c r="AA10" i="3" s="1"/>
  <c r="Z18" i="3"/>
  <c r="Z19" i="3" s="1"/>
  <c r="AA16" i="3"/>
  <c r="AA17" i="3" s="1"/>
  <c r="Z26" i="3"/>
  <c r="Z27" i="3" s="1"/>
  <c r="AA24" i="3"/>
  <c r="AA25" i="3" s="1"/>
  <c r="P24" i="1"/>
  <c r="P25" i="1" s="1"/>
  <c r="P26" i="1" s="1"/>
  <c r="N27" i="1"/>
  <c r="L12" i="1"/>
  <c r="M10" i="1"/>
  <c r="AA18" i="3" l="1"/>
  <c r="AB16" i="3"/>
  <c r="AB17" i="3" s="1"/>
  <c r="AB9" i="3"/>
  <c r="AB10" i="3" s="1"/>
  <c r="AA11" i="3"/>
  <c r="AB24" i="3"/>
  <c r="AB25" i="3" s="1"/>
  <c r="AA26" i="3"/>
  <c r="Q24" i="1"/>
  <c r="Q25" i="1" s="1"/>
  <c r="Q26" i="1" s="1"/>
  <c r="O27" i="1"/>
  <c r="N9" i="1"/>
  <c r="M11" i="1"/>
  <c r="AC9" i="3" l="1"/>
  <c r="AC10" i="3" s="1"/>
  <c r="AB11" i="3"/>
  <c r="AB12" i="3" s="1"/>
  <c r="AB18" i="3"/>
  <c r="AB19" i="3" s="1"/>
  <c r="AC16" i="3"/>
  <c r="AC17" i="3" s="1"/>
  <c r="AA27" i="3"/>
  <c r="AA12" i="3"/>
  <c r="AC24" i="3"/>
  <c r="AC25" i="3" s="1"/>
  <c r="AB26" i="3"/>
  <c r="AB27" i="3" s="1"/>
  <c r="AA19" i="3"/>
  <c r="R24" i="1"/>
  <c r="R25" i="1" s="1"/>
  <c r="R26" i="1" s="1"/>
  <c r="P27" i="1"/>
  <c r="M12" i="1"/>
  <c r="N10" i="1"/>
  <c r="AC18" i="3" l="1"/>
  <c r="AC19" i="3" s="1"/>
  <c r="AD16" i="3"/>
  <c r="AD17" i="3" s="1"/>
  <c r="AD9" i="3"/>
  <c r="AD10" i="3" s="1"/>
  <c r="AC11" i="3"/>
  <c r="AC12" i="3" s="1"/>
  <c r="AC26" i="3"/>
  <c r="AC27" i="3" s="1"/>
  <c r="AD24" i="3"/>
  <c r="AD25" i="3" s="1"/>
  <c r="S24" i="1"/>
  <c r="S25" i="1" s="1"/>
  <c r="S26" i="1" s="1"/>
  <c r="Q27" i="1"/>
  <c r="O9" i="1"/>
  <c r="N11" i="1"/>
  <c r="AE9" i="3" l="1"/>
  <c r="AE10" i="3" s="1"/>
  <c r="AD11" i="3"/>
  <c r="AD12" i="3" s="1"/>
  <c r="AE16" i="3"/>
  <c r="AE17" i="3" s="1"/>
  <c r="AD18" i="3"/>
  <c r="AD19" i="3" s="1"/>
  <c r="AD26" i="3"/>
  <c r="AD27" i="3" s="1"/>
  <c r="AE24" i="3"/>
  <c r="AE25" i="3" s="1"/>
  <c r="R27" i="1"/>
  <c r="T24" i="1"/>
  <c r="T25" i="1" s="1"/>
  <c r="T26" i="1" s="1"/>
  <c r="N12" i="1"/>
  <c r="O10" i="1"/>
  <c r="AF16" i="3" l="1"/>
  <c r="AF17" i="3" s="1"/>
  <c r="AE18" i="3"/>
  <c r="AE19" i="3" s="1"/>
  <c r="AF9" i="3"/>
  <c r="AF10" i="3" s="1"/>
  <c r="AE11" i="3"/>
  <c r="AE12" i="3" s="1"/>
  <c r="AE26" i="3"/>
  <c r="AE27" i="3" s="1"/>
  <c r="AF24" i="3"/>
  <c r="S27" i="1"/>
  <c r="U24" i="1"/>
  <c r="U25" i="1" s="1"/>
  <c r="U26" i="1" s="1"/>
  <c r="P9" i="1"/>
  <c r="O11" i="1"/>
  <c r="AG9" i="3" l="1"/>
  <c r="AG10" i="3" s="1"/>
  <c r="AG16" i="3"/>
  <c r="AG17" i="3" s="1"/>
  <c r="AF25" i="3"/>
  <c r="AF26" i="3" s="1"/>
  <c r="AF11" i="3"/>
  <c r="AF18" i="3"/>
  <c r="T27" i="1"/>
  <c r="V24" i="1"/>
  <c r="V25" i="1" s="1"/>
  <c r="V26" i="1" s="1"/>
  <c r="O12" i="1"/>
  <c r="P10" i="1"/>
  <c r="AH16" i="3" l="1"/>
  <c r="AH17" i="3" s="1"/>
  <c r="AH9" i="3"/>
  <c r="AH10" i="3" s="1"/>
  <c r="AG24" i="3"/>
  <c r="AF19" i="3"/>
  <c r="E19" i="3" s="1"/>
  <c r="E18" i="3"/>
  <c r="AF27" i="3"/>
  <c r="E27" i="3" s="1"/>
  <c r="E26" i="3"/>
  <c r="AF12" i="3"/>
  <c r="E12" i="3" s="1"/>
  <c r="E11" i="3"/>
  <c r="U27" i="1"/>
  <c r="W24" i="1"/>
  <c r="W25" i="1" s="1"/>
  <c r="W26" i="1" s="1"/>
  <c r="Q9" i="1"/>
  <c r="P11" i="1"/>
  <c r="AI9" i="3" l="1"/>
  <c r="AI10" i="3" s="1"/>
  <c r="AJ9" i="3" s="1"/>
  <c r="AJ10" i="3" s="1"/>
  <c r="AK9" i="3" s="1"/>
  <c r="AK10" i="3" s="1"/>
  <c r="AL9" i="3" s="1"/>
  <c r="AL10" i="3" s="1"/>
  <c r="AM9" i="3" s="1"/>
  <c r="AM10" i="3" s="1"/>
  <c r="AI16" i="3"/>
  <c r="AI17" i="3" s="1"/>
  <c r="AG25" i="3"/>
  <c r="V27" i="1"/>
  <c r="X24" i="1"/>
  <c r="X25" i="1" s="1"/>
  <c r="X26" i="1" s="1"/>
  <c r="P12" i="1"/>
  <c r="Q10" i="1"/>
  <c r="AN9" i="3" l="1"/>
  <c r="AN10" i="3" s="1"/>
  <c r="AJ16" i="3"/>
  <c r="AJ17" i="3" s="1"/>
  <c r="AK16" i="3" s="1"/>
  <c r="AK17" i="3" s="1"/>
  <c r="AH24" i="3"/>
  <c r="W27" i="1"/>
  <c r="Y24" i="1"/>
  <c r="Y25" i="1" s="1"/>
  <c r="Y26" i="1" s="1"/>
  <c r="R9" i="1"/>
  <c r="Q11" i="1"/>
  <c r="C10" i="3" l="1"/>
  <c r="B10" i="3"/>
  <c r="AL16" i="3"/>
  <c r="AL17" i="3" s="1"/>
  <c r="AO9" i="3"/>
  <c r="AO10" i="3" s="1"/>
  <c r="AH25" i="3"/>
  <c r="X27" i="1"/>
  <c r="Z24" i="1"/>
  <c r="Z25" i="1" s="1"/>
  <c r="Z26" i="1" s="1"/>
  <c r="Q12" i="1"/>
  <c r="R10" i="1"/>
  <c r="AP9" i="3" l="1"/>
  <c r="AP10" i="3" s="1"/>
  <c r="AQ9" i="3" s="1"/>
  <c r="AQ10" i="3" s="1"/>
  <c r="AM16" i="3"/>
  <c r="AM17" i="3" s="1"/>
  <c r="AI24" i="3"/>
  <c r="AA24" i="1"/>
  <c r="AA25" i="1" s="1"/>
  <c r="AA26" i="1" s="1"/>
  <c r="Y27" i="1"/>
  <c r="S9" i="1"/>
  <c r="R11" i="1"/>
  <c r="AN16" i="3" l="1"/>
  <c r="AN17" i="3" s="1"/>
  <c r="AR9" i="3"/>
  <c r="AR10" i="3" s="1"/>
  <c r="AI25" i="3"/>
  <c r="AB24" i="1"/>
  <c r="AB25" i="1" s="1"/>
  <c r="AB26" i="1" s="1"/>
  <c r="Z27" i="1"/>
  <c r="R12" i="1"/>
  <c r="S10" i="1"/>
  <c r="AO16" i="3" l="1"/>
  <c r="AO17" i="3" s="1"/>
  <c r="C17" i="3"/>
  <c r="B17" i="3"/>
  <c r="AS9" i="3"/>
  <c r="AS10" i="3" s="1"/>
  <c r="AP16" i="3"/>
  <c r="AP17" i="3" s="1"/>
  <c r="AJ24" i="3"/>
  <c r="AJ25" i="3" s="1"/>
  <c r="AC24" i="1"/>
  <c r="AC25" i="1" s="1"/>
  <c r="AC26" i="1" s="1"/>
  <c r="T9" i="1"/>
  <c r="S11" i="1"/>
  <c r="AQ16" i="3" l="1"/>
  <c r="AQ17" i="3" s="1"/>
  <c r="AT9" i="3"/>
  <c r="AT10" i="3" s="1"/>
  <c r="AK24" i="3"/>
  <c r="AD24" i="1"/>
  <c r="AD25" i="1" s="1"/>
  <c r="AD26" i="1" s="1"/>
  <c r="AB27" i="1"/>
  <c r="AA27" i="1"/>
  <c r="E27" i="1" s="1"/>
  <c r="E26" i="1"/>
  <c r="S12" i="1"/>
  <c r="T10" i="1"/>
  <c r="AU9" i="3" l="1"/>
  <c r="AU10" i="3" s="1"/>
  <c r="AR16" i="3"/>
  <c r="AR17" i="3" s="1"/>
  <c r="AK25" i="3"/>
  <c r="AC27" i="1"/>
  <c r="AE24" i="1"/>
  <c r="AE25" i="1" s="1"/>
  <c r="AE26" i="1" s="1"/>
  <c r="U9" i="1"/>
  <c r="T11" i="1"/>
  <c r="AS16" i="3" l="1"/>
  <c r="AS17" i="3" s="1"/>
  <c r="AV9" i="3"/>
  <c r="AV10" i="3" s="1"/>
  <c r="AL24" i="3"/>
  <c r="AD27" i="1"/>
  <c r="AF24" i="1"/>
  <c r="AF25" i="1" s="1"/>
  <c r="T12" i="1"/>
  <c r="U10" i="1"/>
  <c r="AW9" i="3" l="1"/>
  <c r="AW10" i="3" s="1"/>
  <c r="AT16" i="3"/>
  <c r="AT17" i="3" s="1"/>
  <c r="AL25" i="3"/>
  <c r="AF26" i="1"/>
  <c r="B26" i="1"/>
  <c r="B27" i="1" s="1"/>
  <c r="C26" i="1"/>
  <c r="C27" i="1" s="1"/>
  <c r="AE27" i="1"/>
  <c r="AF27" i="1"/>
  <c r="V9" i="1"/>
  <c r="U11" i="1"/>
  <c r="AU16" i="3" l="1"/>
  <c r="AU17" i="3" s="1"/>
  <c r="AX9" i="3"/>
  <c r="AX10" i="3" s="1"/>
  <c r="AM24" i="3"/>
  <c r="U12" i="1"/>
  <c r="V10" i="1"/>
  <c r="AY9" i="3" l="1"/>
  <c r="AY10" i="3" s="1"/>
  <c r="B11" i="3"/>
  <c r="C11" i="3"/>
  <c r="AZ9" i="3"/>
  <c r="AZ10" i="3" s="1"/>
  <c r="AV16" i="3"/>
  <c r="AV17" i="3" s="1"/>
  <c r="AW16" i="3" s="1"/>
  <c r="AW17" i="3" s="1"/>
  <c r="AM25" i="3"/>
  <c r="W9" i="1"/>
  <c r="V11" i="1"/>
  <c r="BA9" i="3" l="1"/>
  <c r="BA10" i="3" s="1"/>
  <c r="AX16" i="3"/>
  <c r="AX17" i="3" s="1"/>
  <c r="AN24" i="3"/>
  <c r="V12" i="1"/>
  <c r="W10" i="1"/>
  <c r="C18" i="3" l="1"/>
  <c r="B18" i="3"/>
  <c r="AY16" i="3"/>
  <c r="AY17" i="3" s="1"/>
  <c r="BB9" i="3"/>
  <c r="BB10" i="3" s="1"/>
  <c r="BC9" i="3" s="1"/>
  <c r="BC10" i="3" s="1"/>
  <c r="BD9" i="3" s="1"/>
  <c r="BD10" i="3" s="1"/>
  <c r="AN25" i="3"/>
  <c r="X9" i="1"/>
  <c r="W11" i="1"/>
  <c r="C25" i="3" l="1"/>
  <c r="B25" i="3"/>
  <c r="BE9" i="3"/>
  <c r="BE10" i="3" s="1"/>
  <c r="AZ16" i="3"/>
  <c r="AZ17" i="3" s="1"/>
  <c r="BA16" i="3" s="1"/>
  <c r="BA17" i="3" s="1"/>
  <c r="AO24" i="3"/>
  <c r="W12" i="1"/>
  <c r="X10" i="1"/>
  <c r="BB16" i="3" l="1"/>
  <c r="BB17" i="3" s="1"/>
  <c r="BF9" i="3"/>
  <c r="BF10" i="3" s="1"/>
  <c r="BG9" i="3" s="1"/>
  <c r="BG10" i="3" s="1"/>
  <c r="BH9" i="3" s="1"/>
  <c r="BH10" i="3" s="1"/>
  <c r="AO25" i="3"/>
  <c r="Y9" i="1"/>
  <c r="X11" i="1"/>
  <c r="C12" i="3" l="1"/>
  <c r="B12" i="3"/>
  <c r="BC16" i="3"/>
  <c r="BC17" i="3" s="1"/>
  <c r="AP24" i="3"/>
  <c r="X12" i="1"/>
  <c r="Y10" i="1"/>
  <c r="BD16" i="3" l="1"/>
  <c r="BD17" i="3" s="1"/>
  <c r="AP25" i="3"/>
  <c r="Z9" i="1"/>
  <c r="Y11" i="1"/>
  <c r="BE16" i="3" l="1"/>
  <c r="BE17" i="3" s="1"/>
  <c r="AQ24" i="3"/>
  <c r="Y12" i="1"/>
  <c r="Z10" i="1"/>
  <c r="BF16" i="3" l="1"/>
  <c r="BF17" i="3" s="1"/>
  <c r="AQ25" i="3"/>
  <c r="AA9" i="1"/>
  <c r="Z11" i="1"/>
  <c r="BG16" i="3" l="1"/>
  <c r="BG17" i="3" s="1"/>
  <c r="AR24" i="3"/>
  <c r="Z12" i="1"/>
  <c r="AA10" i="1"/>
  <c r="BH16" i="3" l="1"/>
  <c r="BH17" i="3" s="1"/>
  <c r="AR25" i="3"/>
  <c r="AB9" i="1"/>
  <c r="AA11" i="1"/>
  <c r="E11" i="1" s="1"/>
  <c r="C19" i="3" l="1"/>
  <c r="B19" i="3"/>
  <c r="AS24" i="3"/>
  <c r="AA12" i="1"/>
  <c r="E12" i="1" s="1"/>
  <c r="AB10" i="1"/>
  <c r="AS25" i="3" l="1"/>
  <c r="AC9" i="1"/>
  <c r="AB11" i="1"/>
  <c r="AT24" i="3" l="1"/>
  <c r="AB12" i="1"/>
  <c r="AC10" i="1"/>
  <c r="AT25" i="3" l="1"/>
  <c r="AD9" i="1"/>
  <c r="AC11" i="1"/>
  <c r="AU24" i="3" l="1"/>
  <c r="AC12" i="1"/>
  <c r="AD10" i="1"/>
  <c r="AU25" i="3" l="1"/>
  <c r="AE9" i="1"/>
  <c r="AD11" i="1"/>
  <c r="AV24" i="3" l="1"/>
  <c r="AD12" i="1"/>
  <c r="AE10" i="1"/>
  <c r="AV25" i="3" l="1"/>
  <c r="AF9" i="1"/>
  <c r="AE11" i="1"/>
  <c r="AW24" i="3" l="1"/>
  <c r="AE12" i="1"/>
  <c r="AF10" i="1"/>
  <c r="AW25" i="3" l="1"/>
  <c r="B11" i="1"/>
  <c r="B12" i="1" s="1"/>
  <c r="C11" i="1"/>
  <c r="C12" i="1" s="1"/>
  <c r="AF11" i="1"/>
  <c r="AF12" i="1" s="1"/>
  <c r="AX24" i="3" l="1"/>
  <c r="F18" i="1"/>
  <c r="F19" i="1" s="1"/>
  <c r="G17" i="1"/>
  <c r="H16" i="1" s="1"/>
  <c r="AX25" i="3" l="1"/>
  <c r="H17" i="1"/>
  <c r="I16" i="1" s="1"/>
  <c r="G18" i="1"/>
  <c r="C26" i="3" l="1"/>
  <c r="B26" i="3"/>
  <c r="AY24" i="3"/>
  <c r="G19" i="1"/>
  <c r="H18" i="1"/>
  <c r="H19" i="1" s="1"/>
  <c r="I17" i="1"/>
  <c r="J16" i="1" s="1"/>
  <c r="AY25" i="3" l="1"/>
  <c r="I18" i="1"/>
  <c r="I19" i="1"/>
  <c r="J17" i="1"/>
  <c r="K16" i="1" s="1"/>
  <c r="AZ24" i="3" l="1"/>
  <c r="J18" i="1"/>
  <c r="K17" i="1"/>
  <c r="L16" i="1" s="1"/>
  <c r="AZ25" i="3" l="1"/>
  <c r="K18" i="1"/>
  <c r="K19" i="1" s="1"/>
  <c r="L17" i="1"/>
  <c r="M16" i="1" s="1"/>
  <c r="J19" i="1"/>
  <c r="BA24" i="3" l="1"/>
  <c r="M17" i="1"/>
  <c r="N16" i="1" s="1"/>
  <c r="L18" i="1"/>
  <c r="BA25" i="3" l="1"/>
  <c r="M18" i="1"/>
  <c r="M19" i="1" s="1"/>
  <c r="N17" i="1"/>
  <c r="O16" i="1" s="1"/>
  <c r="L19" i="1"/>
  <c r="BB24" i="3" l="1"/>
  <c r="N18" i="1"/>
  <c r="O17" i="1"/>
  <c r="P16" i="1" s="1"/>
  <c r="BB25" i="3" l="1"/>
  <c r="N19" i="1"/>
  <c r="O18" i="1"/>
  <c r="O19" i="1" s="1"/>
  <c r="P17" i="1"/>
  <c r="Q16" i="1" s="1"/>
  <c r="BC24" i="3" l="1"/>
  <c r="P18" i="1"/>
  <c r="Q17" i="1"/>
  <c r="R16" i="1" s="1"/>
  <c r="BC25" i="3" l="1"/>
  <c r="P19" i="1"/>
  <c r="Q18" i="1"/>
  <c r="Q19" i="1" s="1"/>
  <c r="R17" i="1"/>
  <c r="S16" i="1" s="1"/>
  <c r="BD24" i="3" l="1"/>
  <c r="R18" i="1"/>
  <c r="R19" i="1" s="1"/>
  <c r="S17" i="1"/>
  <c r="T16" i="1" s="1"/>
  <c r="BD25" i="3" l="1"/>
  <c r="S18" i="1"/>
  <c r="S19" i="1" s="1"/>
  <c r="T17" i="1"/>
  <c r="U16" i="1" s="1"/>
  <c r="BE24" i="3" l="1"/>
  <c r="T18" i="1"/>
  <c r="T19" i="1" s="1"/>
  <c r="U17" i="1"/>
  <c r="V16" i="1" s="1"/>
  <c r="BE25" i="3" l="1"/>
  <c r="U18" i="1"/>
  <c r="U19" i="1" s="1"/>
  <c r="V17" i="1"/>
  <c r="W16" i="1" s="1"/>
  <c r="BF24" i="3" l="1"/>
  <c r="BF25" i="3" s="1"/>
  <c r="W17" i="1"/>
  <c r="X16" i="1" s="1"/>
  <c r="V18" i="1"/>
  <c r="V19" i="1" s="1"/>
  <c r="W18" i="1" l="1"/>
  <c r="W19" i="1" s="1"/>
  <c r="X17" i="1"/>
  <c r="Y16" i="1" s="1"/>
  <c r="BG24" i="3" l="1"/>
  <c r="X18" i="1"/>
  <c r="X19" i="1" s="1"/>
  <c r="Y17" i="1"/>
  <c r="Z16" i="1" s="1"/>
  <c r="BG25" i="3" l="1"/>
  <c r="Z17" i="1"/>
  <c r="AA16" i="1" s="1"/>
  <c r="Y18" i="1"/>
  <c r="Y19" i="1" s="1"/>
  <c r="BH24" i="3" l="1"/>
  <c r="BH25" i="3" s="1"/>
  <c r="Z18" i="1"/>
  <c r="Z19" i="1" s="1"/>
  <c r="AA17" i="1"/>
  <c r="AB16" i="1" s="1"/>
  <c r="C27" i="3" l="1"/>
  <c r="B27" i="3"/>
  <c r="AA18" i="1"/>
  <c r="E18" i="1" s="1"/>
  <c r="AB17" i="1"/>
  <c r="AC16" i="1" s="1"/>
  <c r="AA19" i="1" l="1"/>
  <c r="E19" i="1" s="1"/>
  <c r="AB18" i="1"/>
  <c r="AB19" i="1" s="1"/>
  <c r="AC17" i="1"/>
  <c r="AD16" i="1" s="1"/>
  <c r="AC18" i="1" l="1"/>
  <c r="AC19" i="1" s="1"/>
  <c r="AD17" i="1"/>
  <c r="AE16" i="1" s="1"/>
  <c r="AE17" i="1" l="1"/>
  <c r="AF16" i="1" s="1"/>
  <c r="AD18" i="1"/>
  <c r="AD19" i="1" s="1"/>
  <c r="AE18" i="1" l="1"/>
  <c r="AE19" i="1" s="1"/>
  <c r="AF17" i="1"/>
  <c r="AF18" i="1" l="1"/>
  <c r="AF19" i="1" s="1"/>
  <c r="B18" i="1"/>
  <c r="B19" i="1" s="1"/>
  <c r="C18" i="1"/>
  <c r="C19" i="1" s="1"/>
</calcChain>
</file>

<file path=xl/sharedStrings.xml><?xml version="1.0" encoding="utf-8"?>
<sst xmlns="http://schemas.openxmlformats.org/spreadsheetml/2006/main" count="307" uniqueCount="74">
  <si>
    <t>WORLD</t>
  </si>
  <si>
    <t>WE Genertation</t>
  </si>
  <si>
    <t>Year</t>
  </si>
  <si>
    <t>Total El. Generation</t>
  </si>
  <si>
    <t>WE Costs decreasing Model</t>
  </si>
  <si>
    <t>Bass Model</t>
  </si>
  <si>
    <t>Sales</t>
  </si>
  <si>
    <t>Prognose Sales</t>
  </si>
  <si>
    <t>Prognose Cumulative</t>
  </si>
  <si>
    <t>MSE</t>
  </si>
  <si>
    <t>RMSE</t>
  </si>
  <si>
    <t>p</t>
  </si>
  <si>
    <t>q</t>
  </si>
  <si>
    <t>m</t>
  </si>
  <si>
    <t>Bass Model Generation Growth</t>
  </si>
  <si>
    <t>k</t>
  </si>
  <si>
    <t>Bass Model - Generation Growth  - Costs Decreases</t>
  </si>
  <si>
    <t>Logistic Growth Model</t>
  </si>
  <si>
    <t>Alpha</t>
  </si>
  <si>
    <t>M</t>
  </si>
  <si>
    <t>Prognose "Sales"</t>
  </si>
  <si>
    <t>Step</t>
  </si>
  <si>
    <t>Logistic Growth Model generation Growth</t>
  </si>
  <si>
    <t>Gompertz  Model</t>
  </si>
  <si>
    <t>Gompertz Model generation Growth</t>
  </si>
  <si>
    <t>Logistic Growth Model generation Growth costs decreaseas</t>
  </si>
  <si>
    <t>Gompertz Model generation Growth costs decreases</t>
  </si>
  <si>
    <t>error</t>
  </si>
  <si>
    <t>abs</t>
  </si>
  <si>
    <t>growth</t>
  </si>
  <si>
    <t>error %</t>
  </si>
  <si>
    <t>Total generation</t>
  </si>
  <si>
    <t>K</t>
  </si>
  <si>
    <t>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</si>
  <si>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</si>
  <si>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</si>
  <si>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</si>
  <si>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</si>
  <si>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</si>
  <si>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</si>
  <si>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</si>
  <si>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</si>
  <si>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</si>
  <si>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</si>
  <si>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</si>
  <si>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</si>
  <si>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</si>
  <si>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</si>
  <si>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</si>
  <si>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</si>
  <si>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</si>
  <si>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</si>
  <si>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</si>
  <si>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</si>
  <si>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</si>
  <si>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</si>
  <si>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</si>
  <si>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</si>
  <si>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</si>
  <si>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Fact</t>
  </si>
  <si>
    <t>Regr</t>
  </si>
  <si>
    <t xml:space="preserve">Costs </t>
  </si>
  <si>
    <t>Costs</t>
  </si>
  <si>
    <t>Trend</t>
  </si>
  <si>
    <t>Mistake</t>
  </si>
  <si>
    <t>S</t>
  </si>
  <si>
    <t>C</t>
  </si>
  <si>
    <t>Total El. Generation trend</t>
  </si>
  <si>
    <t xml:space="preserve">year 2030 </t>
  </si>
  <si>
    <t xml:space="preserve">year 2040 </t>
  </si>
  <si>
    <t xml:space="preserve">year 2050 </t>
  </si>
  <si>
    <t>Solar Genertation</t>
  </si>
  <si>
    <t>SOlar Costs decreasing Model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</si>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</sst>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&gt;0.05]0.0;[=0]\-;\^"/>
    <numFmt numFmtId="165" formatCode="0.0_ ;\-0.0\ "/>
    <numFmt numFmtId="166" formatCode="0.00_ ;\-0.00\ "/>
    <numFmt numFmtId="167" formatCode="0.000_ ;\-0.000\ "/>
    <numFmt numFmtId="168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Fill="0" applyBorder="0"/>
    <xf numFmtId="0" fontId="2" fillId="0" borderId="0" applyFill="0" applyBorder="0"/>
    <xf numFmtId="0" fontId="2" fillId="0" borderId="0" applyFill="0" applyBorder="0"/>
  </cellStyleXfs>
  <cellXfs count="80">
    <xf numFmtId="0" fontId="0" fillId="0" borderId="0" xfId="0"/>
    <xf numFmtId="164" fontId="3" fillId="2" borderId="0" xfId="1" applyNumberFormat="1" applyFont="1" applyFill="1" applyBorder="1" applyAlignment="1">
      <alignment horizontal="right" vertical="center"/>
    </xf>
    <xf numFmtId="0" fontId="0" fillId="3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0" fontId="1" fillId="4" borderId="0" xfId="0" applyFont="1" applyFill="1"/>
    <xf numFmtId="165" fontId="0" fillId="5" borderId="0" xfId="0" applyNumberFormat="1" applyFill="1"/>
    <xf numFmtId="164" fontId="3" fillId="6" borderId="0" xfId="1" applyNumberFormat="1" applyFont="1" applyFill="1" applyBorder="1" applyAlignment="1">
      <alignment horizontal="right" vertic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1" applyFill="1" applyAlignment="1">
      <alignment vertical="center"/>
    </xf>
    <xf numFmtId="0" fontId="6" fillId="0" borderId="0" xfId="0" applyFont="1"/>
    <xf numFmtId="0" fontId="0" fillId="5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5" fontId="0" fillId="4" borderId="1" xfId="0" applyNumberFormat="1" applyFill="1" applyBorder="1"/>
    <xf numFmtId="165" fontId="0" fillId="4" borderId="12" xfId="0" applyNumberFormat="1" applyFill="1" applyBorder="1"/>
    <xf numFmtId="0" fontId="0" fillId="4" borderId="5" xfId="0" applyFill="1" applyBorder="1"/>
    <xf numFmtId="0" fontId="0" fillId="4" borderId="6" xfId="0" applyFill="1" applyBorder="1"/>
    <xf numFmtId="165" fontId="0" fillId="4" borderId="7" xfId="0" applyNumberForma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5" fillId="5" borderId="5" xfId="0" applyNumberFormat="1" applyFont="1" applyFill="1" applyBorder="1"/>
    <xf numFmtId="0" fontId="5" fillId="5" borderId="6" xfId="0" applyNumberFormat="1" applyFont="1" applyFill="1" applyBorder="1"/>
    <xf numFmtId="0" fontId="5" fillId="5" borderId="7" xfId="0" applyNumberFormat="1" applyFont="1" applyFill="1" applyBorder="1"/>
    <xf numFmtId="166" fontId="0" fillId="4" borderId="12" xfId="0" applyNumberFormat="1" applyFill="1" applyBorder="1"/>
    <xf numFmtId="166" fontId="0" fillId="4" borderId="7" xfId="0" applyNumberForma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4" borderId="16" xfId="1" applyFill="1" applyBorder="1" applyAlignment="1">
      <alignment vertical="center"/>
    </xf>
    <xf numFmtId="0" fontId="2" fillId="4" borderId="0" xfId="1" applyFill="1" applyBorder="1" applyAlignment="1">
      <alignment vertical="center"/>
    </xf>
    <xf numFmtId="0" fontId="4" fillId="4" borderId="17" xfId="2" applyFont="1" applyFill="1" applyBorder="1" applyAlignment="1">
      <alignment vertical="center"/>
    </xf>
    <xf numFmtId="164" fontId="3" fillId="6" borderId="16" xfId="1" applyNumberFormat="1" applyFont="1" applyFill="1" applyBorder="1" applyAlignment="1">
      <alignment horizontal="right" vertical="center"/>
    </xf>
    <xf numFmtId="164" fontId="3" fillId="6" borderId="17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0" fillId="3" borderId="16" xfId="0" applyFill="1" applyBorder="1"/>
    <xf numFmtId="0" fontId="0" fillId="3" borderId="0" xfId="0" applyFill="1" applyBorder="1"/>
    <xf numFmtId="0" fontId="0" fillId="3" borderId="17" xfId="0" applyFill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165" fontId="0" fillId="0" borderId="16" xfId="0" applyNumberFormat="1" applyBorder="1"/>
    <xf numFmtId="165" fontId="0" fillId="0" borderId="0" xfId="0" applyNumberFormat="1" applyBorder="1"/>
    <xf numFmtId="165" fontId="0" fillId="0" borderId="17" xfId="0" applyNumberFormat="1" applyBorder="1"/>
    <xf numFmtId="165" fontId="0" fillId="5" borderId="16" xfId="0" applyNumberFormat="1" applyFill="1" applyBorder="1"/>
    <xf numFmtId="165" fontId="0" fillId="5" borderId="0" xfId="0" applyNumberFormat="1" applyFill="1" applyBorder="1"/>
    <xf numFmtId="165" fontId="0" fillId="5" borderId="17" xfId="0" applyNumberFormat="1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0" borderId="0" xfId="0" applyFill="1" applyBorder="1" applyAlignment="1"/>
    <xf numFmtId="0" fontId="0" fillId="0" borderId="18" xfId="0" applyFill="1" applyBorder="1" applyAlignment="1"/>
    <xf numFmtId="0" fontId="7" fillId="0" borderId="19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Continuous"/>
    </xf>
    <xf numFmtId="0" fontId="0" fillId="7" borderId="0" xfId="0" applyFill="1"/>
    <xf numFmtId="0" fontId="0" fillId="8" borderId="0" xfId="0" applyFill="1"/>
    <xf numFmtId="0" fontId="0" fillId="6" borderId="0" xfId="0" applyFill="1"/>
    <xf numFmtId="2" fontId="3" fillId="9" borderId="0" xfId="3" applyNumberFormat="1" applyFont="1" applyFill="1" applyAlignment="1">
      <alignment horizontal="right"/>
    </xf>
    <xf numFmtId="0" fontId="8" fillId="0" borderId="19" xfId="0" applyFont="1" applyFill="1" applyBorder="1" applyAlignment="1">
      <alignment horizontal="centerContinuous"/>
    </xf>
    <xf numFmtId="0" fontId="8" fillId="0" borderId="19" xfId="0" applyFont="1" applyFill="1" applyBorder="1" applyAlignment="1">
      <alignment horizontal="center"/>
    </xf>
    <xf numFmtId="165" fontId="0" fillId="4" borderId="9" xfId="0" applyNumberFormat="1" applyFill="1" applyBorder="1"/>
    <xf numFmtId="165" fontId="0" fillId="4" borderId="6" xfId="0" applyNumberFormat="1" applyFill="1" applyBorder="1"/>
    <xf numFmtId="0" fontId="1" fillId="10" borderId="0" xfId="0" applyFont="1" applyFill="1"/>
    <xf numFmtId="0" fontId="9" fillId="10" borderId="17" xfId="2" applyFont="1" applyFill="1" applyBorder="1" applyAlignment="1">
      <alignment vertical="center"/>
    </xf>
    <xf numFmtId="0" fontId="1" fillId="10" borderId="17" xfId="0" applyFont="1" applyFill="1" applyBorder="1"/>
    <xf numFmtId="165" fontId="1" fillId="10" borderId="17" xfId="0" applyNumberFormat="1" applyFont="1" applyFill="1" applyBorder="1"/>
    <xf numFmtId="165" fontId="1" fillId="10" borderId="0" xfId="0" applyNumberFormat="1" applyFont="1" applyFill="1"/>
    <xf numFmtId="0" fontId="1" fillId="10" borderId="0" xfId="0" applyFont="1" applyFill="1" applyBorder="1"/>
    <xf numFmtId="167" fontId="0" fillId="4" borderId="12" xfId="0" applyNumberFormat="1" applyFill="1" applyBorder="1"/>
    <xf numFmtId="168" fontId="0" fillId="4" borderId="10" xfId="0" applyNumberFormat="1" applyFill="1" applyBorder="1"/>
    <xf numFmtId="167" fontId="0" fillId="4" borderId="7" xfId="0" applyNumberFormat="1" applyFill="1" applyBorder="1"/>
    <xf numFmtId="0" fontId="1" fillId="5" borderId="17" xfId="0" applyFont="1" applyFill="1" applyBorder="1"/>
    <xf numFmtId="165" fontId="1" fillId="4" borderId="0" xfId="0" applyNumberFormat="1" applyFont="1" applyFill="1"/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4">
    <cellStyle name="Normal 2" xfId="1"/>
    <cellStyle name="Normal 2 2" xfId="3"/>
    <cellStyle name="Normal 33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Bass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'Models check 1995-2017-2022'!$D$3</c:f>
              <c:strCache>
                <c:ptCount val="1"/>
                <c:pt idx="0">
                  <c:v>Solar Genertation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1995-2017-2022'!$AA$3:$AF$3</c:f>
              <c:numCache>
                <c:formatCode>[&gt;0.05]0.0;[=0]\-;\^</c:formatCode>
                <c:ptCount val="6"/>
                <c:pt idx="0">
                  <c:v>7.6118941723343028</c:v>
                </c:pt>
                <c:pt idx="1">
                  <c:v>12.766447466689151</c:v>
                </c:pt>
                <c:pt idx="2">
                  <c:v>18.830686723735319</c:v>
                </c:pt>
                <c:pt idx="3">
                  <c:v>25.520673652514699</c:v>
                </c:pt>
                <c:pt idx="4">
                  <c:v>36.575341105887041</c:v>
                </c:pt>
                <c:pt idx="5">
                  <c:v>54.779900763404633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27-4B2B-871D-2D6315A7AE37}"/>
            </c:ext>
          </c:extLst>
        </c:ser>
        <c:ser>
          <c:idx val="1"/>
          <c:order val="1"/>
          <c:tx>
            <c:strRef>
              <c:f>'Models check 1995-2017-2022'!$A$7</c:f>
              <c:strCache>
                <c:ptCount val="1"/>
                <c:pt idx="0">
                  <c:v>Bass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1995-2017-2022'!$AA$10:$AF$10</c:f>
              <c:numCache>
                <c:formatCode>0.0_ ;\-0.0\ </c:formatCode>
                <c:ptCount val="6"/>
                <c:pt idx="0">
                  <c:v>448.49465283325264</c:v>
                </c:pt>
                <c:pt idx="1">
                  <c:v>542.54305842312044</c:v>
                </c:pt>
                <c:pt idx="2">
                  <c:v>649.22131390030995</c:v>
                </c:pt>
                <c:pt idx="3">
                  <c:v>767.31780512099203</c:v>
                </c:pt>
                <c:pt idx="4">
                  <c:v>894.45012198469351</c:v>
                </c:pt>
                <c:pt idx="5">
                  <c:v>1027.0761660516139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27-4B2B-871D-2D6315A7AE37}"/>
            </c:ext>
          </c:extLst>
        </c:ser>
        <c:ser>
          <c:idx val="2"/>
          <c:order val="2"/>
          <c:tx>
            <c:strRef>
              <c:f>'Models check 1995-2017-2022'!$A$14</c:f>
              <c:strCache>
                <c:ptCount val="1"/>
                <c:pt idx="0">
                  <c:v>Bass Model Generation Growth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1995-2017-2022'!$AA$17:$AF$17</c:f>
              <c:numCache>
                <c:formatCode>0.0_ ;\-0.0\ </c:formatCode>
                <c:ptCount val="6"/>
                <c:pt idx="0">
                  <c:v>0.1227930025133506</c:v>
                </c:pt>
                <c:pt idx="1">
                  <c:v>0.1751436020903327</c:v>
                </c:pt>
                <c:pt idx="2">
                  <c:v>0.24736587621505232</c:v>
                </c:pt>
                <c:pt idx="3">
                  <c:v>0.34493145134293152</c:v>
                </c:pt>
                <c:pt idx="4">
                  <c:v>0.47565865014201958</c:v>
                </c:pt>
                <c:pt idx="5">
                  <c:v>0.65101093808913368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27-4B2B-871D-2D6315A7AE37}"/>
            </c:ext>
          </c:extLst>
        </c:ser>
        <c:ser>
          <c:idx val="3"/>
          <c:order val="3"/>
          <c:tx>
            <c:strRef>
              <c:f>'Models check 1995-2017-2022'!$A$22</c:f>
              <c:strCache>
                <c:ptCount val="1"/>
                <c:pt idx="0">
                  <c:v>Bass Model - Generation Growth  - Costs Decreases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1995-2017-2022'!$AA$2:$AF$2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'Models check 1995-2017-2022'!$AA$25:$AF$25</c:f>
              <c:numCache>
                <c:formatCode>0.0_ ;\-0.0\ </c:formatCode>
                <c:ptCount val="6"/>
                <c:pt idx="0">
                  <c:v>5.7373700131105743</c:v>
                </c:pt>
                <c:pt idx="1">
                  <c:v>9.0223371448768397</c:v>
                </c:pt>
                <c:pt idx="2">
                  <c:v>14.871071414356837</c:v>
                </c:pt>
                <c:pt idx="3">
                  <c:v>22.012768426744554</c:v>
                </c:pt>
                <c:pt idx="4">
                  <c:v>29.95987635965114</c:v>
                </c:pt>
                <c:pt idx="5">
                  <c:v>42.473359892629773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27-4B2B-871D-2D6315A7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68144"/>
        <c:axId val="-85353456"/>
      </c:lineChart>
      <c:catAx>
        <c:axId val="-853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3456"/>
        <c:crosses val="autoZero"/>
        <c:auto val="1"/>
        <c:lblAlgn val="ctr"/>
        <c:lblOffset val="100"/>
        <c:noMultiLvlLbl val="0"/>
      </c:catAx>
      <c:valAx>
        <c:axId val="-85353456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3383480257859323E-2"/>
          <c:y val="0.15653968570384394"/>
          <c:w val="0.42153911531245913"/>
          <c:h val="0.3337556729459450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 Genration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1995-2017-2022'!$AB$3:$AF$3</c:f>
              <c:numCache>
                <c:formatCode>[&gt;0.05]0.0;[=0]\-;\^</c:formatCode>
                <c:ptCount val="5"/>
                <c:pt idx="0">
                  <c:v>12.766447466689151</c:v>
                </c:pt>
                <c:pt idx="1">
                  <c:v>18.830686723735319</c:v>
                </c:pt>
                <c:pt idx="2">
                  <c:v>25.520673652514699</c:v>
                </c:pt>
                <c:pt idx="3">
                  <c:v>36.575341105887041</c:v>
                </c:pt>
                <c:pt idx="4">
                  <c:v>54.779900763404633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47-458E-93FC-392C031B3123}"/>
            </c:ext>
          </c:extLst>
        </c:ser>
        <c:ser>
          <c:idx val="1"/>
          <c:order val="1"/>
          <c:tx>
            <c:v>Logistic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1995-2017-2022'!$AB$34:$AF$34</c:f>
              <c:numCache>
                <c:formatCode>General</c:formatCode>
                <c:ptCount val="5"/>
                <c:pt idx="0">
                  <c:v>1229.4519754549378</c:v>
                </c:pt>
                <c:pt idx="1">
                  <c:v>1347.0210763267737</c:v>
                </c:pt>
                <c:pt idx="2">
                  <c:v>1454.0982697112015</c:v>
                </c:pt>
                <c:pt idx="3">
                  <c:v>1548.9119286266109</c:v>
                </c:pt>
                <c:pt idx="4">
                  <c:v>1630.7957919959108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47-458E-93FC-392C031B3123}"/>
            </c:ext>
          </c:extLst>
        </c:ser>
        <c:ser>
          <c:idx val="2"/>
          <c:order val="2"/>
          <c:tx>
            <c:v>Logistic model 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1995-2017-2022'!$AB$44:$AF$44</c:f>
              <c:numCache>
                <c:formatCode>General</c:formatCode>
                <c:ptCount val="5"/>
                <c:pt idx="0">
                  <c:v>21.695696589570186</c:v>
                </c:pt>
                <c:pt idx="1">
                  <c:v>30.39818687427352</c:v>
                </c:pt>
                <c:pt idx="2">
                  <c:v>39.885506965891757</c:v>
                </c:pt>
                <c:pt idx="3">
                  <c:v>51.205231656402944</c:v>
                </c:pt>
                <c:pt idx="4">
                  <c:v>66.631901217280671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947-458E-93FC-392C031B3123}"/>
            </c:ext>
          </c:extLst>
        </c:ser>
        <c:ser>
          <c:idx val="3"/>
          <c:order val="3"/>
          <c:tx>
            <c:v>Logistic model generation growiing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1995-2017-2022'!$AB$54:$AF$54</c:f>
              <c:numCache>
                <c:formatCode>General</c:formatCode>
                <c:ptCount val="5"/>
                <c:pt idx="0">
                  <c:v>21.848302309157589</c:v>
                </c:pt>
                <c:pt idx="1">
                  <c:v>30.865708858494479</c:v>
                </c:pt>
                <c:pt idx="2">
                  <c:v>40.940811023427727</c:v>
                </c:pt>
                <c:pt idx="3">
                  <c:v>53.260266973727212</c:v>
                </c:pt>
                <c:pt idx="4">
                  <c:v>70.374508089038954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947-458E-93FC-392C031B3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65968"/>
        <c:axId val="-85344208"/>
      </c:lineChart>
      <c:catAx>
        <c:axId val="-8536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4208"/>
        <c:crosses val="autoZero"/>
        <c:auto val="1"/>
        <c:lblAlgn val="ctr"/>
        <c:lblOffset val="100"/>
        <c:noMultiLvlLbl val="0"/>
      </c:catAx>
      <c:valAx>
        <c:axId val="-8534420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986267166042447"/>
          <c:y val="0.10971159352829901"/>
          <c:w val="0.38580278588771905"/>
          <c:h val="0.391762051896486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Gompertz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Wind energy production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1995-2017-2022'!$AB$3:$AF$3</c:f>
              <c:numCache>
                <c:formatCode>[&gt;0.05]0.0;[=0]\-;\^</c:formatCode>
                <c:ptCount val="5"/>
                <c:pt idx="0">
                  <c:v>12.766447466689151</c:v>
                </c:pt>
                <c:pt idx="1">
                  <c:v>18.830686723735319</c:v>
                </c:pt>
                <c:pt idx="2">
                  <c:v>25.520673652514699</c:v>
                </c:pt>
                <c:pt idx="3">
                  <c:v>36.575341105887041</c:v>
                </c:pt>
                <c:pt idx="4">
                  <c:v>54.779900763404633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5B-4CB9-9AE8-98965452F230}"/>
            </c:ext>
          </c:extLst>
        </c:ser>
        <c:ser>
          <c:idx val="1"/>
          <c:order val="1"/>
          <c:tx>
            <c:v>Gompertz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1995-2017-2022'!$AB$63:$AF$63</c:f>
              <c:numCache>
                <c:formatCode>General</c:formatCode>
                <c:ptCount val="5"/>
                <c:pt idx="0">
                  <c:v>1270.4791585475059</c:v>
                </c:pt>
                <c:pt idx="1">
                  <c:v>1435.681247544155</c:v>
                </c:pt>
                <c:pt idx="2">
                  <c:v>1610.2563796418351</c:v>
                </c:pt>
                <c:pt idx="3">
                  <c:v>1793.4031425569187</c:v>
                </c:pt>
                <c:pt idx="4">
                  <c:v>1984.2385492345813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B5B-4CB9-9AE8-98965452F230}"/>
            </c:ext>
          </c:extLst>
        </c:ser>
        <c:ser>
          <c:idx val="2"/>
          <c:order val="2"/>
          <c:tx>
            <c:v>Gompertz model 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1995-2017-2022'!$AB$73:$AF$73</c:f>
              <c:numCache>
                <c:formatCode>General</c:formatCode>
                <c:ptCount val="5"/>
                <c:pt idx="0">
                  <c:v>22.233891756592296</c:v>
                </c:pt>
                <c:pt idx="1">
                  <c:v>31.872385112362842</c:v>
                </c:pt>
                <c:pt idx="2">
                  <c:v>43.019418233539973</c:v>
                </c:pt>
                <c:pt idx="3">
                  <c:v>57.082665618873577</c:v>
                </c:pt>
                <c:pt idx="4">
                  <c:v>77.074815174131004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B5B-4CB9-9AE8-98965452F230}"/>
            </c:ext>
          </c:extLst>
        </c:ser>
        <c:ser>
          <c:idx val="3"/>
          <c:order val="3"/>
          <c:tx>
            <c:v>Gompertz model generation growing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'Models check 1995-2017-2022'!$AB$2:$AF$2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'Models check 1995-2017-2022'!$AB$83:$AF$83</c:f>
              <c:numCache>
                <c:formatCode>General</c:formatCode>
                <c:ptCount val="5"/>
                <c:pt idx="0">
                  <c:v>22.240788521041036</c:v>
                </c:pt>
                <c:pt idx="1">
                  <c:v>31.89027496868319</c:v>
                </c:pt>
                <c:pt idx="2">
                  <c:v>43.056591043605074</c:v>
                </c:pt>
                <c:pt idx="3">
                  <c:v>57.151828651456547</c:v>
                </c:pt>
                <c:pt idx="4">
                  <c:v>77.197831805833843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B5B-4CB9-9AE8-98965452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52912"/>
        <c:axId val="-85352368"/>
      </c:lineChart>
      <c:catAx>
        <c:axId val="-8535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2368"/>
        <c:crosses val="autoZero"/>
        <c:auto val="1"/>
        <c:lblAlgn val="ctr"/>
        <c:lblOffset val="100"/>
        <c:noMultiLvlLbl val="0"/>
      </c:catAx>
      <c:valAx>
        <c:axId val="-85352368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0.05]0.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4441624108974642E-2"/>
          <c:y val="9.5474742249409897E-2"/>
          <c:w val="0.40701846864649255"/>
          <c:h val="0.392705617037581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results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'Generation Linear regression'!$A$8:$A$35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'Generation Linear regression'!$B$8:$B$35</c:f>
              <c:numCache>
                <c:formatCode>General</c:formatCode>
                <c:ptCount val="28"/>
                <c:pt idx="0">
                  <c:v>0.63888277948860384</c:v>
                </c:pt>
                <c:pt idx="1">
                  <c:v>0.6992299715988195</c:v>
                </c:pt>
                <c:pt idx="2">
                  <c:v>0.74965579192971099</c:v>
                </c:pt>
                <c:pt idx="3">
                  <c:v>0.81185196528479286</c:v>
                </c:pt>
                <c:pt idx="4">
                  <c:v>0.90528789922853969</c:v>
                </c:pt>
                <c:pt idx="5">
                  <c:v>1.0594311355048751</c:v>
                </c:pt>
                <c:pt idx="6">
                  <c:v>1.423788417945723</c:v>
                </c:pt>
                <c:pt idx="7">
                  <c:v>1.7994765721321591</c:v>
                </c:pt>
                <c:pt idx="8">
                  <c:v>2.255640902039568</c:v>
                </c:pt>
                <c:pt idx="9">
                  <c:v>2.9718345488807878</c:v>
                </c:pt>
                <c:pt idx="10">
                  <c:v>4.1876869395573308</c:v>
                </c:pt>
                <c:pt idx="11">
                  <c:v>5.7628250982908593</c:v>
                </c:pt>
                <c:pt idx="12">
                  <c:v>7.8187626848272016</c:v>
                </c:pt>
                <c:pt idx="13">
                  <c:v>12.698194298744079</c:v>
                </c:pt>
                <c:pt idx="14">
                  <c:v>21.073503873656769</c:v>
                </c:pt>
                <c:pt idx="15">
                  <c:v>33.912263179829672</c:v>
                </c:pt>
                <c:pt idx="16">
                  <c:v>65.648612993412343</c:v>
                </c:pt>
                <c:pt idx="17">
                  <c:v>101.52151966290219</c:v>
                </c:pt>
                <c:pt idx="18">
                  <c:v>138.59293640973411</c:v>
                </c:pt>
                <c:pt idx="19">
                  <c:v>197.26150234678809</c:v>
                </c:pt>
                <c:pt idx="20">
                  <c:v>255.9794773336148</c:v>
                </c:pt>
                <c:pt idx="21">
                  <c:v>328.41494798557272</c:v>
                </c:pt>
                <c:pt idx="22">
                  <c:v>445.47996089304161</c:v>
                </c:pt>
                <c:pt idx="23">
                  <c:v>575.760244320575</c:v>
                </c:pt>
                <c:pt idx="24">
                  <c:v>705.2251576877859</c:v>
                </c:pt>
                <c:pt idx="25">
                  <c:v>854.37473965683262</c:v>
                </c:pt>
                <c:pt idx="26">
                  <c:v>1059.2936809324981</c:v>
                </c:pt>
                <c:pt idx="27">
                  <c:v>1322.6156827866339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467-45FF-97BE-E4DD14C9A3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'Generation Linear regression'!$A$8:$A$35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'Generation Linear regression'!$C$8:$C$35</c:f>
              <c:numCache>
                <c:formatCode>General</c:formatCode>
                <c:ptCount val="28"/>
                <c:pt idx="0">
                  <c:v>12661.360233244253</c:v>
                </c:pt>
                <c:pt idx="1">
                  <c:v>13255.918290637434</c:v>
                </c:pt>
                <c:pt idx="2">
                  <c:v>13850.476348030614</c:v>
                </c:pt>
                <c:pt idx="3">
                  <c:v>14445.034405423794</c:v>
                </c:pt>
                <c:pt idx="4">
                  <c:v>15039.592462816974</c:v>
                </c:pt>
                <c:pt idx="5">
                  <c:v>15634.150520210154</c:v>
                </c:pt>
                <c:pt idx="6">
                  <c:v>16228.708577603335</c:v>
                </c:pt>
                <c:pt idx="7">
                  <c:v>16823.266634996515</c:v>
                </c:pt>
                <c:pt idx="8">
                  <c:v>17417.824692389695</c:v>
                </c:pt>
                <c:pt idx="9">
                  <c:v>18012.382749782642</c:v>
                </c:pt>
                <c:pt idx="10">
                  <c:v>18606.940807175823</c:v>
                </c:pt>
                <c:pt idx="11">
                  <c:v>19201.498864569003</c:v>
                </c:pt>
                <c:pt idx="12">
                  <c:v>19796.056921962183</c:v>
                </c:pt>
                <c:pt idx="13">
                  <c:v>20390.614979355363</c:v>
                </c:pt>
                <c:pt idx="14">
                  <c:v>20985.173036748543</c:v>
                </c:pt>
                <c:pt idx="15">
                  <c:v>21579.731094141724</c:v>
                </c:pt>
                <c:pt idx="16">
                  <c:v>22174.289151534904</c:v>
                </c:pt>
                <c:pt idx="17">
                  <c:v>22768.847208928084</c:v>
                </c:pt>
                <c:pt idx="18">
                  <c:v>23363.405266321264</c:v>
                </c:pt>
                <c:pt idx="19">
                  <c:v>23957.963323714212</c:v>
                </c:pt>
                <c:pt idx="20">
                  <c:v>24552.521381107392</c:v>
                </c:pt>
                <c:pt idx="21">
                  <c:v>25147.079438500572</c:v>
                </c:pt>
                <c:pt idx="22">
                  <c:v>25741.637495893752</c:v>
                </c:pt>
                <c:pt idx="23">
                  <c:v>26336.195553286932</c:v>
                </c:pt>
                <c:pt idx="24">
                  <c:v>26930.753610680113</c:v>
                </c:pt>
                <c:pt idx="25">
                  <c:v>27525.311668073293</c:v>
                </c:pt>
                <c:pt idx="26">
                  <c:v>28119.869725466473</c:v>
                </c:pt>
                <c:pt idx="27">
                  <c:v>28714.427782859653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467-45FF-97BE-E4DD14C9A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61616"/>
        <c:axId val="-85361072"/>
      </c:lineChart>
      <c:catAx>
        <c:axId val="-8536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1072"/>
        <c:crosses val="autoZero"/>
        <c:auto val="1"/>
        <c:lblAlgn val="ctr"/>
        <c:lblOffset val="100"/>
        <c:noMultiLvlLbl val="0"/>
      </c:catAx>
      <c:valAx>
        <c:axId val="-8536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Bass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2050'!$F$10:$BH$10</c:f>
              <c:numCache>
                <c:formatCode>0.0_ ;\-0.0\ </c:formatCode>
                <c:ptCount val="55"/>
                <c:pt idx="0">
                  <c:v>3.0297616227276452</c:v>
                </c:pt>
                <c:pt idx="1">
                  <c:v>6.6857482523714191</c:v>
                </c:pt>
                <c:pt idx="2">
                  <c:v>11.096116678491359</c:v>
                </c:pt>
                <c:pt idx="3">
                  <c:v>16.414666535589454</c:v>
                </c:pt>
                <c:pt idx="4">
                  <c:v>22.825703952053733</c:v>
                </c:pt>
                <c:pt idx="5">
                  <c:v>30.549704684724183</c:v>
                </c:pt>
                <c:pt idx="6">
                  <c:v>39.849849923383125</c:v>
                </c:pt>
                <c:pt idx="7">
                  <c:v>51.039483957811555</c:v>
                </c:pt>
                <c:pt idx="8">
                  <c:v>64.490498574993566</c:v>
                </c:pt>
                <c:pt idx="9">
                  <c:v>80.642575034641567</c:v>
                </c:pt>
                <c:pt idx="10">
                  <c:v>100.01309840456304</c:v>
                </c:pt>
                <c:pt idx="11">
                  <c:v>123.20738531403919</c:v>
                </c:pt>
                <c:pt idx="12">
                  <c:v>150.92861625249364</c:v>
                </c:pt>
                <c:pt idx="13">
                  <c:v>183.98651741250737</c:v>
                </c:pt>
                <c:pt idx="14">
                  <c:v>223.30337697195623</c:v>
                </c:pt>
                <c:pt idx="15">
                  <c:v>269.91539823995635</c:v>
                </c:pt>
                <c:pt idx="16">
                  <c:v>324.9667006940652</c:v>
                </c:pt>
                <c:pt idx="17">
                  <c:v>389.69253426422028</c:v>
                </c:pt>
                <c:pt idx="18">
                  <c:v>465.38759503192375</c:v>
                </c:pt>
                <c:pt idx="19">
                  <c:v>553.35494434340796</c:v>
                </c:pt>
                <c:pt idx="20">
                  <c:v>654.83128729948714</c:v>
                </c:pt>
                <c:pt idx="21">
                  <c:v>770.88573727282869</c:v>
                </c:pt>
                <c:pt idx="22">
                  <c:v>902.29222392582028</c:v>
                </c:pt>
                <c:pt idx="23">
                  <c:v>1049.3808352988594</c:v>
                </c:pt>
                <c:pt idx="24">
                  <c:v>1211.8806505740822</c:v>
                </c:pt>
                <c:pt idx="25">
                  <c:v>1388.7752103394548</c:v>
                </c:pt>
                <c:pt idx="26">
                  <c:v>1578.1996433072654</c:v>
                </c:pt>
                <c:pt idx="27">
                  <c:v>1777.4123087590715</c:v>
                </c:pt>
                <c:pt idx="28">
                  <c:v>1982.869772166606</c:v>
                </c:pt>
                <c:pt idx="29">
                  <c:v>2190.4193463198053</c:v>
                </c:pt>
                <c:pt idx="30">
                  <c:v>2395.5991125355522</c:v>
                </c:pt>
                <c:pt idx="31">
                  <c:v>2594.0070769330541</c:v>
                </c:pt>
                <c:pt idx="32">
                  <c:v>2781.6787248421738</c:v>
                </c:pt>
                <c:pt idx="33">
                  <c:v>2955.4054834328458</c:v>
                </c:pt>
                <c:pt idx="34">
                  <c:v>3112.9398206005199</c:v>
                </c:pt>
                <c:pt idx="35">
                  <c:v>3253.0616378522673</c:v>
                </c:pt>
                <c:pt idx="36">
                  <c:v>3375.5141873621105</c:v>
                </c:pt>
                <c:pt idx="37">
                  <c:v>3480.8439194609705</c:v>
                </c:pt>
                <c:pt idx="38">
                  <c:v>3570.1903352467471</c:v>
                </c:pt>
                <c:pt idx="39">
                  <c:v>3645.069126056509</c:v>
                </c:pt>
                <c:pt idx="40">
                  <c:v>3707.1798494986469</c:v>
                </c:pt>
                <c:pt idx="41">
                  <c:v>3758.2546664281917</c:v>
                </c:pt>
                <c:pt idx="42">
                  <c:v>3799.9521005917486</c:v>
                </c:pt>
                <c:pt idx="43">
                  <c:v>3833.7915281864753</c:v>
                </c:pt>
                <c:pt idx="44">
                  <c:v>3861.1201259821892</c:v>
                </c:pt>
                <c:pt idx="45">
                  <c:v>3883.1031730311815</c:v>
                </c:pt>
                <c:pt idx="46">
                  <c:v>3900.729578658907</c:v>
                </c:pt>
                <c:pt idx="47">
                  <c:v>3914.8262350301898</c:v>
                </c:pt>
                <c:pt idx="48">
                  <c:v>3926.076598266402</c:v>
                </c:pt>
                <c:pt idx="49">
                  <c:v>3935.040456582994</c:v>
                </c:pt>
                <c:pt idx="50">
                  <c:v>3942.1730385707265</c:v>
                </c:pt>
                <c:pt idx="51">
                  <c:v>3947.8424611789133</c:v>
                </c:pt>
                <c:pt idx="52">
                  <c:v>3952.3450771162265</c:v>
                </c:pt>
                <c:pt idx="53">
                  <c:v>3955.9186278925094</c:v>
                </c:pt>
                <c:pt idx="54">
                  <c:v>3958.7533064204317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B8-477F-9D3A-AE2652A471D8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2050'!$F$17:$BH$17</c:f>
              <c:numCache>
                <c:formatCode>0.0_ ;\-0.0\ </c:formatCode>
                <c:ptCount val="55"/>
                <c:pt idx="0">
                  <c:v>2.4685455262244087</c:v>
                </c:pt>
                <c:pt idx="1">
                  <c:v>5.5768261491598743</c:v>
                </c:pt>
                <c:pt idx="2">
                  <c:v>9.4587218559265551</c:v>
                </c:pt>
                <c:pt idx="3">
                  <c:v>14.275264792065423</c:v>
                </c:pt>
                <c:pt idx="4">
                  <c:v>20.219774742641491</c:v>
                </c:pt>
                <c:pt idx="5">
                  <c:v>27.523804523663866</c:v>
                </c:pt>
                <c:pt idx="6">
                  <c:v>36.463950169615806</c:v>
                </c:pt>
                <c:pt idx="7">
                  <c:v>47.369546935761626</c:v>
                </c:pt>
                <c:pt idx="8">
                  <c:v>60.631215343042925</c:v>
                </c:pt>
                <c:pt idx="9">
                  <c:v>76.710132795170594</c:v>
                </c:pt>
                <c:pt idx="10">
                  <c:v>96.147774684843526</c:v>
                </c:pt>
                <c:pt idx="11">
                  <c:v>119.57568177795233</c:v>
                </c:pt>
                <c:pt idx="12">
                  <c:v>147.72455510682394</c:v>
                </c:pt>
                <c:pt idx="13">
                  <c:v>181.43164508697936</c:v>
                </c:pt>
                <c:pt idx="14">
                  <c:v>221.64498481136249</c:v>
                </c:pt>
                <c:pt idx="15">
                  <c:v>269.42253026369588</c:v>
                </c:pt>
                <c:pt idx="16">
                  <c:v>325.92375079718505</c:v>
                </c:pt>
                <c:pt idx="17">
                  <c:v>392.39074109375042</c:v>
                </c:pt>
                <c:pt idx="18">
                  <c:v>470.11563737638039</c:v>
                </c:pt>
                <c:pt idx="19">
                  <c:v>560.39122049059506</c:v>
                </c:pt>
                <c:pt idx="20">
                  <c:v>664.44234520803673</c:v>
                </c:pt>
                <c:pt idx="21">
                  <c:v>783.33754563071307</c:v>
                </c:pt>
                <c:pt idx="22">
                  <c:v>917.88307033952742</c:v>
                </c:pt>
                <c:pt idx="23">
                  <c:v>1068.5057334040541</c:v>
                </c:pt>
                <c:pt idx="24">
                  <c:v>1235.1359679431389</c:v>
                </c:pt>
                <c:pt idx="25">
                  <c:v>1417.1074072052602</c:v>
                </c:pt>
                <c:pt idx="26">
                  <c:v>1613.0926619583252</c:v>
                </c:pt>
                <c:pt idx="27">
                  <c:v>1821.0948410607818</c:v>
                </c:pt>
                <c:pt idx="28">
                  <c:v>2042.1096325742906</c:v>
                </c:pt>
                <c:pt idx="29">
                  <c:v>2265.8633442986657</c:v>
                </c:pt>
                <c:pt idx="30">
                  <c:v>2492.5354109136333</c:v>
                </c:pt>
                <c:pt idx="31">
                  <c:v>2718.7448832476939</c:v>
                </c:pt>
                <c:pt idx="32">
                  <c:v>2941.3227702609543</c:v>
                </c:pt>
                <c:pt idx="33">
                  <c:v>3157.5214103272233</c:v>
                </c:pt>
                <c:pt idx="34">
                  <c:v>3365.1627994673217</c:v>
                </c:pt>
                <c:pt idx="35">
                  <c:v>3562.7114323357796</c:v>
                </c:pt>
                <c:pt idx="36">
                  <c:v>3749.2730063928648</c:v>
                </c:pt>
                <c:pt idx="37">
                  <c:v>3924.533133454896</c:v>
                </c:pt>
                <c:pt idx="38">
                  <c:v>4088.6571401579663</c:v>
                </c:pt>
                <c:pt idx="39">
                  <c:v>4242.1728140557834</c:v>
                </c:pt>
                <c:pt idx="40">
                  <c:v>4385.8542059873998</c:v>
                </c:pt>
                <c:pt idx="41">
                  <c:v>4520.6187156951219</c:v>
                </c:pt>
                <c:pt idx="42">
                  <c:v>4647.4437431087817</c:v>
                </c:pt>
                <c:pt idx="43">
                  <c:v>4767.3044402221012</c:v>
                </c:pt>
                <c:pt idx="44">
                  <c:v>4881.1309816113971</c:v>
                </c:pt>
                <c:pt idx="45">
                  <c:v>4989.7821569837333</c:v>
                </c:pt>
                <c:pt idx="46">
                  <c:v>5094.0315895002304</c:v>
                </c:pt>
                <c:pt idx="47">
                  <c:v>5194.5630745033641</c:v>
                </c:pt>
                <c:pt idx="48">
                  <c:v>5291.972067568794</c:v>
                </c:pt>
                <c:pt idx="49">
                  <c:v>5386.7709922450213</c:v>
                </c:pt>
                <c:pt idx="50">
                  <c:v>5479.396650018226</c:v>
                </c:pt>
                <c:pt idx="51">
                  <c:v>5570.2185342389994</c:v>
                </c:pt>
                <c:pt idx="52">
                  <c:v>5659.5472577156133</c:v>
                </c:pt>
                <c:pt idx="53">
                  <c:v>5747.6426065724381</c:v>
                </c:pt>
                <c:pt idx="54">
                  <c:v>5834.7209475074251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EB8-477F-9D3A-AE2652A471D8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2050'!$F$25:$BH$25</c:f>
              <c:numCache>
                <c:formatCode>0.0_ ;\-0.0\ </c:formatCode>
                <c:ptCount val="55"/>
                <c:pt idx="0">
                  <c:v>1.7933043030393843</c:v>
                </c:pt>
                <c:pt idx="1">
                  <c:v>4.1759146380462813</c:v>
                </c:pt>
                <c:pt idx="2">
                  <c:v>7.2909430454528312</c:v>
                </c:pt>
                <c:pt idx="3">
                  <c:v>11.31221764969203</c:v>
                </c:pt>
                <c:pt idx="4">
                  <c:v>16.450146451412714</c:v>
                </c:pt>
                <c:pt idx="5">
                  <c:v>22.95844988769905</c:v>
                </c:pt>
                <c:pt idx="6">
                  <c:v>31.141784309937179</c:v>
                </c:pt>
                <c:pt idx="7">
                  <c:v>41.364224044378908</c:v>
                </c:pt>
                <c:pt idx="8">
                  <c:v>54.058486632659275</c:v>
                </c:pt>
                <c:pt idx="9">
                  <c:v>69.735665843358703</c:v>
                </c:pt>
                <c:pt idx="10">
                  <c:v>88.995071491327266</c:v>
                </c:pt>
                <c:pt idx="11">
                  <c:v>112.53355667639254</c:v>
                </c:pt>
                <c:pt idx="12">
                  <c:v>141.15343838593589</c:v>
                </c:pt>
                <c:pt idx="13">
                  <c:v>175.76779120721872</c:v>
                </c:pt>
                <c:pt idx="14">
                  <c:v>217.40153474820778</c:v>
                </c:pt>
                <c:pt idx="15">
                  <c:v>267.18638293910988</c:v>
                </c:pt>
                <c:pt idx="16">
                  <c:v>326.34744597781958</c:v>
                </c:pt>
                <c:pt idx="17">
                  <c:v>396.1791755897118</c:v>
                </c:pt>
                <c:pt idx="18">
                  <c:v>478.0085566442998</c:v>
                </c:pt>
                <c:pt idx="19">
                  <c:v>573.14412715518404</c:v>
                </c:pt>
                <c:pt idx="20">
                  <c:v>682.81069415307252</c:v>
                </c:pt>
                <c:pt idx="21">
                  <c:v>808.07157375089889</c:v>
                </c:pt>
                <c:pt idx="22">
                  <c:v>949.74274200537229</c:v>
                </c:pt>
                <c:pt idx="23">
                  <c:v>1108.3061384488797</c:v>
                </c:pt>
                <c:pt idx="24">
                  <c:v>1283.831955069264</c:v>
                </c:pt>
                <c:pt idx="25">
                  <c:v>1475.9212960869788</c:v>
                </c:pt>
                <c:pt idx="26">
                  <c:v>1683.6802949754674</c:v>
                </c:pt>
                <c:pt idx="27">
                  <c:v>1905.7340635689181</c:v>
                </c:pt>
                <c:pt idx="28">
                  <c:v>2144.7190513792702</c:v>
                </c:pt>
                <c:pt idx="29">
                  <c:v>2389.5920296316403</c:v>
                </c:pt>
                <c:pt idx="30">
                  <c:v>2642.4378107862794</c:v>
                </c:pt>
                <c:pt idx="31">
                  <c:v>2900.8748895275667</c:v>
                </c:pt>
                <c:pt idx="32">
                  <c:v>3162.6004424655412</c:v>
                </c:pt>
                <c:pt idx="33">
                  <c:v>3425.5062617811332</c:v>
                </c:pt>
                <c:pt idx="34">
                  <c:v>3687.7638253605669</c:v>
                </c:pt>
                <c:pt idx="35">
                  <c:v>3947.8735865241015</c:v>
                </c:pt>
                <c:pt idx="36">
                  <c:v>4204.679621067372</c:v>
                </c:pt>
                <c:pt idx="37">
                  <c:v>4457.3553629403241</c:v>
                </c:pt>
                <c:pt idx="38">
                  <c:v>4705.3686572735596</c:v>
                </c:pt>
                <c:pt idx="39">
                  <c:v>4948.4348247963862</c:v>
                </c:pt>
                <c:pt idx="40">
                  <c:v>5186.4653956795883</c:v>
                </c:pt>
                <c:pt idx="41">
                  <c:v>5419.5183258573652</c:v>
                </c:pt>
                <c:pt idx="42">
                  <c:v>5647.7534686729341</c:v>
                </c:pt>
                <c:pt idx="43">
                  <c:v>5871.3952543684572</c:v>
                </c:pt>
                <c:pt idx="44">
                  <c:v>6090.7031326891702</c:v>
                </c:pt>
                <c:pt idx="45">
                  <c:v>6305.9493991884337</c:v>
                </c:pt>
                <c:pt idx="46">
                  <c:v>6517.4034956481255</c:v>
                </c:pt>
                <c:pt idx="47">
                  <c:v>6725.3216507281431</c:v>
                </c:pt>
                <c:pt idx="48">
                  <c:v>6929.9407070287225</c:v>
                </c:pt>
                <c:pt idx="49">
                  <c:v>7131.4750801184709</c:v>
                </c:pt>
                <c:pt idx="50">
                  <c:v>7330.1159512916292</c:v>
                </c:pt>
                <c:pt idx="51">
                  <c:v>7526.0319677882844</c:v>
                </c:pt>
                <c:pt idx="52">
                  <c:v>7719.3708878546577</c:v>
                </c:pt>
                <c:pt idx="53">
                  <c:v>7910.2617512897377</c:v>
                </c:pt>
                <c:pt idx="54">
                  <c:v>8098.8172747200852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EB8-477F-9D3A-AE2652A471D8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1.7E-5</c:v>
                </c:pt>
                <c:pt idx="3">
                  <c:v>1.2701010101010099E-4</c:v>
                </c:pt>
                <c:pt idx="4">
                  <c:v>2.5417524986301372E-3</c:v>
                </c:pt>
                <c:pt idx="5">
                  <c:v>4.0904888E-3</c:v>
                </c:pt>
                <c:pt idx="6">
                  <c:v>6.4229888000000004E-3</c:v>
                </c:pt>
                <c:pt idx="7">
                  <c:v>8.7364609568000001E-3</c:v>
                </c:pt>
                <c:pt idx="8">
                  <c:v>1.1080186984197261E-2</c:v>
                </c:pt>
                <c:pt idx="9">
                  <c:v>1.8306068822691691E-2</c:v>
                </c:pt>
                <c:pt idx="10">
                  <c:v>8.6033285768078224E-3</c:v>
                </c:pt>
                <c:pt idx="11">
                  <c:v>1.1229127052818351E-2</c:v>
                </c:pt>
                <c:pt idx="12">
                  <c:v>1.526054507966533E-2</c:v>
                </c:pt>
                <c:pt idx="13">
                  <c:v>2.4859290481539131E-2</c:v>
                </c:pt>
                <c:pt idx="14">
                  <c:v>6.2774645041868041E-2</c:v>
                </c:pt>
                <c:pt idx="15">
                  <c:v>0.13265601959489501</c:v>
                </c:pt>
                <c:pt idx="16">
                  <c:v>0.33833680882621792</c:v>
                </c:pt>
                <c:pt idx="17">
                  <c:v>0.53213793025070777</c:v>
                </c:pt>
                <c:pt idx="18">
                  <c:v>1.1085761069722511</c:v>
                </c:pt>
                <c:pt idx="19">
                  <c:v>2.852893519694641</c:v>
                </c:pt>
                <c:pt idx="20">
                  <c:v>4.8665241636508876</c:v>
                </c:pt>
                <c:pt idx="21">
                  <c:v>7.6118941723343028</c:v>
                </c:pt>
                <c:pt idx="22">
                  <c:v>12.766447466689151</c:v>
                </c:pt>
                <c:pt idx="23">
                  <c:v>18.830686723735319</c:v>
                </c:pt>
                <c:pt idx="24">
                  <c:v>25.520673652514699</c:v>
                </c:pt>
                <c:pt idx="25">
                  <c:v>36.575341105887041</c:v>
                </c:pt>
                <c:pt idx="26">
                  <c:v>54.779900763404633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B8-477F-9D3A-AE2652A47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47472"/>
        <c:axId val="-85359984"/>
      </c:lineChart>
      <c:catAx>
        <c:axId val="-8534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9984"/>
        <c:crosses val="autoZero"/>
        <c:auto val="1"/>
        <c:lblAlgn val="ctr"/>
        <c:lblOffset val="100"/>
        <c:noMultiLvlLbl val="0"/>
      </c:catAx>
      <c:valAx>
        <c:axId val="-853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Wind</a:t>
                </a:r>
                <a:r>
                  <a:rPr lang="en-US" baseline="0"/>
                  <a:t> energy production (GW*h))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_ ;\-0.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4722222222222223"/>
          <c:y val="0.17266076115485562"/>
          <c:w val="0.36360120617677133"/>
          <c:h val="0.2356674812200199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2050'!$F$34:$BH$34</c:f>
              <c:numCache>
                <c:formatCode>General</c:formatCode>
                <c:ptCount val="55"/>
                <c:pt idx="0">
                  <c:v>19.509506166421225</c:v>
                </c:pt>
                <c:pt idx="1">
                  <c:v>24.007081377300739</c:v>
                </c:pt>
                <c:pt idx="2">
                  <c:v>29.533336216517757</c:v>
                </c:pt>
                <c:pt idx="3">
                  <c:v>36.319371409300068</c:v>
                </c:pt>
                <c:pt idx="4">
                  <c:v>44.646075421532601</c:v>
                </c:pt>
                <c:pt idx="5">
                  <c:v>54.853765907453393</c:v>
                </c:pt>
                <c:pt idx="6">
                  <c:v>67.353140922669326</c:v>
                </c:pt>
                <c:pt idx="7">
                  <c:v>82.637414853771034</c:v>
                </c:pt>
                <c:pt idx="8">
                  <c:v>101.29530419369516</c:v>
                </c:pt>
                <c:pt idx="9">
                  <c:v>124.02420816369673</c:v>
                </c:pt>
                <c:pt idx="10">
                  <c:v>151.64246443189302</c:v>
                </c:pt>
                <c:pt idx="11">
                  <c:v>185.09891889597338</c:v>
                </c:pt>
                <c:pt idx="12">
                  <c:v>225.4772144413468</c:v>
                </c:pt>
                <c:pt idx="13">
                  <c:v>273.99120009610596</c:v>
                </c:pt>
                <c:pt idx="14">
                  <c:v>331.96678964609686</c:v>
                </c:pt>
                <c:pt idx="15">
                  <c:v>400.80468598866332</c:v>
                </c:pt>
                <c:pt idx="16">
                  <c:v>481.91804363028518</c:v>
                </c:pt>
                <c:pt idx="17">
                  <c:v>576.63998301519689</c:v>
                </c:pt>
                <c:pt idx="18">
                  <c:v>686.09866341125689</c:v>
                </c:pt>
                <c:pt idx="19">
                  <c:v>811.06306742874233</c:v>
                </c:pt>
                <c:pt idx="20">
                  <c:v>951.77095266232448</c:v>
                </c:pt>
                <c:pt idx="21">
                  <c:v>1107.7606789256238</c:v>
                </c:pt>
                <c:pt idx="22">
                  <c:v>1277.7382802717646</c:v>
                </c:pt>
                <c:pt idx="23">
                  <c:v>1459.5160959303396</c:v>
                </c:pt>
                <c:pt idx="24">
                  <c:v>1650.0549862419552</c:v>
                </c:pt>
                <c:pt idx="25">
                  <c:v>1845.6260986770212</c:v>
                </c:pt>
                <c:pt idx="26">
                  <c:v>2042.0823142956567</c:v>
                </c:pt>
                <c:pt idx="27">
                  <c:v>2235.2012810986507</c:v>
                </c:pt>
                <c:pt idx="28">
                  <c:v>2421.0417091659479</c:v>
                </c:pt>
                <c:pt idx="29">
                  <c:v>2596.2507166374326</c:v>
                </c:pt>
                <c:pt idx="30">
                  <c:v>2758.2741488061829</c:v>
                </c:pt>
                <c:pt idx="31">
                  <c:v>2905.4479612292503</c:v>
                </c:pt>
                <c:pt idx="32">
                  <c:v>3036.9767493153549</c:v>
                </c:pt>
                <c:pt idx="33">
                  <c:v>3152.8262027000251</c:v>
                </c:pt>
                <c:pt idx="34">
                  <c:v>3253.5653562868088</c:v>
                </c:pt>
                <c:pt idx="35">
                  <c:v>3340.1929112814346</c:v>
                </c:pt>
                <c:pt idx="36">
                  <c:v>3413.9736374830386</c:v>
                </c:pt>
                <c:pt idx="37">
                  <c:v>3476.3004505400863</c:v>
                </c:pt>
                <c:pt idx="38">
                  <c:v>3528.5884475948337</c:v>
                </c:pt>
                <c:pt idx="39">
                  <c:v>3572.2005247583206</c:v>
                </c:pt>
                <c:pt idx="40">
                  <c:v>3608.4003707766433</c:v>
                </c:pt>
                <c:pt idx="41">
                  <c:v>3638.3270736608142</c:v>
                </c:pt>
                <c:pt idx="42">
                  <c:v>3662.9855134920449</c:v>
                </c:pt>
                <c:pt idx="43">
                  <c:v>3683.2474520607611</c:v>
                </c:pt>
                <c:pt idx="44">
                  <c:v>3699.8592729323746</c:v>
                </c:pt>
                <c:pt idx="45">
                  <c:v>3713.4533760010199</c:v>
                </c:pt>
                <c:pt idx="46">
                  <c:v>3724.5611414641889</c:v>
                </c:pt>
                <c:pt idx="47">
                  <c:v>3733.6260993326669</c:v>
                </c:pt>
                <c:pt idx="48">
                  <c:v>3741.016475483149</c:v>
                </c:pt>
                <c:pt idx="49">
                  <c:v>3747.0366613863598</c:v>
                </c:pt>
                <c:pt idx="50">
                  <c:v>3751.9374063987575</c:v>
                </c:pt>
                <c:pt idx="51">
                  <c:v>3755.9246914145529</c:v>
                </c:pt>
                <c:pt idx="52">
                  <c:v>3759.1673378331279</c:v>
                </c:pt>
                <c:pt idx="53">
                  <c:v>3761.8034571364337</c:v>
                </c:pt>
                <c:pt idx="54">
                  <c:v>3763.9458692354365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DC1-4753-9DB3-0B4AB631C2D1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2050'!$F$44:$BH$44</c:f>
              <c:numCache>
                <c:formatCode>General</c:formatCode>
                <c:ptCount val="55"/>
                <c:pt idx="0">
                  <c:v>16.217625576529773</c:v>
                </c:pt>
                <c:pt idx="1">
                  <c:v>20.465184446994559</c:v>
                </c:pt>
                <c:pt idx="2">
                  <c:v>25.761947684237676</c:v>
                </c:pt>
                <c:pt idx="3">
                  <c:v>32.352767213457668</c:v>
                </c:pt>
                <c:pt idx="4">
                  <c:v>40.535224722029369</c:v>
                </c:pt>
                <c:pt idx="5">
                  <c:v>50.669259044984209</c:v>
                </c:pt>
                <c:pt idx="6">
                  <c:v>63.187776164128699</c:v>
                </c:pt>
                <c:pt idx="7">
                  <c:v>78.60794781544864</c:v>
                </c:pt>
                <c:pt idx="8">
                  <c:v>97.542654582844335</c:v>
                </c:pt>
                <c:pt idx="9">
                  <c:v>120.71118190402353</c:v>
                </c:pt>
                <c:pt idx="10">
                  <c:v>148.94782007471866</c:v>
                </c:pt>
                <c:pt idx="11">
                  <c:v>183.20645498030095</c:v>
                </c:pt>
                <c:pt idx="12">
                  <c:v>224.5585981384454</c:v>
                </c:pt>
                <c:pt idx="13">
                  <c:v>274.18167651778947</c:v>
                </c:pt>
                <c:pt idx="14">
                  <c:v>333.33394142588855</c:v>
                </c:pt>
                <c:pt idx="15">
                  <c:v>403.3123078801359</c:v>
                </c:pt>
                <c:pt idx="16">
                  <c:v>485.39013085965581</c:v>
                </c:pt>
                <c:pt idx="17">
                  <c:v>580.73372298068671</c:v>
                </c:pt>
                <c:pt idx="18">
                  <c:v>690.29958779060814</c:v>
                </c:pt>
                <c:pt idx="19">
                  <c:v>814.71886242665596</c:v>
                </c:pt>
                <c:pt idx="20">
                  <c:v>954.18079042202862</c:v>
                </c:pt>
                <c:pt idx="21">
                  <c:v>1108.3319670505387</c:v>
                </c:pt>
                <c:pt idx="22">
                  <c:v>1276.210834653896</c:v>
                </c:pt>
                <c:pt idx="23">
                  <c:v>1456.2355989888115</c:v>
                </c:pt>
                <c:pt idx="24">
                  <c:v>1646.2573066316465</c:v>
                </c:pt>
                <c:pt idx="25">
                  <c:v>1843.6788167105285</c:v>
                </c:pt>
                <c:pt idx="26">
                  <c:v>2045.6273218072722</c:v>
                </c:pt>
                <c:pt idx="27">
                  <c:v>2249.1567422448397</c:v>
                </c:pt>
                <c:pt idx="28">
                  <c:v>2501.180159133778</c:v>
                </c:pt>
                <c:pt idx="29">
                  <c:v>2649.9954523788342</c:v>
                </c:pt>
                <c:pt idx="30">
                  <c:v>2842.7090452204652</c:v>
                </c:pt>
                <c:pt idx="31">
                  <c:v>3028.0060039845002</c:v>
                </c:pt>
                <c:pt idx="32">
                  <c:v>3204.8109915579503</c:v>
                </c:pt>
                <c:pt idx="33">
                  <c:v>3372.5249864475695</c:v>
                </c:pt>
                <c:pt idx="34">
                  <c:v>3530.9608895365468</c:v>
                </c:pt>
                <c:pt idx="35">
                  <c:v>3680.2631862336452</c:v>
                </c:pt>
                <c:pt idx="36">
                  <c:v>3820.8242569984272</c:v>
                </c:pt>
                <c:pt idx="37">
                  <c:v>3953.2063172530488</c:v>
                </c:pt>
                <c:pt idx="38">
                  <c:v>4078.0742709787905</c:v>
                </c:pt>
                <c:pt idx="39">
                  <c:v>4196.1416841848068</c:v>
                </c:pt>
                <c:pt idx="40">
                  <c:v>4308.1298960088143</c:v>
                </c:pt>
                <c:pt idx="41">
                  <c:v>4414.7389621277325</c:v>
                </c:pt>
                <c:pt idx="42">
                  <c:v>4516.6284941668182</c:v>
                </c:pt>
                <c:pt idx="43">
                  <c:v>4614.4063065862811</c:v>
                </c:pt>
                <c:pt idx="44">
                  <c:v>4708.6229175928183</c:v>
                </c:pt>
                <c:pt idx="45">
                  <c:v>4799.7702279015566</c:v>
                </c:pt>
                <c:pt idx="46">
                  <c:v>4888.283024019961</c:v>
                </c:pt>
                <c:pt idx="47">
                  <c:v>4974.5422643865577</c:v>
                </c:pt>
                <c:pt idx="48">
                  <c:v>5058.8793789663787</c:v>
                </c:pt>
                <c:pt idx="49">
                  <c:v>5141.5810358443323</c:v>
                </c:pt>
                <c:pt idx="50">
                  <c:v>5222.8940024791355</c:v>
                </c:pt>
                <c:pt idx="51">
                  <c:v>5303.029860235295</c:v>
                </c:pt>
                <c:pt idx="52">
                  <c:v>5382.1694261240045</c:v>
                </c:pt>
                <c:pt idx="53">
                  <c:v>5460.4668029259028</c:v>
                </c:pt>
                <c:pt idx="54">
                  <c:v>5538.0530247867173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DC1-4753-9DB3-0B4AB631C2D1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2050'!$F$54:$BH$54</c:f>
              <c:numCache>
                <c:formatCode>General</c:formatCode>
                <c:ptCount val="55"/>
                <c:pt idx="0">
                  <c:v>13.052953960524018</c:v>
                </c:pt>
                <c:pt idx="1">
                  <c:v>16.889712380507461</c:v>
                </c:pt>
                <c:pt idx="2">
                  <c:v>21.776291915413019</c:v>
                </c:pt>
                <c:pt idx="3">
                  <c:v>27.976589569244002</c:v>
                </c:pt>
                <c:pt idx="4">
                  <c:v>35.812758338254277</c:v>
                </c:pt>
                <c:pt idx="5">
                  <c:v>45.674985593300939</c:v>
                </c:pt>
                <c:pt idx="6">
                  <c:v>58.031648065889527</c:v>
                </c:pt>
                <c:pt idx="7">
                  <c:v>73.439247467103442</c:v>
                </c:pt>
                <c:pt idx="8">
                  <c:v>92.55124031353273</c:v>
                </c:pt>
                <c:pt idx="9">
                  <c:v>116.12453559698069</c:v>
                </c:pt>
                <c:pt idx="10">
                  <c:v>145.02207304920631</c:v>
                </c:pt>
                <c:pt idx="11">
                  <c:v>180.20956757793988</c:v>
                </c:pt>
                <c:pt idx="12">
                  <c:v>222.74429844945692</c:v>
                </c:pt>
                <c:pt idx="13">
                  <c:v>273.75385269933577</c:v>
                </c:pt>
                <c:pt idx="14">
                  <c:v>334.40313751180014</c:v>
                </c:pt>
                <c:pt idx="15">
                  <c:v>405.84888082808203</c:v>
                </c:pt>
                <c:pt idx="16">
                  <c:v>489.18230673454218</c:v>
                </c:pt>
                <c:pt idx="17">
                  <c:v>585.36264181155173</c:v>
                </c:pt>
                <c:pt idx="18">
                  <c:v>695.1463411739727</c:v>
                </c:pt>
                <c:pt idx="19">
                  <c:v>819.01898492436692</c:v>
                </c:pt>
                <c:pt idx="20">
                  <c:v>957.13811848283649</c:v>
                </c:pt>
                <c:pt idx="21">
                  <c:v>1109.2953367263099</c:v>
                </c:pt>
                <c:pt idx="22">
                  <c:v>1274.9043032016459</c:v>
                </c:pt>
                <c:pt idx="23">
                  <c:v>1453.0182202901915</c:v>
                </c:pt>
                <c:pt idx="24">
                  <c:v>1642.3760721604988</c:v>
                </c:pt>
                <c:pt idx="25">
                  <c:v>1841.4726659305793</c:v>
                </c:pt>
                <c:pt idx="26">
                  <c:v>2048.6441042520496</c:v>
                </c:pt>
                <c:pt idx="27">
                  <c:v>2262.1585962886061</c:v>
                </c:pt>
                <c:pt idx="28">
                  <c:v>2530.6178069566295</c:v>
                </c:pt>
                <c:pt idx="29">
                  <c:v>2701.4551908651329</c:v>
                </c:pt>
                <c:pt idx="30">
                  <c:v>2924.1429122621607</c:v>
                </c:pt>
                <c:pt idx="31">
                  <c:v>3147.0776216020231</c:v>
                </c:pt>
                <c:pt idx="32">
                  <c:v>3369.1737104932549</c:v>
                </c:pt>
                <c:pt idx="33">
                  <c:v>3589.5501131412734</c:v>
                </c:pt>
                <c:pt idx="34">
                  <c:v>3807.5199839087504</c:v>
                </c:pt>
                <c:pt idx="35">
                  <c:v>4022.5721551855622</c:v>
                </c:pt>
                <c:pt idx="36">
                  <c:v>4234.3480027361729</c:v>
                </c:pt>
                <c:pt idx="37">
                  <c:v>4442.6166676129287</c:v>
                </c:pt>
                <c:pt idx="38">
                  <c:v>4647.2507972793364</c:v>
                </c:pt>
                <c:pt idx="39">
                  <c:v>4848.2042209252013</c:v>
                </c:pt>
                <c:pt idx="40">
                  <c:v>5045.4923467302488</c:v>
                </c:pt>
                <c:pt idx="41">
                  <c:v>5239.1755920104442</c:v>
                </c:pt>
                <c:pt idx="42">
                  <c:v>5429.3458268321774</c:v>
                </c:pt>
                <c:pt idx="43">
                  <c:v>5616.1156058343231</c:v>
                </c:pt>
                <c:pt idx="44">
                  <c:v>5799.6098532163887</c:v>
                </c:pt>
                <c:pt idx="45">
                  <c:v>5979.9596243057777</c:v>
                </c:pt>
                <c:pt idx="46">
                  <c:v>6157.2975701632677</c:v>
                </c:pt>
                <c:pt idx="47">
                  <c:v>6331.7547610309102</c:v>
                </c:pt>
                <c:pt idx="48">
                  <c:v>6503.458566948103</c:v>
                </c:pt>
                <c:pt idx="49">
                  <c:v>6672.5313407873791</c:v>
                </c:pt>
                <c:pt idx="50">
                  <c:v>6839.0896948659438</c:v>
                </c:pt>
                <c:pt idx="51">
                  <c:v>7003.2442041511285</c:v>
                </c:pt>
                <c:pt idx="52">
                  <c:v>7165.0994055054171</c:v>
                </c:pt>
                <c:pt idx="53">
                  <c:v>7324.7539930405837</c:v>
                </c:pt>
                <c:pt idx="54">
                  <c:v>7482.3011347161237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DC1-4753-9DB3-0B4AB631C2D1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1.7E-5</c:v>
                </c:pt>
                <c:pt idx="3">
                  <c:v>1.2701010101010099E-4</c:v>
                </c:pt>
                <c:pt idx="4">
                  <c:v>2.5417524986301372E-3</c:v>
                </c:pt>
                <c:pt idx="5">
                  <c:v>4.0904888E-3</c:v>
                </c:pt>
                <c:pt idx="6">
                  <c:v>6.4229888000000004E-3</c:v>
                </c:pt>
                <c:pt idx="7">
                  <c:v>8.7364609568000001E-3</c:v>
                </c:pt>
                <c:pt idx="8">
                  <c:v>1.1080186984197261E-2</c:v>
                </c:pt>
                <c:pt idx="9">
                  <c:v>1.8306068822691691E-2</c:v>
                </c:pt>
                <c:pt idx="10">
                  <c:v>8.6033285768078224E-3</c:v>
                </c:pt>
                <c:pt idx="11">
                  <c:v>1.1229127052818351E-2</c:v>
                </c:pt>
                <c:pt idx="12">
                  <c:v>1.526054507966533E-2</c:v>
                </c:pt>
                <c:pt idx="13">
                  <c:v>2.4859290481539131E-2</c:v>
                </c:pt>
                <c:pt idx="14">
                  <c:v>6.2774645041868041E-2</c:v>
                </c:pt>
                <c:pt idx="15">
                  <c:v>0.13265601959489501</c:v>
                </c:pt>
                <c:pt idx="16">
                  <c:v>0.33833680882621792</c:v>
                </c:pt>
                <c:pt idx="17">
                  <c:v>0.53213793025070777</c:v>
                </c:pt>
                <c:pt idx="18">
                  <c:v>1.1085761069722511</c:v>
                </c:pt>
                <c:pt idx="19">
                  <c:v>2.852893519694641</c:v>
                </c:pt>
                <c:pt idx="20">
                  <c:v>4.8665241636508876</c:v>
                </c:pt>
                <c:pt idx="21">
                  <c:v>7.6118941723343028</c:v>
                </c:pt>
                <c:pt idx="22">
                  <c:v>12.766447466689151</c:v>
                </c:pt>
                <c:pt idx="23">
                  <c:v>18.830686723735319</c:v>
                </c:pt>
                <c:pt idx="24">
                  <c:v>25.520673652514699</c:v>
                </c:pt>
                <c:pt idx="25">
                  <c:v>36.575341105887041</c:v>
                </c:pt>
                <c:pt idx="26">
                  <c:v>54.779900763404633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C1-4753-9DB3-0B4AB631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42576"/>
        <c:axId val="-85358896"/>
      </c:lineChart>
      <c:catAx>
        <c:axId val="-8534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8896"/>
        <c:crosses val="autoZero"/>
        <c:auto val="1"/>
        <c:lblAlgn val="ctr"/>
        <c:lblOffset val="100"/>
        <c:noMultiLvlLbl val="0"/>
      </c:catAx>
      <c:valAx>
        <c:axId val="-853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Wind energy production (GW*h))</a:t>
                </a:r>
                <a:endParaRPr lang="ru-RU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ru-RU" b="1"/>
              </a:p>
            </c:rich>
          </c:tx>
          <c:layout>
            <c:manualLayout>
              <c:xMode val="edge"/>
              <c:yMode val="edge"/>
              <c:x val="1.9875776397515529E-2"/>
              <c:y val="0.16473428724635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555555555555556"/>
          <c:y val="0.17266076115485562"/>
          <c:w val="0.33679255310477496"/>
          <c:h val="0.2587387463663816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Gompertz Model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Simple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2050'!$F$63:$BH$63</c:f>
              <c:numCache>
                <c:formatCode>General</c:formatCode>
                <c:ptCount val="55"/>
                <c:pt idx="0">
                  <c:v>5.6923119165805369</c:v>
                </c:pt>
                <c:pt idx="1">
                  <c:v>8.4710146516157003</c:v>
                </c:pt>
                <c:pt idx="2">
                  <c:v>12.360934498700999</c:v>
                </c:pt>
                <c:pt idx="3">
                  <c:v>17.703447039897199</c:v>
                </c:pt>
                <c:pt idx="4">
                  <c:v>24.908967565124552</c:v>
                </c:pt>
                <c:pt idx="5">
                  <c:v>34.460841611196514</c:v>
                </c:pt>
                <c:pt idx="6">
                  <c:v>46.917015098261764</c:v>
                </c:pt>
                <c:pt idx="7">
                  <c:v>62.909089499214971</c:v>
                </c:pt>
                <c:pt idx="8">
                  <c:v>83.138491067038089</c:v>
                </c:pt>
                <c:pt idx="9">
                  <c:v>108.36963345741354</c:v>
                </c:pt>
                <c:pt idx="10">
                  <c:v>139.42011806823896</c:v>
                </c:pt>
                <c:pt idx="11">
                  <c:v>177.14818283623137</c:v>
                </c:pt>
                <c:pt idx="12">
                  <c:v>222.43776510947544</c:v>
                </c:pt>
                <c:pt idx="13">
                  <c:v>276.18167614396242</c:v>
                </c:pt>
                <c:pt idx="14">
                  <c:v>339.26348491151754</c:v>
                </c:pt>
                <c:pt idx="15">
                  <c:v>412.53877160683322</c:v>
                </c:pt>
                <c:pt idx="16">
                  <c:v>496.81643426110872</c:v>
                </c:pt>
                <c:pt idx="17">
                  <c:v>592.84071621904559</c:v>
                </c:pt>
                <c:pt idx="18">
                  <c:v>701.27457172088486</c:v>
                </c:pt>
                <c:pt idx="19">
                  <c:v>822.68490739627543</c:v>
                </c:pt>
                <c:pt idx="20">
                  <c:v>957.5301364466419</c:v>
                </c:pt>
                <c:pt idx="21">
                  <c:v>1106.1503676079524</c:v>
                </c:pt>
                <c:pt idx="22">
                  <c:v>1268.7604305088569</c:v>
                </c:pt>
                <c:pt idx="23">
                  <c:v>1445.4458199838293</c:v>
                </c:pt>
                <c:pt idx="24">
                  <c:v>1636.1615304140389</c:v>
                </c:pt>
                <c:pt idx="25">
                  <c:v>1840.7336520721603</c:v>
                </c:pt>
                <c:pt idx="26">
                  <c:v>2058.8635181304621</c:v>
                </c:pt>
                <c:pt idx="27">
                  <c:v>2290.1341254314316</c:v>
                </c:pt>
                <c:pt idx="28">
                  <c:v>2534.0185050020641</c:v>
                </c:pt>
                <c:pt idx="29">
                  <c:v>2789.8896891982613</c:v>
                </c:pt>
                <c:pt idx="30">
                  <c:v>3057.0319099997869</c:v>
                </c:pt>
                <c:pt idx="31">
                  <c:v>3334.652665407099</c:v>
                </c:pt>
                <c:pt idx="32">
                  <c:v>3621.895305782783</c:v>
                </c:pt>
                <c:pt idx="33">
                  <c:v>3917.8518167993657</c:v>
                </c:pt>
                <c:pt idx="34">
                  <c:v>4221.5755078497341</c:v>
                </c:pt>
                <c:pt idx="35">
                  <c:v>4532.0933519134833</c:v>
                </c:pt>
                <c:pt idx="36">
                  <c:v>4848.4177627410781</c:v>
                </c:pt>
                <c:pt idx="37">
                  <c:v>5169.5576358951394</c:v>
                </c:pt>
                <c:pt idx="38">
                  <c:v>5494.5285200750986</c:v>
                </c:pt>
                <c:pt idx="39">
                  <c:v>5822.3618229825488</c:v>
                </c:pt>
                <c:pt idx="40">
                  <c:v>6152.112990817358</c:v>
                </c:pt>
                <c:pt idx="41">
                  <c:v>6482.8686316852418</c:v>
                </c:pt>
                <c:pt idx="42">
                  <c:v>6813.7525803659191</c:v>
                </c:pt>
                <c:pt idx="43">
                  <c:v>7143.9309248817608</c:v>
                </c:pt>
                <c:pt idx="44">
                  <c:v>7472.6160341475133</c:v>
                </c:pt>
                <c:pt idx="45">
                  <c:v>7799.0696408420199</c:v>
                </c:pt>
                <c:pt idx="46">
                  <c:v>8122.6050447982443</c:v>
                </c:pt>
                <c:pt idx="47">
                  <c:v>8442.588510004467</c:v>
                </c:pt>
                <c:pt idx="48">
                  <c:v>8758.4399331359527</c:v>
                </c:pt>
                <c:pt idx="49">
                  <c:v>9069.6328638004688</c:v>
                </c:pt>
                <c:pt idx="50">
                  <c:v>9375.6939567892514</c:v>
                </c:pt>
                <c:pt idx="51">
                  <c:v>9676.201934969391</c:v>
                </c:pt>
                <c:pt idx="52">
                  <c:v>9970.7861384003245</c:v>
                </c:pt>
                <c:pt idx="53">
                  <c:v>10259.124731139733</c:v>
                </c:pt>
                <c:pt idx="54">
                  <c:v>10540.94263231985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A36-4A29-A69D-57ED96C99E49}"/>
            </c:ext>
          </c:extLst>
        </c:ser>
        <c:ser>
          <c:idx val="2"/>
          <c:order val="1"/>
          <c:tx>
            <c:v>Generation Growing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2050'!$F$73:$BH$73</c:f>
              <c:numCache>
                <c:formatCode>General</c:formatCode>
                <c:ptCount val="55"/>
                <c:pt idx="0">
                  <c:v>5.3064118583980688</c:v>
                </c:pt>
                <c:pt idx="1">
                  <c:v>8.005938117024435</c:v>
                </c:pt>
                <c:pt idx="2">
                  <c:v>11.818557773139966</c:v>
                </c:pt>
                <c:pt idx="3">
                  <c:v>17.092109380728861</c:v>
                </c:pt>
                <c:pt idx="4">
                  <c:v>24.244302409490963</c:v>
                </c:pt>
                <c:pt idx="5">
                  <c:v>33.765968021187469</c:v>
                </c:pt>
                <c:pt idx="6">
                  <c:v>46.22191755000771</c:v>
                </c:pt>
                <c:pt idx="7">
                  <c:v>62.249085030309956</c:v>
                </c:pt>
                <c:pt idx="8">
                  <c:v>82.551779003317719</c:v>
                </c:pt>
                <c:pt idx="9">
                  <c:v>107.89403523446285</c:v>
                </c:pt>
                <c:pt idx="10">
                  <c:v>139.08923131303209</c:v>
                </c:pt>
                <c:pt idx="11">
                  <c:v>176.98728221090502</c:v>
                </c:pt>
                <c:pt idx="12">
                  <c:v>222.45987048690239</c:v>
                </c:pt>
                <c:pt idx="13">
                  <c:v>276.38426670255842</c:v>
                </c:pt>
                <c:pt idx="14">
                  <c:v>339.62635917518611</c:v>
                </c:pt>
                <c:pt idx="15">
                  <c:v>413.02353561803545</c:v>
                </c:pt>
                <c:pt idx="16">
                  <c:v>497.3680441595784</c:v>
                </c:pt>
                <c:pt idx="17">
                  <c:v>593.39141220182842</c:v>
                </c:pt>
                <c:pt idx="18">
                  <c:v>701.75042512499056</c:v>
                </c:pt>
                <c:pt idx="19">
                  <c:v>823.01507070387652</c:v>
                </c:pt>
                <c:pt idx="20">
                  <c:v>957.65874735253453</c:v>
                </c:pt>
                <c:pt idx="21">
                  <c:v>1106.0509226840609</c:v>
                </c:pt>
                <c:pt idx="22">
                  <c:v>1268.4523201947795</c:v>
                </c:pt>
                <c:pt idx="23">
                  <c:v>1445.0126117344505</c:v>
                </c:pt>
                <c:pt idx="24">
                  <c:v>1635.7705059549403</c:v>
                </c:pt>
                <c:pt idx="25">
                  <c:v>1840.6560508261175</c:v>
                </c:pt>
                <c:pt idx="26">
                  <c:v>2059.4949128921844</c:v>
                </c:pt>
                <c:pt idx="27">
                  <c:v>2292.0143573488322</c:v>
                </c:pt>
                <c:pt idx="28">
                  <c:v>2589.3331194141388</c:v>
                </c:pt>
                <c:pt idx="29">
                  <c:v>2796.5574374207836</c:v>
                </c:pt>
                <c:pt idx="30">
                  <c:v>3067.6152140346298</c:v>
                </c:pt>
                <c:pt idx="31">
                  <c:v>3350.4409031375681</c:v>
                </c:pt>
                <c:pt idx="32">
                  <c:v>3644.3979714086195</c:v>
                </c:pt>
                <c:pt idx="33">
                  <c:v>3948.8064281748725</c:v>
                </c:pt>
                <c:pt idx="34">
                  <c:v>4262.9526401501107</c:v>
                </c:pt>
                <c:pt idx="35">
                  <c:v>4586.0987688066052</c:v>
                </c:pt>
                <c:pt idx="36">
                  <c:v>4917.4916902736677</c:v>
                </c:pt>
                <c:pt idx="37">
                  <c:v>5256.3712897106361</c:v>
                </c:pt>
                <c:pt idx="38">
                  <c:v>5601.978052116142</c:v>
                </c:pt>
                <c:pt idx="39">
                  <c:v>5953.5598988505426</c:v>
                </c:pt>
                <c:pt idx="40">
                  <c:v>6310.3782433488777</c:v>
                </c:pt>
                <c:pt idx="41">
                  <c:v>6671.7132603775435</c:v>
                </c:pt>
                <c:pt idx="42">
                  <c:v>7036.8683807031348</c:v>
                </c:pt>
                <c:pt idx="43">
                  <c:v>7405.1740372845579</c:v>
                </c:pt>
                <c:pt idx="44">
                  <c:v>7775.9907002654163</c:v>
                </c:pt>
                <c:pt idx="45">
                  <c:v>8148.7112463883705</c:v>
                </c:pt>
                <c:pt idx="46">
                  <c:v>8522.7627142787023</c:v>
                </c:pt>
                <c:pt idx="47">
                  <c:v>8897.6075006711617</c:v>
                </c:pt>
                <c:pt idx="48">
                  <c:v>9272.7440544072488</c:v>
                </c:pt>
                <c:pt idx="49">
                  <c:v>9647.7071252242877</c:v>
                </c:pt>
                <c:pt idx="50">
                  <c:v>10022.067623290157</c:v>
                </c:pt>
                <c:pt idx="51">
                  <c:v>10395.432143378401</c:v>
                </c:pt>
                <c:pt idx="52">
                  <c:v>10767.44220477507</c:v>
                </c:pt>
                <c:pt idx="53">
                  <c:v>11137.773254667767</c:v>
                </c:pt>
                <c:pt idx="54">
                  <c:v>11506.133479078462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A36-4A29-A69D-57ED96C99E49}"/>
            </c:ext>
          </c:extLst>
        </c:ser>
        <c:ser>
          <c:idx val="3"/>
          <c:order val="2"/>
          <c:tx>
            <c:v>Generation Growing &amp; Costs Decreasing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2050'!$F$83:$BH$83</c:f>
              <c:numCache>
                <c:formatCode>General</c:formatCode>
                <c:ptCount val="55"/>
                <c:pt idx="0">
                  <c:v>5.1895920310425785</c:v>
                </c:pt>
                <c:pt idx="1">
                  <c:v>7.8596122488596727</c:v>
                </c:pt>
                <c:pt idx="2">
                  <c:v>11.63919025495748</c:v>
                </c:pt>
                <c:pt idx="3">
                  <c:v>16.876612062461039</c:v>
                </c:pt>
                <c:pt idx="4">
                  <c:v>23.990247557647525</c:v>
                </c:pt>
                <c:pt idx="5">
                  <c:v>33.471848039615722</c:v>
                </c:pt>
                <c:pt idx="6">
                  <c:v>45.887476393986006</c:v>
                </c:pt>
                <c:pt idx="7">
                  <c:v>61.87574220152959</c:v>
                </c:pt>
                <c:pt idx="8">
                  <c:v>82.143152828454845</c:v>
                </c:pt>
                <c:pt idx="9">
                  <c:v>107.45654732167671</c:v>
                </c:pt>
                <c:pt idx="10">
                  <c:v>138.63274017291536</c:v>
                </c:pt>
                <c:pt idx="11">
                  <c:v>176.52565447719724</c:v>
                </c:pt>
                <c:pt idx="12">
                  <c:v>222.01135792893771</c:v>
                </c:pt>
                <c:pt idx="13">
                  <c:v>275.97152202103263</c:v>
                </c:pt>
                <c:pt idx="14">
                  <c:v>339.27589908356811</c:v>
                </c:pt>
                <c:pt idx="15">
                  <c:v>412.76445069569672</c:v>
                </c:pt>
                <c:pt idx="16">
                  <c:v>497.22976458288929</c:v>
                </c:pt>
                <c:pt idx="17">
                  <c:v>593.40036783486437</c:v>
                </c:pt>
                <c:pt idx="18">
                  <c:v>701.92548650573133</c:v>
                </c:pt>
                <c:pt idx="19">
                  <c:v>823.36172106713229</c:v>
                </c:pt>
                <c:pt idx="20">
                  <c:v>958.16201020230744</c:v>
                </c:pt>
                <c:pt idx="21">
                  <c:v>1106.6671486928826</c:v>
                </c:pt>
                <c:pt idx="22">
                  <c:v>1269.1000150612938</c:v>
                </c:pt>
                <c:pt idx="23">
                  <c:v>1445.5625569905674</c:v>
                </c:pt>
                <c:pt idx="24">
                  <c:v>1636.0354822941592</c:v>
                </c:pt>
                <c:pt idx="25">
                  <c:v>1840.3805142754402</c:v>
                </c:pt>
                <c:pt idx="26">
                  <c:v>2058.3449955310584</c:v>
                </c:pt>
                <c:pt idx="27">
                  <c:v>2289.5685653578666</c:v>
                </c:pt>
                <c:pt idx="28">
                  <c:v>2584.987684392865</c:v>
                </c:pt>
                <c:pt idx="29">
                  <c:v>2789.8650282245148</c:v>
                </c:pt>
                <c:pt idx="30">
                  <c:v>3057.761302420532</c:v>
                </c:pt>
                <c:pt idx="31">
                  <c:v>3336.5859527395151</c:v>
                </c:pt>
                <c:pt idx="32">
                  <c:v>3625.5896125082768</c:v>
                </c:pt>
                <c:pt idx="33">
                  <c:v>3923.9800721087531</c:v>
                </c:pt>
                <c:pt idx="34">
                  <c:v>4230.9341291388255</c:v>
                </c:pt>
                <c:pt idx="35">
                  <c:v>4545.6089893414683</c:v>
                </c:pt>
                <c:pt idx="36">
                  <c:v>4867.1530195690721</c:v>
                </c:pt>
                <c:pt idx="37">
                  <c:v>5194.7156953706108</c:v>
                </c:pt>
                <c:pt idx="38">
                  <c:v>5527.4566263330762</c:v>
                </c:pt>
                <c:pt idx="39">
                  <c:v>5864.5535807066353</c:v>
                </c:pt>
                <c:pt idx="40">
                  <c:v>6205.2094660481071</c:v>
                </c:pt>
                <c:pt idx="41">
                  <c:v>6548.6582538925095</c:v>
                </c:pt>
                <c:pt idx="42">
                  <c:v>6894.169863363747</c:v>
                </c:pt>
                <c:pt idx="43">
                  <c:v>7241.054040966229</c:v>
                </c:pt>
                <c:pt idx="44">
                  <c:v>7588.6632915871223</c:v>
                </c:pt>
                <c:pt idx="45">
                  <c:v>7936.3949291758272</c:v>
                </c:pt>
                <c:pt idx="46">
                  <c:v>8283.6923249791907</c:v>
                </c:pt>
                <c:pt idx="47">
                  <c:v>8630.0454370119151</c:v>
                </c:pt>
                <c:pt idx="48">
                  <c:v>8974.9907070989811</c:v>
                </c:pt>
                <c:pt idx="49">
                  <c:v>9318.1104118315743</c:v>
                </c:pt>
                <c:pt idx="50">
                  <c:v>9659.0315516183582</c:v>
                </c:pt>
                <c:pt idx="51">
                  <c:v>9997.4243581551873</c:v>
                </c:pt>
                <c:pt idx="52">
                  <c:v>10333.000495513463</c:v>
                </c:pt>
                <c:pt idx="53">
                  <c:v>10665.511024040108</c:v>
                </c:pt>
                <c:pt idx="54">
                  <c:v>10994.744189712947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A36-4A29-A69D-57ED96C99E49}"/>
            </c:ext>
          </c:extLst>
        </c:ser>
        <c:ser>
          <c:idx val="0"/>
          <c:order val="3"/>
          <c:tx>
            <c:v>History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'Prognosis by 2050'!$F$2:$BH$2</c:f>
              <c:numCache>
                <c:formatCode>General</c:formatCode>
                <c:ptCount val="5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</c:numCache>
            </c:numRef>
          </c:cat>
          <c:val>
            <c:numRef>
              <c:f>'Prognosis by 2050'!$F$3:$AF$3</c:f>
              <c:numCache>
                <c:formatCode>[&gt;0.05]0.0;[=0]\-;\^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1.7E-5</c:v>
                </c:pt>
                <c:pt idx="3">
                  <c:v>1.2701010101010099E-4</c:v>
                </c:pt>
                <c:pt idx="4">
                  <c:v>2.5417524986301372E-3</c:v>
                </c:pt>
                <c:pt idx="5">
                  <c:v>4.0904888E-3</c:v>
                </c:pt>
                <c:pt idx="6">
                  <c:v>6.4229888000000004E-3</c:v>
                </c:pt>
                <c:pt idx="7">
                  <c:v>8.7364609568000001E-3</c:v>
                </c:pt>
                <c:pt idx="8">
                  <c:v>1.1080186984197261E-2</c:v>
                </c:pt>
                <c:pt idx="9">
                  <c:v>1.8306068822691691E-2</c:v>
                </c:pt>
                <c:pt idx="10">
                  <c:v>8.6033285768078224E-3</c:v>
                </c:pt>
                <c:pt idx="11">
                  <c:v>1.1229127052818351E-2</c:v>
                </c:pt>
                <c:pt idx="12">
                  <c:v>1.526054507966533E-2</c:v>
                </c:pt>
                <c:pt idx="13">
                  <c:v>2.4859290481539131E-2</c:v>
                </c:pt>
                <c:pt idx="14">
                  <c:v>6.2774645041868041E-2</c:v>
                </c:pt>
                <c:pt idx="15">
                  <c:v>0.13265601959489501</c:v>
                </c:pt>
                <c:pt idx="16">
                  <c:v>0.33833680882621792</c:v>
                </c:pt>
                <c:pt idx="17">
                  <c:v>0.53213793025070777</c:v>
                </c:pt>
                <c:pt idx="18">
                  <c:v>1.1085761069722511</c:v>
                </c:pt>
                <c:pt idx="19">
                  <c:v>2.852893519694641</c:v>
                </c:pt>
                <c:pt idx="20">
                  <c:v>4.8665241636508876</c:v>
                </c:pt>
                <c:pt idx="21">
                  <c:v>7.6118941723343028</c:v>
                </c:pt>
                <c:pt idx="22">
                  <c:v>12.766447466689151</c:v>
                </c:pt>
                <c:pt idx="23">
                  <c:v>18.830686723735319</c:v>
                </c:pt>
                <c:pt idx="24">
                  <c:v>25.520673652514699</c:v>
                </c:pt>
                <c:pt idx="25">
                  <c:v>36.575341105887041</c:v>
                </c:pt>
                <c:pt idx="26">
                  <c:v>54.779900763404633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36-4A29-A69D-57ED96C99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5346384"/>
        <c:axId val="-85357808"/>
      </c:lineChart>
      <c:catAx>
        <c:axId val="-8534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57808"/>
        <c:crosses val="autoZero"/>
        <c:auto val="1"/>
        <c:lblAlgn val="ctr"/>
        <c:lblOffset val="100"/>
        <c:noMultiLvlLbl val="0"/>
      </c:catAx>
      <c:valAx>
        <c:axId val="-853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Wind energy production (GW*h))</a:t>
                </a:r>
                <a:endParaRPr lang="ru-RU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34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59834368530021"/>
          <c:y val="0.13213479520733667"/>
          <c:w val="0.2924814398200225"/>
          <c:h val="0.212767446622363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104775</xdr:colOff>
      <xdr:row>6</xdr:row>
      <xdr:rowOff>190499</xdr:rowOff>
    </xdr:from>
    <xdr:to>
      <xdr:col>44</xdr:col>
      <xdr:colOff>447676</xdr:colOff>
      <xdr:row>26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114299</xdr:colOff>
      <xdr:row>31</xdr:row>
      <xdr:rowOff>14287</xdr:rowOff>
    </xdr:from>
    <xdr:to>
      <xdr:col>44</xdr:col>
      <xdr:colOff>428624</xdr:colOff>
      <xdr:row>55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CE5A84D3-3B95-4751-AB61-8FC988A67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128586</xdr:colOff>
      <xdr:row>60</xdr:row>
      <xdr:rowOff>14286</xdr:rowOff>
    </xdr:from>
    <xdr:to>
      <xdr:col>44</xdr:col>
      <xdr:colOff>438149</xdr:colOff>
      <xdr:row>84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C617624-FE52-4DCD-8C39-3F1132072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22</xdr:row>
      <xdr:rowOff>28575</xdr:rowOff>
    </xdr:from>
    <xdr:to>
      <xdr:col>17</xdr:col>
      <xdr:colOff>600075</xdr:colOff>
      <xdr:row>40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361950</xdr:colOff>
      <xdr:row>23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1F3246A0-531D-47E5-A738-3FB2657C8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23</xdr:row>
      <xdr:rowOff>152400</xdr:rowOff>
    </xdr:from>
    <xdr:to>
      <xdr:col>12</xdr:col>
      <xdr:colOff>380999</xdr:colOff>
      <xdr:row>42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79BBC34B-96F8-43DD-BFB1-E9EC6B3D4A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</xdr:colOff>
      <xdr:row>43</xdr:row>
      <xdr:rowOff>9524</xdr:rowOff>
    </xdr:from>
    <xdr:to>
      <xdr:col>12</xdr:col>
      <xdr:colOff>371474</xdr:colOff>
      <xdr:row>64</xdr:row>
      <xdr:rowOff>38099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57401206-F1A1-4A59-AFBD-49D30E7ACB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4" sqref="E4:AF4"/>
    </sheetView>
  </sheetViews>
  <sheetFormatPr defaultRowHeight="15" x14ac:dyDescent="0.25"/>
  <cols>
    <col min="1" max="1" width="13.7109375" customWidth="1"/>
    <col min="3" max="3" width="13.140625" customWidth="1"/>
    <col min="4" max="4" width="38.28515625" customWidth="1"/>
    <col min="28" max="28" width="9.140625" style="43"/>
    <col min="29" max="31" width="9.140625" style="44"/>
    <col min="32" max="32" width="9.140625" style="45"/>
  </cols>
  <sheetData>
    <row r="1" spans="1:32" ht="18.75" x14ac:dyDescent="0.3">
      <c r="A1" s="11" t="s">
        <v>73</v>
      </c>
      <c r="D1" s="4"/>
      <c r="AB1" s="30"/>
      <c r="AC1" s="31"/>
      <c r="AD1" s="31"/>
      <c r="AE1" s="31"/>
      <c r="AF1" s="32"/>
    </row>
    <row r="2" spans="1:32" s="8" customFormat="1" x14ac:dyDescent="0.25">
      <c r="D2" s="78" t="s">
        <v>2</v>
      </c>
      <c r="E2" s="10">
        <v>1995</v>
      </c>
      <c r="F2" s="10">
        <v>1996</v>
      </c>
      <c r="G2" s="10">
        <v>1997</v>
      </c>
      <c r="H2" s="10">
        <v>1998</v>
      </c>
      <c r="I2" s="10">
        <v>1999</v>
      </c>
      <c r="J2" s="10">
        <v>2000</v>
      </c>
      <c r="K2" s="10">
        <v>2001</v>
      </c>
      <c r="L2" s="10">
        <v>2002</v>
      </c>
      <c r="M2" s="10">
        <v>2003</v>
      </c>
      <c r="N2" s="10">
        <v>2004</v>
      </c>
      <c r="O2" s="10">
        <v>2005</v>
      </c>
      <c r="P2" s="10">
        <v>2006</v>
      </c>
      <c r="Q2" s="10">
        <v>2007</v>
      </c>
      <c r="R2" s="10">
        <v>2008</v>
      </c>
      <c r="S2" s="10">
        <v>2009</v>
      </c>
      <c r="T2" s="10">
        <v>2010</v>
      </c>
      <c r="U2" s="10">
        <v>2011</v>
      </c>
      <c r="V2" s="10">
        <v>2012</v>
      </c>
      <c r="W2" s="10">
        <v>2013</v>
      </c>
      <c r="X2" s="10">
        <v>2014</v>
      </c>
      <c r="Y2" s="10">
        <v>2015</v>
      </c>
      <c r="Z2" s="10">
        <v>2016</v>
      </c>
      <c r="AA2" s="10">
        <v>2017</v>
      </c>
      <c r="AB2" s="33">
        <v>2018</v>
      </c>
      <c r="AC2" s="34">
        <v>2019</v>
      </c>
      <c r="AD2" s="34">
        <v>2020</v>
      </c>
      <c r="AE2" s="34">
        <v>2021</v>
      </c>
      <c r="AF2" s="35">
        <v>2022</v>
      </c>
    </row>
    <row r="3" spans="1:32" x14ac:dyDescent="0.25">
      <c r="D3" s="79" t="s">
        <v>71</v>
      </c>
      <c r="E3" s="7">
        <v>0</v>
      </c>
      <c r="F3" s="7">
        <v>0</v>
      </c>
      <c r="G3" s="7">
        <v>0</v>
      </c>
      <c r="H3" s="7">
        <v>1.7E-5</v>
      </c>
      <c r="I3" s="7">
        <v>1.2701010101010099E-4</v>
      </c>
      <c r="J3" s="7">
        <v>2.5417524986301372E-3</v>
      </c>
      <c r="K3" s="7">
        <v>4.0904888E-3</v>
      </c>
      <c r="L3" s="7">
        <v>6.4229888000000004E-3</v>
      </c>
      <c r="M3" s="7">
        <v>8.7364609568000001E-3</v>
      </c>
      <c r="N3" s="7">
        <v>1.1080186984197261E-2</v>
      </c>
      <c r="O3" s="7">
        <v>1.8306068822691691E-2</v>
      </c>
      <c r="P3" s="7">
        <v>8.6033285768078224E-3</v>
      </c>
      <c r="Q3" s="7">
        <v>1.1229127052818351E-2</v>
      </c>
      <c r="R3" s="7">
        <v>1.526054507966533E-2</v>
      </c>
      <c r="S3" s="7">
        <v>2.4859290481539131E-2</v>
      </c>
      <c r="T3" s="7">
        <v>6.2774645041868041E-2</v>
      </c>
      <c r="U3" s="7">
        <v>0.13265601959489501</v>
      </c>
      <c r="V3" s="7">
        <v>0.33833680882621792</v>
      </c>
      <c r="W3" s="7">
        <v>0.53213793025070777</v>
      </c>
      <c r="X3" s="7">
        <v>1.1085761069722511</v>
      </c>
      <c r="Y3" s="7">
        <v>2.852893519694641</v>
      </c>
      <c r="Z3" s="7">
        <v>4.8665241636508876</v>
      </c>
      <c r="AA3" s="7">
        <v>7.6118941723343028</v>
      </c>
      <c r="AB3" s="36">
        <v>12.766447466689151</v>
      </c>
      <c r="AC3" s="7">
        <v>18.830686723735319</v>
      </c>
      <c r="AD3" s="7">
        <v>25.520673652514699</v>
      </c>
      <c r="AE3" s="7">
        <v>36.575341105887041</v>
      </c>
      <c r="AF3" s="37">
        <v>54.779900763404633</v>
      </c>
    </row>
    <row r="4" spans="1:32" x14ac:dyDescent="0.25">
      <c r="D4" s="79" t="s">
        <v>3</v>
      </c>
      <c r="E4" s="1">
        <v>0.63888277948860384</v>
      </c>
      <c r="F4" s="1">
        <v>0.6992299715988195</v>
      </c>
      <c r="G4" s="1">
        <v>0.74965579192971099</v>
      </c>
      <c r="H4" s="1">
        <v>0.81185196528479286</v>
      </c>
      <c r="I4" s="1">
        <v>0.90528789922853969</v>
      </c>
      <c r="J4" s="1">
        <v>1.0594311355048751</v>
      </c>
      <c r="K4" s="1">
        <v>1.423788417945723</v>
      </c>
      <c r="L4" s="1">
        <v>1.7994765721321591</v>
      </c>
      <c r="M4" s="1">
        <v>2.255640902039568</v>
      </c>
      <c r="N4" s="1">
        <v>2.9718345488807878</v>
      </c>
      <c r="O4" s="1">
        <v>4.1876869395573308</v>
      </c>
      <c r="P4" s="1">
        <v>5.7628250982908593</v>
      </c>
      <c r="Q4" s="1">
        <v>7.8187626848272016</v>
      </c>
      <c r="R4" s="1">
        <v>12.698194298744079</v>
      </c>
      <c r="S4" s="1">
        <v>21.073503873656769</v>
      </c>
      <c r="T4" s="1">
        <v>33.912263179829672</v>
      </c>
      <c r="U4" s="1">
        <v>65.648612993412343</v>
      </c>
      <c r="V4" s="1">
        <v>101.52151966290219</v>
      </c>
      <c r="W4" s="1">
        <v>138.59293640973411</v>
      </c>
      <c r="X4" s="1">
        <v>197.26150234678809</v>
      </c>
      <c r="Y4" s="1">
        <v>255.9794773336148</v>
      </c>
      <c r="Z4" s="1">
        <v>328.41494798557272</v>
      </c>
      <c r="AA4" s="1">
        <v>445.47996089304161</v>
      </c>
      <c r="AB4" s="38">
        <v>575.760244320575</v>
      </c>
      <c r="AC4" s="1">
        <v>705.2251576877859</v>
      </c>
      <c r="AD4" s="1">
        <v>854.37473965683262</v>
      </c>
      <c r="AE4" s="1">
        <v>1059.2936809324981</v>
      </c>
      <c r="AF4" s="39">
        <v>1322.6156827866339</v>
      </c>
    </row>
    <row r="5" spans="1:32" x14ac:dyDescent="0.25">
      <c r="D5" s="79" t="s">
        <v>72</v>
      </c>
      <c r="E5" s="2">
        <v>0.17480954851033553</v>
      </c>
      <c r="F5" s="2">
        <v>0.16561369886744459</v>
      </c>
      <c r="G5" s="2">
        <v>0.15700000019492794</v>
      </c>
      <c r="H5" s="2">
        <v>0.14893159893759841</v>
      </c>
      <c r="I5" s="2">
        <v>0.14137397458547363</v>
      </c>
      <c r="J5" s="2">
        <v>0.13429479197839361</v>
      </c>
      <c r="K5" s="2">
        <v>0.12766376296061838</v>
      </c>
      <c r="L5" s="2">
        <v>0.12145251679349711</v>
      </c>
      <c r="M5" s="2">
        <v>0.11563447877177205</v>
      </c>
      <c r="N5" s="2">
        <v>0.11018475652417892</v>
      </c>
      <c r="O5" s="2">
        <v>0.10508003351188314</v>
      </c>
      <c r="P5" s="2">
        <v>0.100298469269087</v>
      </c>
      <c r="Q5" s="2">
        <v>9.5819605958988543E-2</v>
      </c>
      <c r="R5" s="2">
        <v>9.1624280845294115E-2</v>
      </c>
      <c r="S5" s="2">
        <v>8.7694544304794883E-2</v>
      </c>
      <c r="T5" s="2">
        <v>8.4013583030226158E-2</v>
      </c>
      <c r="U5" s="2">
        <v>8.0565648094833936E-2</v>
      </c>
      <c r="V5" s="2">
        <v>7.7335987570874468E-2</v>
      </c>
      <c r="W5" s="2">
        <v>7.4310783413756118E-2</v>
      </c>
      <c r="X5" s="2">
        <v>7.147709234178358E-2</v>
      </c>
      <c r="Y5" s="2">
        <v>6.8822790458559366E-2</v>
      </c>
      <c r="Z5" s="2">
        <v>6.6336521381110736E-2</v>
      </c>
      <c r="AA5" s="2">
        <v>6.4007647651808927E-2</v>
      </c>
      <c r="AB5" s="40">
        <v>6.1826205226197486E-2</v>
      </c>
      <c r="AC5" s="41">
        <v>5.9782860842007082E-2</v>
      </c>
      <c r="AD5" s="41">
        <v>5.7868872086960205E-2</v>
      </c>
      <c r="AE5" s="41">
        <v>5.6076049994517187E-2</v>
      </c>
      <c r="AF5" s="42">
        <v>5.4396724007529873E-2</v>
      </c>
    </row>
    <row r="6" spans="1:32" x14ac:dyDescent="0.25">
      <c r="D6" s="4"/>
    </row>
    <row r="7" spans="1:32" ht="15.75" thickBot="1" x14ac:dyDescent="0.3">
      <c r="A7" t="s">
        <v>5</v>
      </c>
      <c r="D7" s="4"/>
    </row>
    <row r="8" spans="1:32" x14ac:dyDescent="0.25">
      <c r="A8" s="22" t="s">
        <v>11</v>
      </c>
      <c r="B8" s="23" t="s">
        <v>12</v>
      </c>
      <c r="C8" s="24" t="s">
        <v>13</v>
      </c>
      <c r="D8" s="4" t="s">
        <v>6</v>
      </c>
      <c r="F8" s="3">
        <f>F$3-E$3</f>
        <v>0</v>
      </c>
      <c r="G8" s="3">
        <f t="shared" ref="G8:AF8" si="0">G$3-F$3</f>
        <v>0</v>
      </c>
      <c r="H8" s="3">
        <f t="shared" si="0"/>
        <v>1.7E-5</v>
      </c>
      <c r="I8" s="3">
        <f t="shared" si="0"/>
        <v>1.1001010101010098E-4</v>
      </c>
      <c r="J8" s="3">
        <f t="shared" si="0"/>
        <v>2.414742397620036E-3</v>
      </c>
      <c r="K8" s="3">
        <f t="shared" si="0"/>
        <v>1.5487363013698629E-3</v>
      </c>
      <c r="L8" s="3">
        <f t="shared" si="0"/>
        <v>2.3325000000000004E-3</v>
      </c>
      <c r="M8" s="3">
        <f t="shared" si="0"/>
        <v>2.3134721567999996E-3</v>
      </c>
      <c r="N8" s="3">
        <f t="shared" si="0"/>
        <v>2.3437260273972606E-3</v>
      </c>
      <c r="O8" s="3">
        <f t="shared" si="0"/>
        <v>7.2258818384944301E-3</v>
      </c>
      <c r="P8" s="3">
        <f t="shared" si="0"/>
        <v>-9.7027402458838685E-3</v>
      </c>
      <c r="Q8" s="3">
        <f t="shared" si="0"/>
        <v>2.6257984760105282E-3</v>
      </c>
      <c r="R8" s="3">
        <f t="shared" si="0"/>
        <v>4.0314180268469797E-3</v>
      </c>
      <c r="S8" s="3">
        <f t="shared" si="0"/>
        <v>9.5987454018738004E-3</v>
      </c>
      <c r="T8" s="3">
        <f t="shared" si="0"/>
        <v>3.7915354560328907E-2</v>
      </c>
      <c r="U8" s="3">
        <f t="shared" si="0"/>
        <v>6.9881374553026968E-2</v>
      </c>
      <c r="V8" s="3">
        <f t="shared" si="0"/>
        <v>0.20568078923132291</v>
      </c>
      <c r="W8" s="3">
        <f t="shared" si="0"/>
        <v>0.19380112142448985</v>
      </c>
      <c r="X8" s="3">
        <f t="shared" si="0"/>
        <v>0.57643817672154329</v>
      </c>
      <c r="Y8" s="3">
        <f t="shared" si="0"/>
        <v>1.7443174127223899</v>
      </c>
      <c r="Z8" s="3">
        <f t="shared" si="0"/>
        <v>2.0136306439562466</v>
      </c>
      <c r="AA8" s="3">
        <f t="shared" si="0"/>
        <v>2.7453700086834152</v>
      </c>
      <c r="AB8" s="46">
        <f t="shared" si="0"/>
        <v>5.154553294354848</v>
      </c>
      <c r="AC8" s="47">
        <f t="shared" si="0"/>
        <v>6.0642392570461681</v>
      </c>
      <c r="AD8" s="47">
        <f t="shared" si="0"/>
        <v>6.6899869287793798</v>
      </c>
      <c r="AE8" s="47">
        <f t="shared" si="0"/>
        <v>11.054667453372343</v>
      </c>
      <c r="AF8" s="48">
        <f t="shared" si="0"/>
        <v>18.204559657517592</v>
      </c>
    </row>
    <row r="9" spans="1:32" ht="15.75" thickBot="1" x14ac:dyDescent="0.3">
      <c r="A9" s="25">
        <v>3.9247405412649687E-4</v>
      </c>
      <c r="B9" s="26">
        <v>0.26925617482888436</v>
      </c>
      <c r="C9" s="27">
        <v>1982.8904809397714</v>
      </c>
      <c r="D9" s="4" t="s">
        <v>7</v>
      </c>
      <c r="F9">
        <f>$A9*$C9+($B9-$A9)*E$3-($B9/$C9)*(E$3^2)</f>
        <v>0.77823306594327124</v>
      </c>
      <c r="G9">
        <f>$A9*$C9+($B9-$A9)*F$10-($B9/$C9)*(F$10^2)</f>
        <v>0.98738944751192292</v>
      </c>
      <c r="H9">
        <f t="shared" ref="H9:AF9" si="1">$A9*$C9+($B9-$A9)*G$10-($B9/$C9)*(G$10^2)</f>
        <v>1.252521555055051</v>
      </c>
      <c r="I9">
        <f t="shared" si="1"/>
        <v>1.5884655146781561</v>
      </c>
      <c r="J9">
        <f t="shared" si="1"/>
        <v>2.0139015926341171</v>
      </c>
      <c r="K9">
        <f t="shared" si="1"/>
        <v>2.5522963789352402</v>
      </c>
      <c r="L9">
        <f t="shared" si="1"/>
        <v>3.2330426491234805</v>
      </c>
      <c r="M9">
        <f t="shared" si="1"/>
        <v>4.0928171275071925</v>
      </c>
      <c r="N9">
        <f t="shared" si="1"/>
        <v>5.1771630384275449</v>
      </c>
      <c r="O9">
        <f t="shared" si="1"/>
        <v>6.5422773667171485</v>
      </c>
      <c r="P9">
        <f t="shared" si="1"/>
        <v>8.2569337878610689</v>
      </c>
      <c r="Q9">
        <f t="shared" si="1"/>
        <v>10.404389160446986</v>
      </c>
      <c r="R9">
        <f t="shared" si="1"/>
        <v>13.083987764489258</v>
      </c>
      <c r="S9">
        <f t="shared" si="1"/>
        <v>16.411972518085406</v>
      </c>
      <c r="T9">
        <f t="shared" si="1"/>
        <v>20.520714594900255</v>
      </c>
      <c r="U9">
        <f t="shared" si="1"/>
        <v>25.555168419655878</v>
      </c>
      <c r="V9">
        <f t="shared" si="1"/>
        <v>31.664861746607347</v>
      </c>
      <c r="W9">
        <f t="shared" si="1"/>
        <v>38.98921928543237</v>
      </c>
      <c r="X9">
        <f t="shared" si="1"/>
        <v>47.633697906728933</v>
      </c>
      <c r="Y9">
        <f t="shared" si="1"/>
        <v>57.634492011669238</v>
      </c>
      <c r="Z9">
        <f t="shared" si="1"/>
        <v>68.911126664354271</v>
      </c>
      <c r="AA9">
        <f t="shared" si="1"/>
        <v>81.209981236488517</v>
      </c>
      <c r="AB9" s="43">
        <f>$A9*$C9+($B9-$A9)*AA$10-($B9/$C9)*(AA$10^2)</f>
        <v>94.048405589867812</v>
      </c>
      <c r="AC9" s="44">
        <f t="shared" si="1"/>
        <v>106.67825547718955</v>
      </c>
      <c r="AD9" s="44">
        <f t="shared" si="1"/>
        <v>118.09649122068208</v>
      </c>
      <c r="AE9" s="44">
        <f t="shared" si="1"/>
        <v>127.13231686370146</v>
      </c>
      <c r="AF9" s="45">
        <f t="shared" si="1"/>
        <v>132.6260440669204</v>
      </c>
    </row>
    <row r="10" spans="1:32" x14ac:dyDescent="0.25">
      <c r="A10" s="13"/>
      <c r="B10" s="14" t="s">
        <v>28</v>
      </c>
      <c r="C10" s="15" t="s">
        <v>29</v>
      </c>
      <c r="D10" s="4" t="s">
        <v>8</v>
      </c>
      <c r="F10" s="6">
        <f>E$3+F9</f>
        <v>0.77823306594327124</v>
      </c>
      <c r="G10" s="6">
        <f>F10+G9</f>
        <v>1.7656225134551942</v>
      </c>
      <c r="H10" s="6">
        <f t="shared" ref="H10:AF10" si="2">G10+H9</f>
        <v>3.018144068510245</v>
      </c>
      <c r="I10" s="6">
        <f t="shared" si="2"/>
        <v>4.6066095831884013</v>
      </c>
      <c r="J10" s="6">
        <f t="shared" si="2"/>
        <v>6.6205111758225179</v>
      </c>
      <c r="K10" s="6">
        <f t="shared" si="2"/>
        <v>9.1728075547577586</v>
      </c>
      <c r="L10" s="6">
        <f t="shared" si="2"/>
        <v>12.40585020388124</v>
      </c>
      <c r="M10" s="6">
        <f t="shared" si="2"/>
        <v>16.498667331388432</v>
      </c>
      <c r="N10" s="6">
        <f t="shared" si="2"/>
        <v>21.675830369815976</v>
      </c>
      <c r="O10" s="6">
        <f t="shared" si="2"/>
        <v>28.218107736533124</v>
      </c>
      <c r="P10" s="6">
        <f t="shared" si="2"/>
        <v>36.475041524394193</v>
      </c>
      <c r="Q10" s="6">
        <f t="shared" si="2"/>
        <v>46.879430684841182</v>
      </c>
      <c r="R10" s="6">
        <f t="shared" si="2"/>
        <v>59.96341844933044</v>
      </c>
      <c r="S10" s="6">
        <f t="shared" si="2"/>
        <v>76.375390967415854</v>
      </c>
      <c r="T10" s="6">
        <f t="shared" si="2"/>
        <v>96.896105562316109</v>
      </c>
      <c r="U10" s="6">
        <f t="shared" si="2"/>
        <v>122.45127398197198</v>
      </c>
      <c r="V10" s="6">
        <f t="shared" si="2"/>
        <v>154.11613572857934</v>
      </c>
      <c r="W10" s="6">
        <f t="shared" si="2"/>
        <v>193.10535501401171</v>
      </c>
      <c r="X10" s="6">
        <f t="shared" si="2"/>
        <v>240.73905292074065</v>
      </c>
      <c r="Y10" s="6">
        <f t="shared" si="2"/>
        <v>298.37354493240991</v>
      </c>
      <c r="Z10" s="6">
        <f t="shared" si="2"/>
        <v>367.28467159676416</v>
      </c>
      <c r="AA10" s="6">
        <f t="shared" si="2"/>
        <v>448.49465283325264</v>
      </c>
      <c r="AB10" s="49">
        <f t="shared" si="2"/>
        <v>542.54305842312044</v>
      </c>
      <c r="AC10" s="50">
        <f t="shared" si="2"/>
        <v>649.22131390030995</v>
      </c>
      <c r="AD10" s="50">
        <f t="shared" si="2"/>
        <v>767.31780512099203</v>
      </c>
      <c r="AE10" s="50">
        <f t="shared" si="2"/>
        <v>894.45012198469351</v>
      </c>
      <c r="AF10" s="51">
        <f t="shared" si="2"/>
        <v>1027.0761660516139</v>
      </c>
    </row>
    <row r="11" spans="1:32" x14ac:dyDescent="0.25">
      <c r="A11" s="16" t="s">
        <v>27</v>
      </c>
      <c r="B11" s="17">
        <f>AF10-$AF$3</f>
        <v>972.29626528820927</v>
      </c>
      <c r="C11" s="18">
        <f>((AF10-AA10)-($AF$3-$AA$3))</f>
        <v>531.41350662729087</v>
      </c>
      <c r="D11" s="4" t="s">
        <v>9</v>
      </c>
      <c r="E11" s="5">
        <f>SUM(F11:AA11)</f>
        <v>570352.11827761179</v>
      </c>
      <c r="F11">
        <f>(F10-F3)^2</f>
        <v>0.60564670492746397</v>
      </c>
      <c r="G11">
        <f t="shared" ref="G11:AF11" si="3">(G10-G3)^2</f>
        <v>3.1174228600198375</v>
      </c>
      <c r="H11">
        <f t="shared" si="3"/>
        <v>9.1090910016742441</v>
      </c>
      <c r="I11">
        <f t="shared" si="3"/>
        <v>21.219681696157835</v>
      </c>
      <c r="J11">
        <f t="shared" si="3"/>
        <v>43.797519288049905</v>
      </c>
      <c r="K11">
        <f t="shared" si="3"/>
        <v>84.065372635585064</v>
      </c>
      <c r="L11">
        <f t="shared" si="3"/>
        <v>153.74579526209729</v>
      </c>
      <c r="M11">
        <f t="shared" si="3"/>
        <v>271.91782011161411</v>
      </c>
      <c r="N11">
        <f t="shared" si="3"/>
        <v>469.36140048450955</v>
      </c>
      <c r="O11">
        <f t="shared" si="3"/>
        <v>795.228814098204</v>
      </c>
      <c r="P11">
        <f t="shared" si="3"/>
        <v>1329.8011146893689</v>
      </c>
      <c r="Q11">
        <f t="shared" si="3"/>
        <v>2196.6283172614753</v>
      </c>
      <c r="R11">
        <f t="shared" si="3"/>
        <v>3593.7816361129849</v>
      </c>
      <c r="S11">
        <f t="shared" si="3"/>
        <v>5829.4036873505493</v>
      </c>
      <c r="T11">
        <f t="shared" si="3"/>
        <v>9376.6939765343395</v>
      </c>
      <c r="U11">
        <f t="shared" si="3"/>
        <v>14961.844300225959</v>
      </c>
      <c r="V11">
        <f t="shared" si="3"/>
        <v>23647.611440604021</v>
      </c>
      <c r="W11">
        <f t="shared" si="3"/>
        <v>37084.443937989337</v>
      </c>
      <c r="X11">
        <f t="shared" si="3"/>
        <v>57422.765417993985</v>
      </c>
      <c r="Y11">
        <f t="shared" si="3"/>
        <v>87332.455411395567</v>
      </c>
      <c r="Z11">
        <f t="shared" si="3"/>
        <v>131346.91358884983</v>
      </c>
      <c r="AA11">
        <f t="shared" si="3"/>
        <v>194377.60688446157</v>
      </c>
      <c r="AB11" s="43">
        <f t="shared" si="3"/>
        <v>280663.25751648203</v>
      </c>
      <c r="AC11" s="44">
        <f t="shared" si="3"/>
        <v>397392.34283207514</v>
      </c>
      <c r="AD11" s="44">
        <f t="shared" si="3"/>
        <v>550262.98425486148</v>
      </c>
      <c r="AE11" s="44">
        <f t="shared" si="3"/>
        <v>735949.13966786035</v>
      </c>
      <c r="AF11" s="45">
        <f t="shared" si="3"/>
        <v>945360.0274933998</v>
      </c>
    </row>
    <row r="12" spans="1:32" ht="15.75" thickBot="1" x14ac:dyDescent="0.3">
      <c r="A12" s="19" t="s">
        <v>30</v>
      </c>
      <c r="B12" s="20">
        <f>(B11/$AF$3)*100</f>
        <v>1774.9142509176388</v>
      </c>
      <c r="C12" s="21">
        <f>((C11)/($AF$3-$AA$3))*100</f>
        <v>1126.6397395897077</v>
      </c>
      <c r="D12" s="4" t="s">
        <v>10</v>
      </c>
      <c r="E12" s="5">
        <f>SUM(F12:AA12)</f>
        <v>2228.2973901848045</v>
      </c>
      <c r="F12">
        <f>SQRT(F11)</f>
        <v>0.77823306594327124</v>
      </c>
      <c r="G12">
        <f t="shared" ref="G12:AF12" si="4">SQRT(G11)</f>
        <v>1.7656225134551942</v>
      </c>
      <c r="H12">
        <f t="shared" si="4"/>
        <v>3.0181270685102448</v>
      </c>
      <c r="I12">
        <f t="shared" si="4"/>
        <v>4.6064825730873915</v>
      </c>
      <c r="J12">
        <f t="shared" si="4"/>
        <v>6.6179694233238875</v>
      </c>
      <c r="K12">
        <f t="shared" si="4"/>
        <v>9.1687170659577593</v>
      </c>
      <c r="L12">
        <f t="shared" si="4"/>
        <v>12.399427215081239</v>
      </c>
      <c r="M12">
        <f t="shared" si="4"/>
        <v>16.489930870431632</v>
      </c>
      <c r="N12">
        <f t="shared" si="4"/>
        <v>21.664750182831778</v>
      </c>
      <c r="O12">
        <f t="shared" si="4"/>
        <v>28.199801667710432</v>
      </c>
      <c r="P12">
        <f t="shared" si="4"/>
        <v>36.466438195817382</v>
      </c>
      <c r="Q12">
        <f t="shared" si="4"/>
        <v>46.86820155778836</v>
      </c>
      <c r="R12">
        <f t="shared" si="4"/>
        <v>59.948157904250778</v>
      </c>
      <c r="S12">
        <f t="shared" si="4"/>
        <v>76.35053167693431</v>
      </c>
      <c r="T12">
        <f t="shared" si="4"/>
        <v>96.833330917274239</v>
      </c>
      <c r="U12">
        <f t="shared" si="4"/>
        <v>122.31861796237709</v>
      </c>
      <c r="V12">
        <f t="shared" si="4"/>
        <v>153.77779891975311</v>
      </c>
      <c r="W12">
        <f t="shared" si="4"/>
        <v>192.57321708376099</v>
      </c>
      <c r="X12">
        <f t="shared" si="4"/>
        <v>239.63047681376838</v>
      </c>
      <c r="Y12">
        <f t="shared" si="4"/>
        <v>295.52065141271527</v>
      </c>
      <c r="Z12">
        <f t="shared" si="4"/>
        <v>362.41814743311329</v>
      </c>
      <c r="AA12">
        <f t="shared" si="4"/>
        <v>440.88275866091834</v>
      </c>
      <c r="AB12" s="43">
        <f t="shared" si="4"/>
        <v>529.77661095643134</v>
      </c>
      <c r="AC12" s="44">
        <f t="shared" si="4"/>
        <v>630.39062717657464</v>
      </c>
      <c r="AD12" s="44">
        <f t="shared" si="4"/>
        <v>741.79713146847735</v>
      </c>
      <c r="AE12" s="44">
        <f t="shared" si="4"/>
        <v>857.87478087880652</v>
      </c>
      <c r="AF12" s="45">
        <f t="shared" si="4"/>
        <v>972.29626528820927</v>
      </c>
    </row>
    <row r="14" spans="1:32" ht="15.75" thickBot="1" x14ac:dyDescent="0.3">
      <c r="A14" t="s">
        <v>14</v>
      </c>
    </row>
    <row r="15" spans="1:32" x14ac:dyDescent="0.25">
      <c r="A15" s="22" t="s">
        <v>11</v>
      </c>
      <c r="B15" s="23" t="s">
        <v>12</v>
      </c>
      <c r="C15" s="24" t="s">
        <v>15</v>
      </c>
      <c r="D15" s="4" t="s">
        <v>6</v>
      </c>
      <c r="F15" s="3">
        <f>F$3-E$3</f>
        <v>0</v>
      </c>
      <c r="G15" s="3">
        <f t="shared" ref="G15:AF15" si="5">G$3-F$3</f>
        <v>0</v>
      </c>
      <c r="H15" s="3">
        <f t="shared" si="5"/>
        <v>1.7E-5</v>
      </c>
      <c r="I15" s="3">
        <f t="shared" si="5"/>
        <v>1.1001010101010098E-4</v>
      </c>
      <c r="J15" s="3">
        <f t="shared" si="5"/>
        <v>2.414742397620036E-3</v>
      </c>
      <c r="K15" s="3">
        <f t="shared" si="5"/>
        <v>1.5487363013698629E-3</v>
      </c>
      <c r="L15" s="3">
        <f t="shared" si="5"/>
        <v>2.3325000000000004E-3</v>
      </c>
      <c r="M15" s="3">
        <f t="shared" si="5"/>
        <v>2.3134721567999996E-3</v>
      </c>
      <c r="N15" s="3">
        <f t="shared" si="5"/>
        <v>2.3437260273972606E-3</v>
      </c>
      <c r="O15" s="3">
        <f t="shared" si="5"/>
        <v>7.2258818384944301E-3</v>
      </c>
      <c r="P15" s="3">
        <f t="shared" si="5"/>
        <v>-9.7027402458838685E-3</v>
      </c>
      <c r="Q15" s="3">
        <f t="shared" si="5"/>
        <v>2.6257984760105282E-3</v>
      </c>
      <c r="R15" s="3">
        <f t="shared" si="5"/>
        <v>4.0314180268469797E-3</v>
      </c>
      <c r="S15" s="3">
        <f t="shared" si="5"/>
        <v>9.5987454018738004E-3</v>
      </c>
      <c r="T15" s="3">
        <f t="shared" si="5"/>
        <v>3.7915354560328907E-2</v>
      </c>
      <c r="U15" s="3">
        <f t="shared" si="5"/>
        <v>6.9881374553026968E-2</v>
      </c>
      <c r="V15" s="3">
        <f t="shared" si="5"/>
        <v>0.20568078923132291</v>
      </c>
      <c r="W15" s="3">
        <f t="shared" si="5"/>
        <v>0.19380112142448985</v>
      </c>
      <c r="X15" s="3">
        <f t="shared" si="5"/>
        <v>0.57643817672154329</v>
      </c>
      <c r="Y15" s="3">
        <f t="shared" si="5"/>
        <v>1.7443174127223899</v>
      </c>
      <c r="Z15" s="3">
        <f t="shared" si="5"/>
        <v>2.0136306439562466</v>
      </c>
      <c r="AA15" s="3">
        <f t="shared" si="5"/>
        <v>2.7453700086834152</v>
      </c>
      <c r="AB15" s="46">
        <f t="shared" si="5"/>
        <v>5.154553294354848</v>
      </c>
      <c r="AC15" s="47">
        <f t="shared" si="5"/>
        <v>6.0642392570461681</v>
      </c>
      <c r="AD15" s="47">
        <f t="shared" si="5"/>
        <v>6.6899869287793798</v>
      </c>
      <c r="AE15" s="47">
        <f t="shared" si="5"/>
        <v>11.054667453372343</v>
      </c>
      <c r="AF15" s="48">
        <f t="shared" si="5"/>
        <v>18.204559657517592</v>
      </c>
    </row>
    <row r="16" spans="1:32" ht="15.75" thickBot="1" x14ac:dyDescent="0.3">
      <c r="A16" s="25">
        <v>5.2830382960039938E-4</v>
      </c>
      <c r="B16" s="26">
        <v>0.28011800145205834</v>
      </c>
      <c r="C16" s="27">
        <v>7.7085325087615314E-2</v>
      </c>
      <c r="D16" s="4" t="s">
        <v>7</v>
      </c>
      <c r="F16">
        <f>$A16*($C16*E$4)+($B16-$A16)*(E$3)-($B16/($C16*E$4))*(E3^2)</f>
        <v>2.6018164151921823E-5</v>
      </c>
      <c r="G16">
        <f>$A16*($C16*F$4)+($B16-$A16)*(F$17)-($B16/($C16*F$4))*(F17^2)</f>
        <v>3.5746664307773388E-5</v>
      </c>
      <c r="H16">
        <f t="shared" ref="H16:AF16" si="6">$A16*($C16*G$4)+($B16-$A16)*(G$17)-($B16/($C16*G$4))*(G17^2)</f>
        <v>4.7779654102337091E-5</v>
      </c>
      <c r="I16">
        <f t="shared" si="6"/>
        <v>6.3636039482468522E-5</v>
      </c>
      <c r="J16">
        <f t="shared" si="6"/>
        <v>8.51664746009614E-5</v>
      </c>
      <c r="K16">
        <f t="shared" si="6"/>
        <v>1.1514700239265671E-4</v>
      </c>
      <c r="L16">
        <f t="shared" si="6"/>
        <v>1.620520727523674E-4</v>
      </c>
      <c r="M16">
        <f t="shared" si="6"/>
        <v>2.2243671404807651E-4</v>
      </c>
      <c r="N16">
        <f t="shared" si="6"/>
        <v>3.0285837498605873E-4</v>
      </c>
      <c r="O16">
        <f t="shared" si="6"/>
        <v>4.1625056812603125E-4</v>
      </c>
      <c r="P16">
        <f t="shared" si="6"/>
        <v>5.8162771223035773E-4</v>
      </c>
      <c r="Q16">
        <f t="shared" si="6"/>
        <v>8.0761219344791121E-4</v>
      </c>
      <c r="R16">
        <f t="shared" si="6"/>
        <v>1.115993356544439E-3</v>
      </c>
      <c r="S16">
        <f t="shared" si="6"/>
        <v>1.6260059252039927E-3</v>
      </c>
      <c r="T16">
        <f t="shared" si="6"/>
        <v>2.420815121021803E-3</v>
      </c>
      <c r="U16">
        <f t="shared" si="6"/>
        <v>3.6190175574827279E-3</v>
      </c>
      <c r="V16">
        <f t="shared" si="6"/>
        <v>5.9227013444633457E-3</v>
      </c>
      <c r="W16">
        <f t="shared" si="6"/>
        <v>9.035992250181181E-3</v>
      </c>
      <c r="X16">
        <f t="shared" si="6"/>
        <v>1.3064565778471888E-2</v>
      </c>
      <c r="Y16">
        <f t="shared" si="6"/>
        <v>1.9096099478854954E-2</v>
      </c>
      <c r="Z16">
        <f t="shared" si="6"/>
        <v>2.6806395596080734E-2</v>
      </c>
      <c r="AA16">
        <f t="shared" si="6"/>
        <v>3.7219084470416608E-2</v>
      </c>
      <c r="AB16" s="43">
        <f t="shared" si="6"/>
        <v>5.2350599576982092E-2</v>
      </c>
      <c r="AC16" s="44">
        <f t="shared" si="6"/>
        <v>7.2222274124719626E-2</v>
      </c>
      <c r="AD16" s="44">
        <f t="shared" si="6"/>
        <v>9.7565575127879209E-2</v>
      </c>
      <c r="AE16" s="44">
        <f t="shared" si="6"/>
        <v>0.13072719879908803</v>
      </c>
      <c r="AF16" s="45">
        <f t="shared" si="6"/>
        <v>0.17535228794711408</v>
      </c>
    </row>
    <row r="17" spans="1:32" x14ac:dyDescent="0.25">
      <c r="A17" s="13"/>
      <c r="B17" s="14" t="s">
        <v>28</v>
      </c>
      <c r="C17" s="15" t="s">
        <v>29</v>
      </c>
      <c r="D17" s="4" t="s">
        <v>8</v>
      </c>
      <c r="F17" s="6">
        <f>E$3+F16</f>
        <v>2.6018164151921823E-5</v>
      </c>
      <c r="G17" s="6">
        <f>F17+G16</f>
        <v>6.1764828459695214E-5</v>
      </c>
      <c r="H17" s="6">
        <f t="shared" ref="H17" si="7">G17+H16</f>
        <v>1.0954448256203231E-4</v>
      </c>
      <c r="I17" s="6">
        <f t="shared" ref="I17" si="8">H17+I16</f>
        <v>1.7318052204450083E-4</v>
      </c>
      <c r="J17" s="6">
        <f t="shared" ref="J17" si="9">I17+J16</f>
        <v>2.5834699664546224E-4</v>
      </c>
      <c r="K17" s="6">
        <f t="shared" ref="K17" si="10">J17+K16</f>
        <v>3.7349399903811897E-4</v>
      </c>
      <c r="L17" s="6">
        <f t="shared" ref="L17" si="11">K17+L16</f>
        <v>5.3554607179048634E-4</v>
      </c>
      <c r="M17" s="6">
        <f t="shared" ref="M17" si="12">L17+M16</f>
        <v>7.5798278583856288E-4</v>
      </c>
      <c r="N17" s="6">
        <f t="shared" ref="N17" si="13">M17+N16</f>
        <v>1.0608411608246217E-3</v>
      </c>
      <c r="O17" s="6">
        <f t="shared" ref="O17" si="14">N17+O16</f>
        <v>1.4770917289506529E-3</v>
      </c>
      <c r="P17" s="6">
        <f t="shared" ref="P17" si="15">O17+P16</f>
        <v>2.0587194411810106E-3</v>
      </c>
      <c r="Q17" s="6">
        <f t="shared" ref="Q17" si="16">P17+Q16</f>
        <v>2.8663316346289221E-3</v>
      </c>
      <c r="R17" s="6">
        <f t="shared" ref="R17" si="17">Q17+R16</f>
        <v>3.982324991173361E-3</v>
      </c>
      <c r="S17" s="6">
        <f t="shared" ref="S17" si="18">R17+S16</f>
        <v>5.6083309163773541E-3</v>
      </c>
      <c r="T17" s="6">
        <f t="shared" ref="T17" si="19">S17+T16</f>
        <v>8.0291460373991576E-3</v>
      </c>
      <c r="U17" s="6">
        <f t="shared" ref="U17" si="20">T17+U16</f>
        <v>1.1648163594881886E-2</v>
      </c>
      <c r="V17" s="6">
        <f t="shared" ref="V17" si="21">U17+V16</f>
        <v>1.7570864939345232E-2</v>
      </c>
      <c r="W17" s="6">
        <f t="shared" ref="W17" si="22">V17+W16</f>
        <v>2.6606857189526413E-2</v>
      </c>
      <c r="X17" s="6">
        <f t="shared" ref="X17" si="23">W17+X16</f>
        <v>3.9671422967998304E-2</v>
      </c>
      <c r="Y17" s="6">
        <f t="shared" ref="Y17" si="24">X17+Y16</f>
        <v>5.8767522446853258E-2</v>
      </c>
      <c r="Z17" s="6">
        <f t="shared" ref="Z17" si="25">Y17+Z16</f>
        <v>8.5573918042933989E-2</v>
      </c>
      <c r="AA17" s="6">
        <f t="shared" ref="AA17" si="26">Z17+AA16</f>
        <v>0.1227930025133506</v>
      </c>
      <c r="AB17" s="49">
        <f t="shared" ref="AB17" si="27">AA17+AB16</f>
        <v>0.1751436020903327</v>
      </c>
      <c r="AC17" s="50">
        <f t="shared" ref="AC17" si="28">AB17+AC16</f>
        <v>0.24736587621505232</v>
      </c>
      <c r="AD17" s="50">
        <f t="shared" ref="AD17" si="29">AC17+AD16</f>
        <v>0.34493145134293152</v>
      </c>
      <c r="AE17" s="50">
        <f t="shared" ref="AE17" si="30">AD17+AE16</f>
        <v>0.47565865014201958</v>
      </c>
      <c r="AF17" s="51">
        <f t="shared" ref="AF17" si="31">AE17+AF16</f>
        <v>0.65101093808913368</v>
      </c>
    </row>
    <row r="18" spans="1:32" x14ac:dyDescent="0.25">
      <c r="A18" s="16" t="s">
        <v>27</v>
      </c>
      <c r="B18" s="17">
        <f>AF17-$AF$3</f>
        <v>-54.128889825315497</v>
      </c>
      <c r="C18" s="18">
        <f>((AF17-AA17)-($AF$3-$AA$3))</f>
        <v>-46.639788655494549</v>
      </c>
      <c r="D18" s="4" t="s">
        <v>9</v>
      </c>
      <c r="E18" s="5">
        <f>SUM(F18:AA18)</f>
        <v>88.271022853221581</v>
      </c>
      <c r="F18">
        <f>(F3-F17)^2</f>
        <v>6.7694486583634981E-10</v>
      </c>
      <c r="G18">
        <f t="shared" ref="G18:AF18" si="32">(G3-G17)^2</f>
        <v>3.8148940346555762E-9</v>
      </c>
      <c r="H18">
        <f t="shared" si="32"/>
        <v>8.5644812526743032E-9</v>
      </c>
      <c r="I18">
        <f>(I3-I17)^2</f>
        <v>2.1317077784937507E-9</v>
      </c>
      <c r="J18">
        <f t="shared" si="32"/>
        <v>5.2139406864938852E-6</v>
      </c>
      <c r="K18">
        <f t="shared" si="32"/>
        <v>1.3816050350377653E-5</v>
      </c>
      <c r="L18">
        <f t="shared" si="32"/>
        <v>3.4661981877947084E-5</v>
      </c>
      <c r="M18">
        <f t="shared" si="32"/>
        <v>6.3656113924508148E-5</v>
      </c>
      <c r="N18">
        <f t="shared" si="32"/>
        <v>1.0038729072833476E-4</v>
      </c>
      <c r="O18">
        <f t="shared" si="32"/>
        <v>2.8321447002166054E-4</v>
      </c>
      <c r="P18">
        <f t="shared" si="32"/>
        <v>4.2831908738129922E-5</v>
      </c>
      <c r="Q18">
        <f t="shared" si="32"/>
        <v>6.9936347206490097E-5</v>
      </c>
      <c r="R18">
        <f t="shared" si="32"/>
        <v>1.2719824836446381E-4</v>
      </c>
      <c r="S18">
        <f t="shared" si="32"/>
        <v>3.7059944417949369E-4</v>
      </c>
      <c r="T18">
        <f t="shared" si="32"/>
        <v>2.9970696612483037E-3</v>
      </c>
      <c r="U18">
        <f t="shared" si="32"/>
        <v>1.4642901213719913E-2</v>
      </c>
      <c r="V18">
        <f t="shared" si="32"/>
        <v>0.10289079075763635</v>
      </c>
      <c r="W18">
        <f t="shared" si="32"/>
        <v>0.25556166583038953</v>
      </c>
      <c r="X18">
        <f t="shared" si="32"/>
        <v>1.1425572234862311</v>
      </c>
      <c r="Y18">
        <f t="shared" si="32"/>
        <v>7.8071400884959434</v>
      </c>
      <c r="Z18">
        <f t="shared" si="32"/>
        <v>22.857485250978748</v>
      </c>
      <c r="AA18">
        <f t="shared" si="32"/>
        <v>56.086636331813551</v>
      </c>
      <c r="AB18" s="43">
        <f t="shared" si="32"/>
        <v>158.54093301066112</v>
      </c>
      <c r="AC18" s="44">
        <f t="shared" si="32"/>
        <v>345.33981372188134</v>
      </c>
      <c r="AD18" s="44">
        <f t="shared" si="32"/>
        <v>633.81799537986115</v>
      </c>
      <c r="AE18" s="44">
        <f t="shared" si="32"/>
        <v>1303.1870734056247</v>
      </c>
      <c r="AF18" s="45">
        <f t="shared" si="32"/>
        <v>2929.9367137211434</v>
      </c>
    </row>
    <row r="19" spans="1:32" ht="15.75" thickBot="1" x14ac:dyDescent="0.3">
      <c r="A19" s="19" t="s">
        <v>30</v>
      </c>
      <c r="B19" s="20">
        <f>(B18/$AF$3)*100</f>
        <v>-98.811587956500929</v>
      </c>
      <c r="C19" s="21">
        <f>((C18)/($AF$3-$AA$3))*100</f>
        <v>-98.880135130247837</v>
      </c>
      <c r="D19" s="4" t="s">
        <v>10</v>
      </c>
      <c r="E19" s="5">
        <f>SUM(F19:AA19)</f>
        <v>17.227510194856389</v>
      </c>
      <c r="F19">
        <f>SQRT(F18)</f>
        <v>2.6018164151921823E-5</v>
      </c>
      <c r="G19">
        <f t="shared" ref="G19" si="33">SQRT(G18)</f>
        <v>6.1764828459695214E-5</v>
      </c>
      <c r="H19">
        <f t="shared" ref="H19" si="34">SQRT(H18)</f>
        <v>9.2544482562032312E-5</v>
      </c>
      <c r="I19">
        <f t="shared" ref="I19" si="35">SQRT(I18)</f>
        <v>4.6170421034399836E-5</v>
      </c>
      <c r="J19">
        <f t="shared" ref="J19" si="36">SQRT(J18)</f>
        <v>2.2834055019846748E-3</v>
      </c>
      <c r="K19">
        <f t="shared" ref="K19" si="37">SQRT(K18)</f>
        <v>3.716994800961881E-3</v>
      </c>
      <c r="L19">
        <f t="shared" ref="L19" si="38">SQRT(L18)</f>
        <v>5.8874427282095141E-3</v>
      </c>
      <c r="M19">
        <f t="shared" ref="M19" si="39">SQRT(M18)</f>
        <v>7.9784781709614366E-3</v>
      </c>
      <c r="N19">
        <f t="shared" ref="N19" si="40">SQRT(N18)</f>
        <v>1.001934582337264E-2</v>
      </c>
      <c r="O19">
        <f t="shared" ref="O19" si="41">SQRT(O18)</f>
        <v>1.6828977093741038E-2</v>
      </c>
      <c r="P19">
        <f t="shared" ref="P19" si="42">SQRT(P18)</f>
        <v>6.5446091356268117E-3</v>
      </c>
      <c r="Q19">
        <f t="shared" ref="Q19" si="43">SQRT(Q18)</f>
        <v>8.3627954181894285E-3</v>
      </c>
      <c r="R19">
        <f t="shared" ref="R19" si="44">SQRT(R18)</f>
        <v>1.1278220088491969E-2</v>
      </c>
      <c r="S19">
        <f t="shared" ref="S19" si="45">SQRT(S18)</f>
        <v>1.9250959565161777E-2</v>
      </c>
      <c r="T19">
        <f t="shared" ref="T19" si="46">SQRT(T18)</f>
        <v>5.4745499004468887E-2</v>
      </c>
      <c r="U19">
        <f t="shared" ref="U19" si="47">SQRT(U18)</f>
        <v>0.12100785600001313</v>
      </c>
      <c r="V19">
        <f t="shared" ref="V19" si="48">SQRT(V18)</f>
        <v>0.32076594388687268</v>
      </c>
      <c r="W19">
        <f t="shared" ref="W19" si="49">SQRT(W18)</f>
        <v>0.50553107306118139</v>
      </c>
      <c r="X19">
        <f t="shared" ref="X19" si="50">SQRT(X18)</f>
        <v>1.0689046840042526</v>
      </c>
      <c r="Y19">
        <f t="shared" ref="Y19" si="51">SQRT(Y18)</f>
        <v>2.7941259972477877</v>
      </c>
      <c r="Z19">
        <f t="shared" ref="Z19" si="52">SQRT(Z18)</f>
        <v>4.7809502456079533</v>
      </c>
      <c r="AA19">
        <f t="shared" ref="AA19" si="53">SQRT(AA18)</f>
        <v>7.4891011698209518</v>
      </c>
      <c r="AB19" s="43">
        <f t="shared" ref="AB19" si="54">SQRT(AB18)</f>
        <v>12.591303864598817</v>
      </c>
      <c r="AC19" s="44">
        <f t="shared" ref="AC19" si="55">SQRT(AC18)</f>
        <v>18.583320847520266</v>
      </c>
      <c r="AD19" s="44">
        <f t="shared" ref="AD19" si="56">SQRT(AD18)</f>
        <v>25.175742201171769</v>
      </c>
      <c r="AE19" s="44">
        <f t="shared" ref="AE19" si="57">SQRT(AE18)</f>
        <v>36.099682455745018</v>
      </c>
      <c r="AF19" s="45">
        <f t="shared" ref="AF19" si="58">SQRT(AF18)</f>
        <v>54.128889825315497</v>
      </c>
    </row>
    <row r="22" spans="1:32" ht="15.75" thickBot="1" x14ac:dyDescent="0.3">
      <c r="A22" t="s">
        <v>16</v>
      </c>
    </row>
    <row r="23" spans="1:32" x14ac:dyDescent="0.25">
      <c r="A23" s="22" t="s">
        <v>11</v>
      </c>
      <c r="B23" s="23" t="s">
        <v>12</v>
      </c>
      <c r="C23" s="24" t="s">
        <v>15</v>
      </c>
      <c r="D23" s="4" t="s">
        <v>6</v>
      </c>
      <c r="F23" s="3">
        <f>F$3-E$3</f>
        <v>0</v>
      </c>
      <c r="G23" s="3">
        <f t="shared" ref="G23:AF23" si="59">G$3-F$3</f>
        <v>0</v>
      </c>
      <c r="H23" s="3">
        <f t="shared" si="59"/>
        <v>1.7E-5</v>
      </c>
      <c r="I23" s="3">
        <f t="shared" si="59"/>
        <v>1.1001010101010098E-4</v>
      </c>
      <c r="J23" s="3">
        <f t="shared" si="59"/>
        <v>2.414742397620036E-3</v>
      </c>
      <c r="K23" s="3">
        <f t="shared" si="59"/>
        <v>1.5487363013698629E-3</v>
      </c>
      <c r="L23" s="3">
        <f t="shared" si="59"/>
        <v>2.3325000000000004E-3</v>
      </c>
      <c r="M23" s="3">
        <f t="shared" si="59"/>
        <v>2.3134721567999996E-3</v>
      </c>
      <c r="N23" s="3">
        <f t="shared" si="59"/>
        <v>2.3437260273972606E-3</v>
      </c>
      <c r="O23" s="3">
        <f t="shared" si="59"/>
        <v>7.2258818384944301E-3</v>
      </c>
      <c r="P23" s="3">
        <f t="shared" si="59"/>
        <v>-9.7027402458838685E-3</v>
      </c>
      <c r="Q23" s="3">
        <f t="shared" si="59"/>
        <v>2.6257984760105282E-3</v>
      </c>
      <c r="R23" s="3">
        <f t="shared" si="59"/>
        <v>4.0314180268469797E-3</v>
      </c>
      <c r="S23" s="3">
        <f t="shared" si="59"/>
        <v>9.5987454018738004E-3</v>
      </c>
      <c r="T23" s="3">
        <f t="shared" si="59"/>
        <v>3.7915354560328907E-2</v>
      </c>
      <c r="U23" s="3">
        <f t="shared" si="59"/>
        <v>6.9881374553026968E-2</v>
      </c>
      <c r="V23" s="3">
        <f t="shared" si="59"/>
        <v>0.20568078923132291</v>
      </c>
      <c r="W23" s="3">
        <f t="shared" si="59"/>
        <v>0.19380112142448985</v>
      </c>
      <c r="X23" s="3">
        <f t="shared" si="59"/>
        <v>0.57643817672154329</v>
      </c>
      <c r="Y23" s="3">
        <f t="shared" si="59"/>
        <v>1.7443174127223899</v>
      </c>
      <c r="Z23" s="3">
        <f t="shared" si="59"/>
        <v>2.0136306439562466</v>
      </c>
      <c r="AA23" s="3">
        <f t="shared" si="59"/>
        <v>2.7453700086834152</v>
      </c>
      <c r="AB23" s="46">
        <f t="shared" si="59"/>
        <v>5.154553294354848</v>
      </c>
      <c r="AC23" s="47">
        <f t="shared" si="59"/>
        <v>6.0642392570461681</v>
      </c>
      <c r="AD23" s="47">
        <f t="shared" si="59"/>
        <v>6.6899869287793798</v>
      </c>
      <c r="AE23" s="47">
        <f t="shared" si="59"/>
        <v>11.054667453372343</v>
      </c>
      <c r="AF23" s="48">
        <f t="shared" si="59"/>
        <v>18.204559657517592</v>
      </c>
    </row>
    <row r="24" spans="1:32" ht="15.75" thickBot="1" x14ac:dyDescent="0.3">
      <c r="A24" s="25">
        <v>5.7734816232453325E-3</v>
      </c>
      <c r="B24" s="26">
        <v>0.21954270082456115</v>
      </c>
      <c r="C24" s="27">
        <v>8.9658830549754227E-3</v>
      </c>
      <c r="D24" s="4" t="s">
        <v>7</v>
      </c>
      <c r="F24">
        <f>$A24*($C24/($C24+E5))*E$4+($B24-$A24)*(E$3)-($B24/(($C24/($C24+E5))*E$4)*(E$3^2))</f>
        <v>1.7995527795520975E-4</v>
      </c>
      <c r="G24">
        <f>$A24*($C24/($C24+F5))*F$4+($B24-$A24)*(F$25)-($B24/(($C24/($C24+F5))*F$4)*(F$25^2))</f>
        <v>2.4559867052227689E-4</v>
      </c>
      <c r="H24">
        <f t="shared" ref="H24:AF24" si="60">$A24*($C24/($C24+G5))*G$4+($B24-$A24)*(G$25)-($B24/(($C24/($C24+G5))*G$4)*(G$25^2))</f>
        <v>2.8599028980423033E-4</v>
      </c>
      <c r="I24">
        <f t="shared" si="60"/>
        <v>3.2690009848357435E-4</v>
      </c>
      <c r="J24">
        <f t="shared" si="60"/>
        <v>3.8473909272849198E-4</v>
      </c>
      <c r="K24">
        <f t="shared" si="60"/>
        <v>4.9133318920488629E-4</v>
      </c>
      <c r="L24">
        <f t="shared" si="60"/>
        <v>1.1661887640163333E-3</v>
      </c>
      <c r="M24">
        <f t="shared" si="60"/>
        <v>1.7889070581302755E-3</v>
      </c>
      <c r="N24">
        <f t="shared" si="60"/>
        <v>2.6013268887847382E-3</v>
      </c>
      <c r="O24">
        <f t="shared" si="60"/>
        <v>3.5885692126288176E-3</v>
      </c>
      <c r="P24">
        <f t="shared" si="60"/>
        <v>4.8929911724169828E-3</v>
      </c>
      <c r="Q24">
        <f t="shared" si="60"/>
        <v>7.4395355680670202E-3</v>
      </c>
      <c r="R24">
        <f t="shared" si="60"/>
        <v>7.2075035469672186E-3</v>
      </c>
      <c r="S24">
        <f t="shared" si="60"/>
        <v>1.0409825610435953E-2</v>
      </c>
      <c r="T24">
        <f t="shared" si="60"/>
        <v>1.6698973540899689E-2</v>
      </c>
      <c r="U24">
        <f t="shared" si="60"/>
        <v>2.7647866449964097E-2</v>
      </c>
      <c r="V24">
        <f t="shared" si="60"/>
        <v>5.70125043934352E-2</v>
      </c>
      <c r="W24">
        <f t="shared" si="60"/>
        <v>0.10068966489538965</v>
      </c>
      <c r="X24">
        <f t="shared" si="60"/>
        <v>0.17716313405460779</v>
      </c>
      <c r="Y24">
        <f t="shared" si="60"/>
        <v>0.27353900360141248</v>
      </c>
      <c r="Z24">
        <f t="shared" si="60"/>
        <v>0.45158054014908</v>
      </c>
      <c r="AA24">
        <f t="shared" si="60"/>
        <v>0.87084584945968668</v>
      </c>
      <c r="AB24" s="43">
        <f t="shared" si="60"/>
        <v>1.410442972542536</v>
      </c>
      <c r="AC24" s="44">
        <f t="shared" si="60"/>
        <v>2.1046239476676862</v>
      </c>
      <c r="AD24" s="44">
        <f t="shared" si="60"/>
        <v>3.1820817030092345</v>
      </c>
      <c r="AE24" s="44">
        <f t="shared" si="60"/>
        <v>4.4392027071364426</v>
      </c>
      <c r="AF24" s="45">
        <f t="shared" si="60"/>
        <v>5.8980187867427354</v>
      </c>
    </row>
    <row r="25" spans="1:32" x14ac:dyDescent="0.25">
      <c r="A25" s="13"/>
      <c r="B25" s="14" t="s">
        <v>28</v>
      </c>
      <c r="C25" s="15" t="s">
        <v>29</v>
      </c>
      <c r="D25" s="4" t="s">
        <v>8</v>
      </c>
      <c r="F25" s="6">
        <f>E$3+F24</f>
        <v>1.7995527795520975E-4</v>
      </c>
      <c r="G25" s="6">
        <f t="shared" ref="G25:AF25" si="61">F$3+G24</f>
        <v>2.4559867052227689E-4</v>
      </c>
      <c r="H25" s="6">
        <f t="shared" si="61"/>
        <v>2.8599028980423033E-4</v>
      </c>
      <c r="I25" s="6">
        <f t="shared" si="61"/>
        <v>3.4390009848357433E-4</v>
      </c>
      <c r="J25" s="6">
        <f t="shared" si="61"/>
        <v>5.1174919373859302E-4</v>
      </c>
      <c r="K25" s="6">
        <f t="shared" si="61"/>
        <v>3.0330856878350233E-3</v>
      </c>
      <c r="L25" s="6">
        <f t="shared" si="61"/>
        <v>5.2566775640163332E-3</v>
      </c>
      <c r="M25" s="6">
        <f t="shared" si="61"/>
        <v>8.2118958581302755E-3</v>
      </c>
      <c r="N25" s="6">
        <f t="shared" si="61"/>
        <v>1.1337787845584738E-2</v>
      </c>
      <c r="O25" s="6">
        <f t="shared" si="61"/>
        <v>1.4668756196826078E-2</v>
      </c>
      <c r="P25" s="6">
        <f t="shared" si="61"/>
        <v>2.3199059995108674E-2</v>
      </c>
      <c r="Q25" s="6">
        <f t="shared" si="61"/>
        <v>1.6042864144874842E-2</v>
      </c>
      <c r="R25" s="6">
        <f t="shared" si="61"/>
        <v>1.8436630599785571E-2</v>
      </c>
      <c r="S25" s="6">
        <f t="shared" si="61"/>
        <v>2.5670370690101283E-2</v>
      </c>
      <c r="T25" s="6">
        <f t="shared" si="61"/>
        <v>4.1558264022438819E-2</v>
      </c>
      <c r="U25" s="6">
        <f t="shared" si="61"/>
        <v>9.0422511491832142E-2</v>
      </c>
      <c r="V25" s="6">
        <f t="shared" si="61"/>
        <v>0.1896685239883302</v>
      </c>
      <c r="W25" s="6">
        <f t="shared" si="61"/>
        <v>0.43902647372160758</v>
      </c>
      <c r="X25" s="6">
        <f t="shared" si="61"/>
        <v>0.70930106430531559</v>
      </c>
      <c r="Y25" s="6">
        <f t="shared" si="61"/>
        <v>1.3821151105736635</v>
      </c>
      <c r="Z25" s="6">
        <f t="shared" si="61"/>
        <v>3.304474059843721</v>
      </c>
      <c r="AA25" s="6">
        <f t="shared" si="61"/>
        <v>5.7373700131105743</v>
      </c>
      <c r="AB25" s="49">
        <f t="shared" si="61"/>
        <v>9.0223371448768397</v>
      </c>
      <c r="AC25" s="50">
        <f t="shared" si="61"/>
        <v>14.871071414356837</v>
      </c>
      <c r="AD25" s="50">
        <f t="shared" si="61"/>
        <v>22.012768426744554</v>
      </c>
      <c r="AE25" s="50">
        <f t="shared" si="61"/>
        <v>29.95987635965114</v>
      </c>
      <c r="AF25" s="51">
        <f t="shared" si="61"/>
        <v>42.473359892629773</v>
      </c>
    </row>
    <row r="26" spans="1:32" x14ac:dyDescent="0.25">
      <c r="A26" s="16" t="s">
        <v>27</v>
      </c>
      <c r="B26" s="17">
        <f>AF25-$AF$3</f>
        <v>-12.30654087077486</v>
      </c>
      <c r="C26" s="18">
        <f>((AF25-AA25)-($AF$3-$AA$3))</f>
        <v>-10.432016711551135</v>
      </c>
      <c r="D26" s="4" t="s">
        <v>9</v>
      </c>
      <c r="E26" s="5">
        <f>SUM(F26:AA26)</f>
        <v>8.3097241808113473</v>
      </c>
      <c r="F26">
        <f>(F3-F25)^2</f>
        <v>3.2383902063936796E-8</v>
      </c>
      <c r="G26">
        <f t="shared" ref="G26:AF26" si="62">(G3-G25)^2</f>
        <v>6.0318706962309914E-8</v>
      </c>
      <c r="H26">
        <f t="shared" si="62"/>
        <v>7.235577600896383E-8</v>
      </c>
      <c r="I26">
        <f t="shared" si="62"/>
        <v>4.7041271004043273E-8</v>
      </c>
      <c r="J26">
        <f t="shared" si="62"/>
        <v>4.1209134178705911E-6</v>
      </c>
      <c r="K26">
        <f t="shared" si="62"/>
        <v>1.1181013416161782E-6</v>
      </c>
      <c r="L26">
        <f t="shared" si="62"/>
        <v>1.3602818991817496E-6</v>
      </c>
      <c r="M26">
        <f t="shared" si="62"/>
        <v>2.751685427423779E-7</v>
      </c>
      <c r="N26">
        <f t="shared" si="62"/>
        <v>6.6358203787570228E-8</v>
      </c>
      <c r="O26">
        <f t="shared" si="62"/>
        <v>1.3230043138281401E-5</v>
      </c>
      <c r="P26">
        <f t="shared" si="62"/>
        <v>2.1303537563517459E-4</v>
      </c>
      <c r="Q26">
        <f t="shared" si="62"/>
        <v>2.3172064791440484E-5</v>
      </c>
      <c r="R26">
        <f t="shared" si="62"/>
        <v>1.0087519231117459E-5</v>
      </c>
      <c r="S26">
        <f t="shared" si="62"/>
        <v>6.5785110472122469E-7</v>
      </c>
      <c r="T26">
        <f t="shared" si="62"/>
        <v>4.5013482356159656E-4</v>
      </c>
      <c r="U26">
        <f t="shared" si="62"/>
        <v>1.7836692066914767E-3</v>
      </c>
      <c r="V26">
        <f t="shared" si="62"/>
        <v>2.2102258916639313E-2</v>
      </c>
      <c r="W26">
        <f t="shared" si="62"/>
        <v>8.6697433369705146E-3</v>
      </c>
      <c r="X26">
        <f t="shared" si="62"/>
        <v>0.15942055969668315</v>
      </c>
      <c r="Y26">
        <f t="shared" si="62"/>
        <v>2.1631891287364335</v>
      </c>
      <c r="Z26">
        <f t="shared" si="62"/>
        <v>2.4400005268039799</v>
      </c>
      <c r="AA26">
        <f t="shared" si="62"/>
        <v>3.5138408235134264</v>
      </c>
      <c r="AB26" s="43">
        <f t="shared" si="62"/>
        <v>14.018362101901488</v>
      </c>
      <c r="AC26" s="44">
        <f t="shared" si="62"/>
        <v>15.678553398264446</v>
      </c>
      <c r="AD26" s="44">
        <f t="shared" si="62"/>
        <v>12.305399072985491</v>
      </c>
      <c r="AE26" s="44">
        <f t="shared" si="62"/>
        <v>43.764373808690031</v>
      </c>
      <c r="AF26" s="45">
        <f t="shared" si="62"/>
        <v>151.45094820405205</v>
      </c>
    </row>
    <row r="27" spans="1:32" ht="15.75" thickBot="1" x14ac:dyDescent="0.3">
      <c r="A27" s="19" t="s">
        <v>30</v>
      </c>
      <c r="B27" s="20">
        <f>(B26/$AF$3)*100</f>
        <v>-22.465431114829926</v>
      </c>
      <c r="C27" s="21">
        <f>((C26)/($AF$3-$AA$3))*100</f>
        <v>-22.116721620213827</v>
      </c>
      <c r="D27" s="4" t="s">
        <v>10</v>
      </c>
      <c r="E27" s="5">
        <f>SUM(F27:AA27)</f>
        <v>5.6448386100220462</v>
      </c>
      <c r="F27">
        <f>SQRT(F26)</f>
        <v>1.7995527795520975E-4</v>
      </c>
      <c r="G27">
        <f t="shared" ref="G27" si="63">SQRT(G26)</f>
        <v>2.4559867052227689E-4</v>
      </c>
      <c r="H27">
        <f t="shared" ref="H27" si="64">SQRT(H26)</f>
        <v>2.6899028980423035E-4</v>
      </c>
      <c r="I27">
        <f t="shared" ref="I27" si="65">SQRT(I26)</f>
        <v>2.1688999747347334E-4</v>
      </c>
      <c r="J27">
        <f t="shared" ref="J27" si="66">SQRT(J26)</f>
        <v>2.0300033048915441E-3</v>
      </c>
      <c r="K27">
        <f t="shared" ref="K27" si="67">SQRT(K26)</f>
        <v>1.0574031121649767E-3</v>
      </c>
      <c r="L27">
        <f t="shared" ref="L27" si="68">SQRT(L26)</f>
        <v>1.1663112359836672E-3</v>
      </c>
      <c r="M27">
        <f t="shared" ref="M27" si="69">SQRT(M26)</f>
        <v>5.2456509866972457E-4</v>
      </c>
      <c r="N27">
        <f t="shared" ref="N27" si="70">SQRT(N26)</f>
        <v>2.5760086138747716E-4</v>
      </c>
      <c r="O27">
        <f t="shared" ref="O27" si="71">SQRT(O26)</f>
        <v>3.637312625865613E-3</v>
      </c>
      <c r="P27">
        <f t="shared" ref="P27" si="72">SQRT(P26)</f>
        <v>1.4595731418300851E-2</v>
      </c>
      <c r="Q27">
        <f t="shared" ref="Q27" si="73">SQRT(Q26)</f>
        <v>4.8137370920564911E-3</v>
      </c>
      <c r="R27">
        <f t="shared" ref="R27" si="74">SQRT(R26)</f>
        <v>3.1760855201202406E-3</v>
      </c>
      <c r="S27">
        <f t="shared" ref="S27" si="75">SQRT(S26)</f>
        <v>8.110802085621524E-4</v>
      </c>
      <c r="T27">
        <f t="shared" ref="T27" si="76">SQRT(T26)</f>
        <v>2.1216381019429222E-2</v>
      </c>
      <c r="U27">
        <f t="shared" ref="U27" si="77">SQRT(U26)</f>
        <v>4.2233508103062867E-2</v>
      </c>
      <c r="V27">
        <f t="shared" ref="V27" si="78">SQRT(V26)</f>
        <v>0.14866828483788772</v>
      </c>
      <c r="W27">
        <f t="shared" ref="W27" si="79">SQRT(W26)</f>
        <v>9.3111456529100189E-2</v>
      </c>
      <c r="X27">
        <f t="shared" ref="X27" si="80">SQRT(X26)</f>
        <v>0.39927504266693548</v>
      </c>
      <c r="Y27">
        <f t="shared" ref="Y27" si="81">SQRT(Y26)</f>
        <v>1.4707784091209775</v>
      </c>
      <c r="Z27">
        <f t="shared" ref="Z27" si="82">SQRT(Z26)</f>
        <v>1.5620501038071666</v>
      </c>
      <c r="AA27">
        <f t="shared" ref="AA27" si="83">SQRT(AA26)</f>
        <v>1.8745241592237285</v>
      </c>
      <c r="AB27" s="43">
        <f t="shared" ref="AB27" si="84">SQRT(AB26)</f>
        <v>3.7441103218123111</v>
      </c>
      <c r="AC27" s="44">
        <f t="shared" ref="AC27" si="85">SQRT(AC26)</f>
        <v>3.9596153093784814</v>
      </c>
      <c r="AD27" s="44">
        <f t="shared" ref="AD27" si="86">SQRT(AD26)</f>
        <v>3.5079052257701449</v>
      </c>
      <c r="AE27" s="44">
        <f t="shared" ref="AE27" si="87">SQRT(AE26)</f>
        <v>6.6154647462359009</v>
      </c>
      <c r="AF27" s="45">
        <f t="shared" ref="AF27" si="88">SQRT(AF26)</f>
        <v>12.30654087077486</v>
      </c>
    </row>
    <row r="31" spans="1:32" ht="15.75" thickBot="1" x14ac:dyDescent="0.3">
      <c r="A31" t="s">
        <v>17</v>
      </c>
    </row>
    <row r="32" spans="1:32" x14ac:dyDescent="0.25">
      <c r="A32" s="22" t="s">
        <v>15</v>
      </c>
      <c r="B32" s="23" t="s">
        <v>18</v>
      </c>
      <c r="C32" s="24" t="s">
        <v>19</v>
      </c>
      <c r="D32" s="4" t="s">
        <v>21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 s="43">
        <v>23</v>
      </c>
      <c r="AC32" s="44">
        <v>24</v>
      </c>
      <c r="AD32" s="44">
        <v>25</v>
      </c>
      <c r="AE32" s="44">
        <v>26</v>
      </c>
      <c r="AF32" s="45">
        <v>27</v>
      </c>
    </row>
    <row r="33" spans="1:32" ht="15.75" thickBot="1" x14ac:dyDescent="0.3">
      <c r="A33" s="25">
        <v>0.26129368630975802</v>
      </c>
      <c r="B33" s="26">
        <v>21.119492778591752</v>
      </c>
      <c r="C33" s="27">
        <v>1981.6195492778977</v>
      </c>
      <c r="D33" s="4" t="s">
        <v>20</v>
      </c>
      <c r="F33">
        <f>G34-F34</f>
        <v>3.0465586708929369</v>
      </c>
      <c r="G33">
        <f t="shared" ref="G33:AE33" si="89">H34-G34</f>
        <v>3.9422626574560482</v>
      </c>
      <c r="H33">
        <f t="shared" si="89"/>
        <v>5.0959497828822968</v>
      </c>
      <c r="I33">
        <f t="shared" si="89"/>
        <v>6.5783172743109013</v>
      </c>
      <c r="J33">
        <f t="shared" si="89"/>
        <v>8.4770186003649677</v>
      </c>
      <c r="K33">
        <f t="shared" si="89"/>
        <v>10.89909901853121</v>
      </c>
      <c r="L33">
        <f t="shared" si="89"/>
        <v>13.972604121542751</v>
      </c>
      <c r="M33">
        <f t="shared" si="89"/>
        <v>17.846314887651822</v>
      </c>
      <c r="N33">
        <f t="shared" si="89"/>
        <v>22.685970326802277</v>
      </c>
      <c r="O33">
        <f t="shared" si="89"/>
        <v>28.664619001273067</v>
      </c>
      <c r="P33">
        <f t="shared" si="89"/>
        <v>35.944061216303169</v>
      </c>
      <c r="Q33">
        <f t="shared" si="89"/>
        <v>44.644116914006702</v>
      </c>
      <c r="R33">
        <f t="shared" si="89"/>
        <v>54.797451532346798</v>
      </c>
      <c r="S33">
        <f t="shared" si="89"/>
        <v>66.291029355575461</v>
      </c>
      <c r="T33">
        <f t="shared" si="89"/>
        <v>78.801992435927275</v>
      </c>
      <c r="U33">
        <f t="shared" si="89"/>
        <v>91.745743478632619</v>
      </c>
      <c r="V33">
        <f t="shared" si="89"/>
        <v>104.26412368625358</v>
      </c>
      <c r="W33">
        <f t="shared" si="89"/>
        <v>115.28450650889954</v>
      </c>
      <c r="X33">
        <f t="shared" si="89"/>
        <v>123.66699109053161</v>
      </c>
      <c r="Y33">
        <f t="shared" si="89"/>
        <v>128.42288364209298</v>
      </c>
      <c r="Z33">
        <f t="shared" si="89"/>
        <v>128.94479540921498</v>
      </c>
      <c r="AA33">
        <f t="shared" si="89"/>
        <v>125.16403138603482</v>
      </c>
      <c r="AB33" s="43">
        <f t="shared" si="89"/>
        <v>117.56910087183587</v>
      </c>
      <c r="AC33" s="44">
        <f t="shared" si="89"/>
        <v>107.0771933844278</v>
      </c>
      <c r="AD33" s="44">
        <f t="shared" si="89"/>
        <v>94.813658915409405</v>
      </c>
      <c r="AE33" s="44">
        <f t="shared" si="89"/>
        <v>81.883863369299888</v>
      </c>
    </row>
    <row r="34" spans="1:32" x14ac:dyDescent="0.25">
      <c r="A34" s="13"/>
      <c r="B34" s="14" t="s">
        <v>28</v>
      </c>
      <c r="C34" s="15" t="s">
        <v>29</v>
      </c>
      <c r="D34" s="4" t="s">
        <v>8</v>
      </c>
      <c r="F34" s="12">
        <f>$E$3+$C33*(1/(1+EXP(-$A33*(F32-$B33))))</f>
        <v>10.271534457410022</v>
      </c>
      <c r="G34" s="12">
        <f t="shared" ref="G34:AF34" si="90">$E$3+$C33*(1/(1+EXP(-$A33*(G32-$B33))))</f>
        <v>13.318093128302959</v>
      </c>
      <c r="H34" s="12">
        <f t="shared" si="90"/>
        <v>17.260355785759007</v>
      </c>
      <c r="I34" s="12">
        <f t="shared" si="90"/>
        <v>22.356305568641304</v>
      </c>
      <c r="J34" s="12">
        <f t="shared" si="90"/>
        <v>28.934622842952205</v>
      </c>
      <c r="K34" s="12">
        <f t="shared" si="90"/>
        <v>37.411641443317173</v>
      </c>
      <c r="L34" s="12">
        <f t="shared" si="90"/>
        <v>48.310740461848383</v>
      </c>
      <c r="M34" s="12">
        <f t="shared" si="90"/>
        <v>62.283344583391134</v>
      </c>
      <c r="N34" s="12">
        <f t="shared" si="90"/>
        <v>80.129659471042956</v>
      </c>
      <c r="O34" s="12">
        <f t="shared" si="90"/>
        <v>102.81562979784523</v>
      </c>
      <c r="P34" s="12">
        <f t="shared" si="90"/>
        <v>131.4802487991183</v>
      </c>
      <c r="Q34" s="12">
        <f t="shared" si="90"/>
        <v>167.42431001542147</v>
      </c>
      <c r="R34" s="12">
        <f t="shared" si="90"/>
        <v>212.06842692942817</v>
      </c>
      <c r="S34" s="12">
        <f t="shared" si="90"/>
        <v>266.86587846177497</v>
      </c>
      <c r="T34" s="12">
        <f t="shared" si="90"/>
        <v>333.15690781735043</v>
      </c>
      <c r="U34" s="12">
        <f t="shared" si="90"/>
        <v>411.9589002532777</v>
      </c>
      <c r="V34" s="12">
        <f t="shared" si="90"/>
        <v>503.70464373191032</v>
      </c>
      <c r="W34" s="12">
        <f t="shared" si="90"/>
        <v>607.96876741816391</v>
      </c>
      <c r="X34" s="12">
        <f t="shared" si="90"/>
        <v>723.25327392706345</v>
      </c>
      <c r="Y34" s="12">
        <f t="shared" si="90"/>
        <v>846.92026501759506</v>
      </c>
      <c r="Z34" s="12">
        <f t="shared" si="90"/>
        <v>975.34314865968804</v>
      </c>
      <c r="AA34" s="12">
        <f t="shared" si="90"/>
        <v>1104.287944068903</v>
      </c>
      <c r="AB34" s="52">
        <f t="shared" si="90"/>
        <v>1229.4519754549378</v>
      </c>
      <c r="AC34" s="53">
        <f t="shared" si="90"/>
        <v>1347.0210763267737</v>
      </c>
      <c r="AD34" s="53">
        <f t="shared" si="90"/>
        <v>1454.0982697112015</v>
      </c>
      <c r="AE34" s="53">
        <f t="shared" si="90"/>
        <v>1548.9119286266109</v>
      </c>
      <c r="AF34" s="54">
        <f t="shared" si="90"/>
        <v>1630.7957919959108</v>
      </c>
    </row>
    <row r="35" spans="1:32" x14ac:dyDescent="0.25">
      <c r="A35" s="16" t="s">
        <v>27</v>
      </c>
      <c r="B35" s="17">
        <f>AF34-$AF$3</f>
        <v>1576.0158912325062</v>
      </c>
      <c r="C35" s="18">
        <f>((AF34-AA34)-($AF$3-$AA$3))</f>
        <v>479.33984133593748</v>
      </c>
      <c r="D35" s="4" t="s">
        <v>9</v>
      </c>
      <c r="E35" s="5">
        <f>SUM(F35:AA35)</f>
        <v>4469372.6868504807</v>
      </c>
      <c r="F35" s="3">
        <f>(F34-F$3)^2</f>
        <v>105.5044201097614</v>
      </c>
      <c r="G35" s="3">
        <f t="shared" ref="G35:AF35" si="91">(G34-G$3)^2</f>
        <v>177.3716045741505</v>
      </c>
      <c r="H35" s="3">
        <f t="shared" si="91"/>
        <v>297.91929499917671</v>
      </c>
      <c r="I35" s="3">
        <f t="shared" si="91"/>
        <v>499.79871974133675</v>
      </c>
      <c r="J35" s="3">
        <f t="shared" si="91"/>
        <v>837.06531622458135</v>
      </c>
      <c r="K35" s="3">
        <f t="shared" si="91"/>
        <v>1399.3248684147984</v>
      </c>
      <c r="L35" s="3">
        <f t="shared" si="91"/>
        <v>2333.3070865370478</v>
      </c>
      <c r="M35" s="3">
        <f t="shared" si="91"/>
        <v>3878.1268168027646</v>
      </c>
      <c r="N35" s="3">
        <f t="shared" si="91"/>
        <v>6418.9867464960089</v>
      </c>
      <c r="O35" s="3">
        <f t="shared" si="91"/>
        <v>10567.28976584946</v>
      </c>
      <c r="P35" s="3">
        <f t="shared" si="91"/>
        <v>17284.793562731753</v>
      </c>
      <c r="Q35" s="3">
        <f t="shared" si="91"/>
        <v>28027.139652535465</v>
      </c>
      <c r="R35" s="3">
        <f t="shared" si="91"/>
        <v>44966.545373628192</v>
      </c>
      <c r="S35" s="3">
        <f t="shared" si="91"/>
        <v>71204.129512374595</v>
      </c>
      <c r="T35" s="3">
        <f t="shared" si="91"/>
        <v>110951.70155381162</v>
      </c>
      <c r="U35" s="3">
        <f t="shared" si="91"/>
        <v>169600.85543962097</v>
      </c>
      <c r="V35" s="3">
        <f t="shared" si="91"/>
        <v>253377.6389453845</v>
      </c>
      <c r="W35" s="3">
        <f t="shared" si="91"/>
        <v>368979.25884363643</v>
      </c>
      <c r="X35" s="3">
        <f t="shared" si="91"/>
        <v>521492.96458967082</v>
      </c>
      <c r="Y35" s="3">
        <f t="shared" si="91"/>
        <v>712449.7276273747</v>
      </c>
      <c r="Z35" s="3">
        <f t="shared" si="91"/>
        <v>941824.8786932223</v>
      </c>
      <c r="AA35" s="3">
        <f t="shared" si="91"/>
        <v>1202698.3584167412</v>
      </c>
      <c r="AB35" s="46">
        <f t="shared" si="91"/>
        <v>1480323.6740160433</v>
      </c>
      <c r="AC35" s="47">
        <f t="shared" si="91"/>
        <v>1764089.7110338707</v>
      </c>
      <c r="AD35" s="47">
        <f t="shared" si="91"/>
        <v>2040833.9479608166</v>
      </c>
      <c r="AE35" s="47">
        <f t="shared" si="91"/>
        <v>2287161.9539538282</v>
      </c>
      <c r="AF35" s="48">
        <f t="shared" si="91"/>
        <v>2483826.089417391</v>
      </c>
    </row>
    <row r="36" spans="1:32" ht="15.75" thickBot="1" x14ac:dyDescent="0.3">
      <c r="A36" s="19" t="s">
        <v>30</v>
      </c>
      <c r="B36" s="20">
        <f>(B35/$AF$3)*100</f>
        <v>2876.9966160386944</v>
      </c>
      <c r="C36" s="21">
        <f>((C35)/($AF$3-$AA$3))*100</f>
        <v>1016.239345223218</v>
      </c>
      <c r="D36" s="4" t="s">
        <v>10</v>
      </c>
      <c r="E36" s="5">
        <f>SUM(F36:AA36)</f>
        <v>6689.9075750256861</v>
      </c>
      <c r="F36">
        <f>SQRT(F35)</f>
        <v>10.271534457410022</v>
      </c>
      <c r="G36">
        <f t="shared" ref="G36:AF36" si="92">SQRT(G35)</f>
        <v>13.318093128302959</v>
      </c>
      <c r="H36">
        <f t="shared" si="92"/>
        <v>17.260338785759007</v>
      </c>
      <c r="I36">
        <f t="shared" si="92"/>
        <v>22.356178558540293</v>
      </c>
      <c r="J36">
        <f t="shared" si="92"/>
        <v>28.932081090453575</v>
      </c>
      <c r="K36">
        <f t="shared" si="92"/>
        <v>37.40755095451717</v>
      </c>
      <c r="L36">
        <f t="shared" si="92"/>
        <v>48.304317473048386</v>
      </c>
      <c r="M36">
        <f t="shared" si="92"/>
        <v>62.274608122434337</v>
      </c>
      <c r="N36">
        <f t="shared" si="92"/>
        <v>80.118579284058754</v>
      </c>
      <c r="O36">
        <f t="shared" si="92"/>
        <v>102.79732372902254</v>
      </c>
      <c r="P36">
        <f t="shared" si="92"/>
        <v>131.47164547054149</v>
      </c>
      <c r="Q36">
        <f t="shared" si="92"/>
        <v>167.41308088836865</v>
      </c>
      <c r="R36">
        <f t="shared" si="92"/>
        <v>212.05316638434851</v>
      </c>
      <c r="S36">
        <f t="shared" si="92"/>
        <v>266.84101917129345</v>
      </c>
      <c r="T36">
        <f t="shared" si="92"/>
        <v>333.09413317230855</v>
      </c>
      <c r="U36">
        <f t="shared" si="92"/>
        <v>411.82624423368281</v>
      </c>
      <c r="V36">
        <f t="shared" si="92"/>
        <v>503.3663069230841</v>
      </c>
      <c r="W36">
        <f t="shared" si="92"/>
        <v>607.43662948791325</v>
      </c>
      <c r="X36">
        <f t="shared" si="92"/>
        <v>722.14469782009121</v>
      </c>
      <c r="Y36">
        <f t="shared" si="92"/>
        <v>844.06737149790047</v>
      </c>
      <c r="Z36">
        <f t="shared" si="92"/>
        <v>970.47662449603718</v>
      </c>
      <c r="AA36">
        <f t="shared" si="92"/>
        <v>1096.6760498965687</v>
      </c>
      <c r="AB36" s="43">
        <f t="shared" si="92"/>
        <v>1216.6855279882486</v>
      </c>
      <c r="AC36" s="44">
        <f t="shared" si="92"/>
        <v>1328.1903896030383</v>
      </c>
      <c r="AD36" s="44">
        <f t="shared" si="92"/>
        <v>1428.5775960586868</v>
      </c>
      <c r="AE36" s="44">
        <f t="shared" si="92"/>
        <v>1512.3365875207239</v>
      </c>
      <c r="AF36" s="45">
        <f t="shared" si="92"/>
        <v>1576.0158912325062</v>
      </c>
    </row>
    <row r="41" spans="1:32" ht="15.75" thickBot="1" x14ac:dyDescent="0.3">
      <c r="A41" t="s">
        <v>22</v>
      </c>
    </row>
    <row r="42" spans="1:32" x14ac:dyDescent="0.25">
      <c r="A42" s="22" t="s">
        <v>15</v>
      </c>
      <c r="B42" s="23" t="s">
        <v>18</v>
      </c>
      <c r="C42" s="24" t="s">
        <v>19</v>
      </c>
      <c r="D42" s="4" t="s">
        <v>21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 s="43">
        <v>23</v>
      </c>
      <c r="AC42" s="44">
        <v>24</v>
      </c>
      <c r="AD42" s="44">
        <v>25</v>
      </c>
      <c r="AE42" s="44">
        <v>26</v>
      </c>
      <c r="AF42" s="45">
        <v>27</v>
      </c>
    </row>
    <row r="43" spans="1:32" ht="15.75" thickBot="1" x14ac:dyDescent="0.3">
      <c r="A43" s="25">
        <v>0.23468554417524268</v>
      </c>
      <c r="B43" s="26">
        <v>20.746229828628319</v>
      </c>
      <c r="C43" s="27">
        <v>7.7398762356377521E-2</v>
      </c>
      <c r="D43" s="4" t="s">
        <v>20</v>
      </c>
      <c r="F43">
        <f>G44-F44</f>
        <v>1.8099043100818608E-4</v>
      </c>
      <c r="G43">
        <f t="shared" ref="G43" si="93">H44-G44</f>
        <v>2.3075193447593225E-4</v>
      </c>
      <c r="H43">
        <f t="shared" ref="H43" si="94">I44-H44</f>
        <v>3.2295874631632496E-4</v>
      </c>
      <c r="I43">
        <f t="shared" ref="I43" si="95">J44-I44</f>
        <v>4.8768056676532943E-4</v>
      </c>
      <c r="J43">
        <f t="shared" ref="J43" si="96">K44-J44</f>
        <v>7.9878453959266642E-4</v>
      </c>
      <c r="K43">
        <f t="shared" ref="K43" si="97">L44-K44</f>
        <v>1.7124289923916734E-3</v>
      </c>
      <c r="L43">
        <f t="shared" ref="L43" si="98">M44-L44</f>
        <v>2.4506140647875593E-3</v>
      </c>
      <c r="M43">
        <f t="shared" ref="M43" si="99">N44-M44</f>
        <v>3.7646323615687424E-3</v>
      </c>
      <c r="N43">
        <f t="shared" ref="N43" si="100">O44-N44</f>
        <v>6.6728226663601477E-3</v>
      </c>
      <c r="O43">
        <f t="shared" ref="O43" si="101">P44-O44</f>
        <v>1.2780242714303353E-2</v>
      </c>
      <c r="P43">
        <f t="shared" ref="P43" si="102">Q44-P44</f>
        <v>2.0876088773911203E-2</v>
      </c>
      <c r="Q43">
        <f t="shared" ref="Q43" si="103">R44-Q44</f>
        <v>3.3776982169187592E-2</v>
      </c>
      <c r="R43">
        <f t="shared" ref="R43" si="104">S44-R44</f>
        <v>8.2880406438914866E-2</v>
      </c>
      <c r="S43">
        <f t="shared" ref="S43" si="105">T44-S44</f>
        <v>0.16876137929769444</v>
      </c>
      <c r="T43">
        <f t="shared" ref="T43" si="106">U44-T44</f>
        <v>0.31253823902639394</v>
      </c>
      <c r="U43">
        <f t="shared" ref="U43" si="107">V44-U44</f>
        <v>0.84181839011006154</v>
      </c>
      <c r="V43">
        <f t="shared" ref="V43" si="108">W44-V44</f>
        <v>1.2143056331726909</v>
      </c>
      <c r="W43">
        <f t="shared" ref="W43" si="109">X44-W44</f>
        <v>1.5747404568930095</v>
      </c>
      <c r="X43">
        <f t="shared" ref="X43" si="110">Y44-X44</f>
        <v>2.6875662967603215</v>
      </c>
      <c r="Y43">
        <f t="shared" ref="Y43" si="111">Z44-Y44</f>
        <v>3.2340078658219706</v>
      </c>
      <c r="Z43">
        <f t="shared" ref="Z43" si="112">AA44-Z44</f>
        <v>4.3647572241229504</v>
      </c>
      <c r="AA43">
        <f t="shared" ref="AA43" si="113">AB44-AA44</f>
        <v>7.1297899808359695</v>
      </c>
      <c r="AB43" s="43">
        <f t="shared" ref="AB43" si="114">AC44-AB44</f>
        <v>8.7024902847033339</v>
      </c>
      <c r="AC43" s="44">
        <f t="shared" ref="AC43" si="115">AD44-AC44</f>
        <v>9.487320091618237</v>
      </c>
      <c r="AD43" s="44">
        <f t="shared" ref="AD43" si="116">AE44-AD44</f>
        <v>11.319724690511187</v>
      </c>
      <c r="AE43" s="44">
        <f t="shared" ref="AE43" si="117">AF44-AE44</f>
        <v>15.426669560877727</v>
      </c>
    </row>
    <row r="44" spans="1:32" x14ac:dyDescent="0.25">
      <c r="A44" s="13"/>
      <c r="B44" s="14" t="s">
        <v>28</v>
      </c>
      <c r="C44" s="15" t="s">
        <v>29</v>
      </c>
      <c r="D44" s="4" t="s">
        <v>8</v>
      </c>
      <c r="F44" s="12">
        <f>$E$3+$C43*E4*(1/(1+EXP(-$A43*(F42-$B43))))</f>
        <v>4.7573912954035748E-4</v>
      </c>
      <c r="G44" s="12">
        <f>$E$3+$C43*F4*(1/(1+EXP(-$A43*(G42-$B43))))</f>
        <v>6.5672956054854356E-4</v>
      </c>
      <c r="H44" s="12">
        <f t="shared" ref="H44:AF44" si="118">$E$3+$C43*G4*(1/(1+EXP(-$A43*(H42-$B43))))</f>
        <v>8.8748149502447581E-4</v>
      </c>
      <c r="I44" s="12">
        <f t="shared" si="118"/>
        <v>1.2104402413408008E-3</v>
      </c>
      <c r="J44" s="12">
        <f t="shared" si="118"/>
        <v>1.6981208081061302E-3</v>
      </c>
      <c r="K44" s="12">
        <f>$E$3+$C43*J4*(1/(1+EXP(-$A43*(K42-$B43))))</f>
        <v>2.4969053476987966E-3</v>
      </c>
      <c r="L44" s="12">
        <f t="shared" si="118"/>
        <v>4.20933434009047E-3</v>
      </c>
      <c r="M44" s="12">
        <f t="shared" si="118"/>
        <v>6.6599484048780293E-3</v>
      </c>
      <c r="N44" s="12">
        <f t="shared" si="118"/>
        <v>1.0424580766446772E-2</v>
      </c>
      <c r="O44" s="12">
        <f t="shared" si="118"/>
        <v>1.7097403432806919E-2</v>
      </c>
      <c r="P44" s="12">
        <f t="shared" si="118"/>
        <v>2.9877646147110273E-2</v>
      </c>
      <c r="Q44" s="12">
        <f t="shared" si="118"/>
        <v>5.0753734921021476E-2</v>
      </c>
      <c r="R44" s="12">
        <f t="shared" si="118"/>
        <v>8.4530717090209068E-2</v>
      </c>
      <c r="S44" s="12">
        <f t="shared" si="118"/>
        <v>0.16741112352912393</v>
      </c>
      <c r="T44" s="12">
        <f t="shared" si="118"/>
        <v>0.33617250282681838</v>
      </c>
      <c r="U44" s="12">
        <f t="shared" si="118"/>
        <v>0.64871074185321231</v>
      </c>
      <c r="V44" s="12">
        <f t="shared" si="118"/>
        <v>1.4905291319632739</v>
      </c>
      <c r="W44" s="12">
        <f t="shared" si="118"/>
        <v>2.7048347651359648</v>
      </c>
      <c r="X44" s="12">
        <f t="shared" si="118"/>
        <v>4.2795752220289742</v>
      </c>
      <c r="Y44" s="12">
        <f t="shared" si="118"/>
        <v>6.9671415187892958</v>
      </c>
      <c r="Z44" s="12">
        <f t="shared" si="118"/>
        <v>10.201149384611266</v>
      </c>
      <c r="AA44" s="12">
        <f t="shared" si="118"/>
        <v>14.565906608734217</v>
      </c>
      <c r="AB44" s="52">
        <f t="shared" si="118"/>
        <v>21.695696589570186</v>
      </c>
      <c r="AC44" s="53">
        <f t="shared" si="118"/>
        <v>30.39818687427352</v>
      </c>
      <c r="AD44" s="53">
        <f t="shared" si="118"/>
        <v>39.885506965891757</v>
      </c>
      <c r="AE44" s="53">
        <f t="shared" si="118"/>
        <v>51.205231656402944</v>
      </c>
      <c r="AF44" s="54">
        <f t="shared" si="118"/>
        <v>66.631901217280671</v>
      </c>
    </row>
    <row r="45" spans="1:32" x14ac:dyDescent="0.25">
      <c r="A45" s="16" t="s">
        <v>27</v>
      </c>
      <c r="B45" s="17">
        <f>AF44-$AF$3</f>
        <v>11.852000453876038</v>
      </c>
      <c r="C45" s="18">
        <f>((AF44-AA44)-($AF$3-$AA$3))</f>
        <v>4.8979880174761234</v>
      </c>
      <c r="D45" s="4" t="s">
        <v>9</v>
      </c>
      <c r="E45" s="5">
        <f>SUM(F45:AA45)</f>
        <v>110.21515586659481</v>
      </c>
      <c r="F45" s="3">
        <f>(F44-F$3)^2</f>
        <v>2.2632771937581703E-7</v>
      </c>
      <c r="G45" s="3">
        <f t="shared" ref="G45" si="119">(G44-G$3)^2</f>
        <v>4.3129371569828313E-7</v>
      </c>
      <c r="H45" s="3">
        <f t="shared" ref="H45" si="120">(H44-H$3)^2</f>
        <v>7.5773803318004656E-7</v>
      </c>
      <c r="I45" s="3">
        <f t="shared" ref="I45" si="121">(I44-I$3)^2</f>
        <v>1.1738208689769998E-6</v>
      </c>
      <c r="J45" s="3">
        <f t="shared" ref="J45" si="122">(J44-J$3)^2</f>
        <v>7.1171442925639384E-7</v>
      </c>
      <c r="K45" s="3">
        <f t="shared" ref="K45" si="123">(K44-K$3)^2</f>
        <v>2.5395082194482217E-6</v>
      </c>
      <c r="L45" s="3">
        <f t="shared" ref="L45" si="124">(L44-L$3)^2</f>
        <v>4.9002660678773543E-6</v>
      </c>
      <c r="M45" s="3">
        <f t="shared" ref="M45" si="125">(M44-M$3)^2</f>
        <v>4.3119043782894953E-6</v>
      </c>
      <c r="N45" s="3">
        <f t="shared" ref="N45" si="126">(N44-N$3)^2</f>
        <v>4.298195127531017E-7</v>
      </c>
      <c r="O45" s="3">
        <f t="shared" ref="O45" si="127">(O44-O$3)^2</f>
        <v>1.4608720247053066E-6</v>
      </c>
      <c r="P45" s="3">
        <f t="shared" ref="P45" si="128">(P44-P$3)^2</f>
        <v>4.525965880820796E-4</v>
      </c>
      <c r="Q45" s="3">
        <f t="shared" ref="Q45" si="129">(Q44-Q$3)^2</f>
        <v>1.5621946271352242E-3</v>
      </c>
      <c r="R45" s="3">
        <f t="shared" ref="R45" si="130">(R44-R$3)^2</f>
        <v>4.7983567303703173E-3</v>
      </c>
      <c r="S45" s="3">
        <f t="shared" ref="S45" si="131">(S44-S$3)^2</f>
        <v>2.0321025105226494E-2</v>
      </c>
      <c r="T45" s="3">
        <f t="shared" ref="T45" si="132">(T44-T$3)^2</f>
        <v>7.474638864139993E-2</v>
      </c>
      <c r="U45" s="3">
        <f t="shared" ref="U45" si="133">(U44-U$3)^2</f>
        <v>0.26631247636510896</v>
      </c>
      <c r="V45" s="3">
        <f t="shared" ref="V45" si="134">(V44-V$3)^2</f>
        <v>1.3275471494959659</v>
      </c>
      <c r="W45" s="3">
        <f t="shared" ref="W45" si="135">(W44-W$3)^2</f>
        <v>4.7206115363204146</v>
      </c>
      <c r="X45" s="3">
        <f t="shared" ref="X45" si="136">(X44-X$3)^2</f>
        <v>10.055235387690523</v>
      </c>
      <c r="Y45" s="3">
        <f t="shared" ref="Y45" si="137">(Y44-Y$3)^2</f>
        <v>16.927036598054372</v>
      </c>
      <c r="Z45" s="3">
        <f t="shared" ref="Z45" si="138">(Z44-Z$3)^2</f>
        <v>28.45822624810657</v>
      </c>
      <c r="AA45" s="3">
        <f t="shared" ref="AA45" si="139">(AA44-AA$3)^2</f>
        <v>48.358288965604672</v>
      </c>
      <c r="AB45" s="46">
        <f t="shared" ref="AB45" si="140">(AB44-AB$3)^2</f>
        <v>79.731489898471736</v>
      </c>
      <c r="AC45" s="47">
        <f t="shared" ref="AC45" si="141">(AC44-AC$3)^2</f>
        <v>133.8070597327013</v>
      </c>
      <c r="AD45" s="47">
        <f t="shared" ref="AD45" si="142">(AD44-AD$3)^2</f>
        <v>206.34843612110731</v>
      </c>
      <c r="AE45" s="47">
        <f t="shared" ref="AE45" si="143">(AE44-AE$3)^2</f>
        <v>214.0336975200745</v>
      </c>
      <c r="AF45" s="48">
        <f t="shared" ref="AF45" si="144">(AF44-AF$3)^2</f>
        <v>140.46991475867779</v>
      </c>
    </row>
    <row r="46" spans="1:32" ht="15.75" thickBot="1" x14ac:dyDescent="0.3">
      <c r="A46" s="19" t="s">
        <v>30</v>
      </c>
      <c r="B46" s="20">
        <f>(B45/$AF$3)*100</f>
        <v>21.635673465465079</v>
      </c>
      <c r="C46" s="21">
        <f>((C45)/($AF$3-$AA$3))*100</f>
        <v>10.38413189673229</v>
      </c>
      <c r="D46" s="4" t="s">
        <v>10</v>
      </c>
      <c r="E46" s="5">
        <f>SUM(F46:AA46)</f>
        <v>23.972525474161621</v>
      </c>
      <c r="F46">
        <f>SQRT(F45)</f>
        <v>4.7573912954035748E-4</v>
      </c>
      <c r="G46">
        <f t="shared" ref="G46" si="145">SQRT(G45)</f>
        <v>6.5672956054854356E-4</v>
      </c>
      <c r="H46">
        <f t="shared" ref="H46" si="146">SQRT(H45)</f>
        <v>8.7048149502447583E-4</v>
      </c>
      <c r="I46">
        <f t="shared" ref="I46" si="147">SQRT(I45)</f>
        <v>1.0834301403306998E-3</v>
      </c>
      <c r="J46">
        <f t="shared" ref="J46" si="148">SQRT(J45)</f>
        <v>8.4363169052400697E-4</v>
      </c>
      <c r="K46">
        <f t="shared" ref="K46" si="149">SQRT(K45)</f>
        <v>1.5935834523012034E-3</v>
      </c>
      <c r="L46">
        <f t="shared" ref="L46" si="150">SQRT(L45)</f>
        <v>2.2136544599095304E-3</v>
      </c>
      <c r="M46">
        <f t="shared" ref="M46" si="151">SQRT(M45)</f>
        <v>2.0765125519219708E-3</v>
      </c>
      <c r="N46">
        <f t="shared" ref="N46" si="152">SQRT(N45)</f>
        <v>6.5560621775048906E-4</v>
      </c>
      <c r="O46">
        <f t="shared" ref="O46" si="153">SQRT(O45)</f>
        <v>1.2086653898847714E-3</v>
      </c>
      <c r="P46">
        <f t="shared" ref="P46" si="154">SQRT(P45)</f>
        <v>2.1274317570302452E-2</v>
      </c>
      <c r="Q46">
        <f t="shared" ref="Q46" si="155">SQRT(Q45)</f>
        <v>3.9524607868203124E-2</v>
      </c>
      <c r="R46">
        <f t="shared" ref="R46" si="156">SQRT(R45)</f>
        <v>6.9270172010543737E-2</v>
      </c>
      <c r="S46">
        <f t="shared" ref="S46" si="157">SQRT(S45)</f>
        <v>0.14255183304758481</v>
      </c>
      <c r="T46">
        <f t="shared" ref="T46" si="158">SQRT(T45)</f>
        <v>0.27339785778495035</v>
      </c>
      <c r="U46">
        <f t="shared" ref="U46" si="159">SQRT(U45)</f>
        <v>0.51605472225831728</v>
      </c>
      <c r="V46">
        <f t="shared" ref="V46" si="160">SQRT(V45)</f>
        <v>1.1521923231370559</v>
      </c>
      <c r="W46">
        <f t="shared" ref="W46" si="161">SQRT(W45)</f>
        <v>2.1726968348852571</v>
      </c>
      <c r="X46">
        <f t="shared" ref="X46" si="162">SQRT(X45)</f>
        <v>3.1709991150567234</v>
      </c>
      <c r="Y46">
        <f t="shared" ref="Y46" si="163">SQRT(Y45)</f>
        <v>4.1142479990946548</v>
      </c>
      <c r="Z46">
        <f t="shared" ref="Z46" si="164">SQRT(Z45)</f>
        <v>5.3346252209603788</v>
      </c>
      <c r="AA46">
        <f t="shared" ref="AA46" si="165">SQRT(AA45)</f>
        <v>6.9540124363999141</v>
      </c>
      <c r="AB46" s="43">
        <f t="shared" ref="AB46" si="166">SQRT(AB45)</f>
        <v>8.9292491228810356</v>
      </c>
      <c r="AC46" s="44">
        <f t="shared" ref="AC46" si="167">SQRT(AC45)</f>
        <v>11.567500150538201</v>
      </c>
      <c r="AD46" s="44">
        <f t="shared" ref="AD46" si="168">SQRT(AD45)</f>
        <v>14.364833313377058</v>
      </c>
      <c r="AE46" s="44">
        <f t="shared" ref="AE46" si="169">SQRT(AE45)</f>
        <v>14.629890550515903</v>
      </c>
      <c r="AF46" s="45">
        <f t="shared" ref="AF46" si="170">SQRT(AF45)</f>
        <v>11.852000453876038</v>
      </c>
    </row>
    <row r="51" spans="1:32" ht="15.75" thickBot="1" x14ac:dyDescent="0.3">
      <c r="A51" t="s">
        <v>25</v>
      </c>
    </row>
    <row r="52" spans="1:32" x14ac:dyDescent="0.25">
      <c r="A52" s="22" t="s">
        <v>15</v>
      </c>
      <c r="B52" s="23" t="s">
        <v>18</v>
      </c>
      <c r="C52" s="24" t="s">
        <v>19</v>
      </c>
      <c r="D52" s="4" t="s">
        <v>21</v>
      </c>
      <c r="E52">
        <v>0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 s="43">
        <v>23</v>
      </c>
      <c r="AC52" s="44">
        <v>24</v>
      </c>
      <c r="AD52" s="44">
        <v>25</v>
      </c>
      <c r="AE52" s="44">
        <v>26</v>
      </c>
      <c r="AF52" s="45">
        <v>27</v>
      </c>
    </row>
    <row r="53" spans="1:32" ht="15.75" thickBot="1" x14ac:dyDescent="0.3">
      <c r="A53" s="25">
        <v>0.20995423129291474</v>
      </c>
      <c r="B53" s="26">
        <v>18.765486116730418</v>
      </c>
      <c r="C53" s="27">
        <v>4.7589098574277499E-3</v>
      </c>
      <c r="D53" s="4" t="s">
        <v>20</v>
      </c>
      <c r="F53">
        <f>G54-F54</f>
        <v>1.6475651849083973E-4</v>
      </c>
      <c r="G53">
        <f t="shared" ref="G53" si="171">H54-G54</f>
        <v>2.1545862792212139E-4</v>
      </c>
      <c r="H53">
        <f t="shared" ref="H53" si="172">I54-H54</f>
        <v>3.0660939328767056E-4</v>
      </c>
      <c r="I53">
        <f t="shared" ref="I53" si="173">J54-I54</f>
        <v>4.6844563461867126E-4</v>
      </c>
      <c r="J53">
        <f t="shared" ref="J53" si="174">K54-J54</f>
        <v>7.7404226334816203E-4</v>
      </c>
      <c r="K53">
        <f t="shared" ref="K53" si="175">L54-K54</f>
        <v>1.6635887076395335E-3</v>
      </c>
      <c r="L53">
        <f t="shared" ref="L53" si="176">M54-L54</f>
        <v>2.4200979345686208E-3</v>
      </c>
      <c r="M53">
        <f t="shared" ref="M53" si="177">N54-M54</f>
        <v>3.7565307008763649E-3</v>
      </c>
      <c r="N53">
        <f t="shared" ref="N53" si="178">O54-N54</f>
        <v>6.691441455417526E-3</v>
      </c>
      <c r="O53">
        <f t="shared" ref="O53" si="179">P54-O54</f>
        <v>1.2857281875348129E-2</v>
      </c>
      <c r="P53">
        <f t="shared" ref="P53" si="180">Q54-P54</f>
        <v>2.1082447572240755E-2</v>
      </c>
      <c r="Q53">
        <f t="shared" ref="Q53" si="181">R54-Q54</f>
        <v>3.4147970540995276E-2</v>
      </c>
      <c r="R53">
        <f t="shared" ref="R53" si="182">S54-R54</f>
        <v>8.3607512230684314E-2</v>
      </c>
      <c r="S53">
        <f t="shared" ref="S53" si="183">T54-S54</f>
        <v>0.16993034085934985</v>
      </c>
      <c r="T53">
        <f t="shared" ref="T53" si="184">U54-T54</f>
        <v>0.31378246731402248</v>
      </c>
      <c r="U53">
        <f t="shared" ref="U53" si="185">V54-U54</f>
        <v>0.84301315950118849</v>
      </c>
      <c r="V53">
        <f t="shared" ref="V53" si="186">W54-V54</f>
        <v>1.2112922319202302</v>
      </c>
      <c r="W53">
        <f t="shared" ref="W53" si="187">X54-W54</f>
        <v>1.5667806936683326</v>
      </c>
      <c r="X53">
        <f t="shared" ref="X53" si="188">Y54-X54</f>
        <v>2.6769805058273795</v>
      </c>
      <c r="Y53">
        <f t="shared" ref="Y53" si="189">Z54-Y54</f>
        <v>3.234317220942506</v>
      </c>
      <c r="Z53">
        <f t="shared" ref="Z53" si="190">AA54-Z54</f>
        <v>4.4019597425020791</v>
      </c>
      <c r="AA53">
        <f t="shared" ref="AA53" si="191">AB54-AA54</f>
        <v>7.2616930202792389</v>
      </c>
      <c r="AB53" s="43">
        <f t="shared" ref="AB53" si="192">AC54-AB54</f>
        <v>9.01740654933689</v>
      </c>
      <c r="AC53" s="44">
        <f t="shared" ref="AC53" si="193">AD54-AC54</f>
        <v>10.075102164933249</v>
      </c>
      <c r="AD53" s="44">
        <f t="shared" ref="AD53" si="194">AE54-AD54</f>
        <v>12.319455950299485</v>
      </c>
      <c r="AE53" s="44">
        <f t="shared" ref="AE53" si="195">AF54-AE54</f>
        <v>17.114241115311742</v>
      </c>
    </row>
    <row r="54" spans="1:32" x14ac:dyDescent="0.25">
      <c r="A54" s="13"/>
      <c r="B54" s="14" t="s">
        <v>28</v>
      </c>
      <c r="C54" s="15" t="s">
        <v>29</v>
      </c>
      <c r="D54" s="4" t="s">
        <v>8</v>
      </c>
      <c r="F54" s="12">
        <f>$E$3+($C53/($C53+E5))*E4*(1/(1+EXP(-$A53*(F52-$B53))))</f>
        <v>3.9674288782373202E-4</v>
      </c>
      <c r="G54" s="12">
        <f t="shared" ref="G54:AF54" si="196">$E$3+($C53/($C53+F5))*F4*(1/(1+EXP(-$A53*(G52-$B53))))</f>
        <v>5.6149940631457175E-4</v>
      </c>
      <c r="H54" s="12">
        <f t="shared" si="196"/>
        <v>7.7695803423669314E-4</v>
      </c>
      <c r="I54" s="12">
        <f t="shared" si="196"/>
        <v>1.0835674275243637E-3</v>
      </c>
      <c r="J54" s="12">
        <f t="shared" si="196"/>
        <v>1.5520130621430349E-3</v>
      </c>
      <c r="K54" s="12">
        <f t="shared" si="196"/>
        <v>2.326055325491197E-3</v>
      </c>
      <c r="L54" s="12">
        <f t="shared" si="196"/>
        <v>3.9896440331307305E-3</v>
      </c>
      <c r="M54" s="12">
        <f t="shared" si="196"/>
        <v>6.4097419676993513E-3</v>
      </c>
      <c r="N54" s="12">
        <f t="shared" si="196"/>
        <v>1.0166272668575716E-2</v>
      </c>
      <c r="O54" s="12">
        <f t="shared" si="196"/>
        <v>1.6857714123993242E-2</v>
      </c>
      <c r="P54" s="12">
        <f t="shared" si="196"/>
        <v>2.9714995999341371E-2</v>
      </c>
      <c r="Q54" s="12">
        <f t="shared" si="196"/>
        <v>5.0797443571582127E-2</v>
      </c>
      <c r="R54" s="12">
        <f t="shared" si="196"/>
        <v>8.4945414112577403E-2</v>
      </c>
      <c r="S54" s="12">
        <f t="shared" si="196"/>
        <v>0.16855292634326172</v>
      </c>
      <c r="T54" s="12">
        <f t="shared" si="196"/>
        <v>0.33848326720261157</v>
      </c>
      <c r="U54" s="12">
        <f t="shared" si="196"/>
        <v>0.65226573451663405</v>
      </c>
      <c r="V54" s="12">
        <f t="shared" si="196"/>
        <v>1.4952788940178225</v>
      </c>
      <c r="W54" s="12">
        <f t="shared" si="196"/>
        <v>2.7065711259380527</v>
      </c>
      <c r="X54" s="12">
        <f t="shared" si="196"/>
        <v>4.2733518196063853</v>
      </c>
      <c r="Y54" s="12">
        <f t="shared" si="196"/>
        <v>6.9503323254337648</v>
      </c>
      <c r="Z54" s="12">
        <f t="shared" si="196"/>
        <v>10.184649546376271</v>
      </c>
      <c r="AA54" s="12">
        <f t="shared" si="196"/>
        <v>14.58660928887835</v>
      </c>
      <c r="AB54" s="52">
        <f t="shared" si="196"/>
        <v>21.848302309157589</v>
      </c>
      <c r="AC54" s="53">
        <f t="shared" si="196"/>
        <v>30.865708858494479</v>
      </c>
      <c r="AD54" s="53">
        <f t="shared" si="196"/>
        <v>40.940811023427727</v>
      </c>
      <c r="AE54" s="53">
        <f t="shared" si="196"/>
        <v>53.260266973727212</v>
      </c>
      <c r="AF54" s="54">
        <f t="shared" si="196"/>
        <v>70.374508089038954</v>
      </c>
    </row>
    <row r="55" spans="1:32" x14ac:dyDescent="0.25">
      <c r="A55" s="16" t="s">
        <v>27</v>
      </c>
      <c r="B55" s="17">
        <f>AF54-$AF$3</f>
        <v>15.594607325634321</v>
      </c>
      <c r="C55" s="18">
        <f>((AF54-AA54)-($AF$3-$AA$3))</f>
        <v>8.6198922090902741</v>
      </c>
      <c r="D55" s="4" t="s">
        <v>9</v>
      </c>
      <c r="E55" s="5">
        <f>SUM(F55:AA55)</f>
        <v>110.17413835448698</v>
      </c>
      <c r="F55" s="3">
        <f>(F54-F$3)^2</f>
        <v>1.574049190387144E-7</v>
      </c>
      <c r="G55" s="3">
        <f t="shared" ref="G55" si="197">(G54-G$3)^2</f>
        <v>3.1528158329161653E-7</v>
      </c>
      <c r="H55" s="3">
        <f t="shared" ref="H55" si="198">(H54-H$3)^2</f>
        <v>5.7753621380089892E-7</v>
      </c>
      <c r="I55" s="3">
        <f t="shared" ref="I55" si="199">(I54-I$3)^2</f>
        <v>9.1500191890811376E-7</v>
      </c>
      <c r="J55" s="3">
        <f t="shared" ref="J55" si="200">(J54-J$3)^2</f>
        <v>9.7958415213780656E-7</v>
      </c>
      <c r="K55" s="3">
        <f t="shared" ref="K55" si="201">(K54-K$3)^2</f>
        <v>3.1132254859672071E-6</v>
      </c>
      <c r="L55" s="3">
        <f t="shared" ref="L55" si="202">(L54-L$3)^2</f>
        <v>5.9211667544500621E-6</v>
      </c>
      <c r="M55" s="3">
        <f t="shared" ref="M55" si="203">(M54-M$3)^2</f>
        <v>5.4136212542415454E-6</v>
      </c>
      <c r="N55" s="3">
        <f t="shared" ref="N55" si="204">(N54-N$3)^2</f>
        <v>8.3523937629799622E-7</v>
      </c>
      <c r="O55" s="3">
        <f t="shared" ref="O55" si="205">(O54-O$3)^2</f>
        <v>2.097731333241874E-6</v>
      </c>
      <c r="P55" s="3">
        <f t="shared" ref="P55" si="206">(P54-P$3)^2</f>
        <v>4.4570250135966442E-4</v>
      </c>
      <c r="Q55" s="3">
        <f t="shared" ref="Q55" si="207">(Q54-Q$3)^2</f>
        <v>1.5656516721290741E-3</v>
      </c>
      <c r="R55" s="3">
        <f t="shared" ref="R55" si="208">(R54-R$3)^2</f>
        <v>4.8559809721341078E-3</v>
      </c>
      <c r="S55" s="3">
        <f t="shared" ref="S55" si="209">(S54-S$3)^2</f>
        <v>2.0647860987161329E-2</v>
      </c>
      <c r="T55" s="3">
        <f t="shared" ref="T55" si="210">(T54-T$3)^2</f>
        <v>7.6015244333775642E-2</v>
      </c>
      <c r="U55" s="3">
        <f t="shared" ref="U55" si="211">(U54-U$3)^2</f>
        <v>0.26999425584105091</v>
      </c>
      <c r="V55" s="3">
        <f t="shared" ref="V55" si="212">(V54-V$3)^2</f>
        <v>1.3385149884874981</v>
      </c>
      <c r="W55" s="3">
        <f t="shared" ref="W55" si="213">(W54-W$3)^2</f>
        <v>4.7281597225070797</v>
      </c>
      <c r="X55" s="3">
        <f t="shared" ref="X55" si="214">(X54-X$3)^2</f>
        <v>10.015805311278895</v>
      </c>
      <c r="Y55" s="3">
        <f t="shared" ref="Y55" si="215">(Y54-Y$3)^2</f>
        <v>16.789004766776856</v>
      </c>
      <c r="Z55" s="3">
        <f t="shared" ref="Z55" si="216">(Z54-Z$3)^2</f>
        <v>28.282457586388002</v>
      </c>
      <c r="AA55" s="3">
        <f t="shared" ref="AA55" si="217">(AA54-AA$3)^2</f>
        <v>48.646650956948044</v>
      </c>
      <c r="AB55" s="46">
        <f t="shared" ref="AB55" si="218">(AB54-AB$3)^2</f>
        <v>82.48008737966741</v>
      </c>
      <c r="AC55" s="47">
        <f t="shared" ref="AC55" si="219">(AC54-AC$3)^2</f>
        <v>144.84175778414291</v>
      </c>
      <c r="AD55" s="47">
        <f t="shared" ref="AD55" si="220">(AD54-AD$3)^2</f>
        <v>237.78063653782857</v>
      </c>
      <c r="AE55" s="47">
        <f t="shared" ref="AE55" si="221">(AE54-AE$3)^2</f>
        <v>278.38675121532208</v>
      </c>
      <c r="AF55" s="48">
        <f t="shared" ref="AF55" si="222">(AF54-AF$3)^2</f>
        <v>243.19177764072762</v>
      </c>
    </row>
    <row r="56" spans="1:32" ht="15.75" thickBot="1" x14ac:dyDescent="0.3">
      <c r="A56" s="19" t="s">
        <v>30</v>
      </c>
      <c r="B56" s="20">
        <f>(B55/$AF$3)*100</f>
        <v>28.46775388109538</v>
      </c>
      <c r="C56" s="21">
        <f>((C55)/($AF$3-$AA$3))*100</f>
        <v>18.274870684745366</v>
      </c>
      <c r="D56" s="4" t="s">
        <v>10</v>
      </c>
      <c r="E56" s="5">
        <f>SUM(F56:AA56)</f>
        <v>23.968358387776227</v>
      </c>
      <c r="F56">
        <f>SQRT(F55)</f>
        <v>3.9674288782373202E-4</v>
      </c>
      <c r="G56">
        <f t="shared" ref="G56" si="223">SQRT(G55)</f>
        <v>5.6149940631457175E-4</v>
      </c>
      <c r="H56">
        <f t="shared" ref="H56" si="224">SQRT(H55)</f>
        <v>7.5995803423669316E-4</v>
      </c>
      <c r="I56">
        <f t="shared" ref="I56" si="225">SQRT(I55)</f>
        <v>9.565573265142627E-4</v>
      </c>
      <c r="J56">
        <f t="shared" ref="J56" si="226">SQRT(J55)</f>
        <v>9.8973943648710222E-4</v>
      </c>
      <c r="K56">
        <f t="shared" ref="K56" si="227">SQRT(K55)</f>
        <v>1.7644334745088031E-3</v>
      </c>
      <c r="L56">
        <f t="shared" ref="L56" si="228">SQRT(L55)</f>
        <v>2.43334476686927E-3</v>
      </c>
      <c r="M56">
        <f t="shared" ref="M56" si="229">SQRT(M55)</f>
        <v>2.3267189891006488E-3</v>
      </c>
      <c r="N56">
        <f t="shared" ref="N56" si="230">SQRT(N55)</f>
        <v>9.1391431562154457E-4</v>
      </c>
      <c r="O56">
        <f t="shared" ref="O56" si="231">SQRT(O55)</f>
        <v>1.4483546986984487E-3</v>
      </c>
      <c r="P56">
        <f t="shared" ref="P56" si="232">SQRT(P55)</f>
        <v>2.111166742253355E-2</v>
      </c>
      <c r="Q56">
        <f t="shared" ref="Q56" si="233">SQRT(Q55)</f>
        <v>3.9568316518763774E-2</v>
      </c>
      <c r="R56">
        <f t="shared" ref="R56" si="234">SQRT(R55)</f>
        <v>6.9684869032912072E-2</v>
      </c>
      <c r="S56">
        <f t="shared" ref="S56" si="235">SQRT(S55)</f>
        <v>0.1436936358617226</v>
      </c>
      <c r="T56">
        <f t="shared" ref="T56" si="236">SQRT(T55)</f>
        <v>0.27570862216074354</v>
      </c>
      <c r="U56">
        <f t="shared" ref="U56" si="237">SQRT(U55)</f>
        <v>0.51960971492173902</v>
      </c>
      <c r="V56">
        <f t="shared" ref="V56" si="238">SQRT(V55)</f>
        <v>1.1569420851916046</v>
      </c>
      <c r="W56">
        <f t="shared" ref="W56" si="239">SQRT(W55)</f>
        <v>2.1744331956873451</v>
      </c>
      <c r="X56">
        <f t="shared" ref="X56" si="240">SQRT(X55)</f>
        <v>3.1647757126341345</v>
      </c>
      <c r="Y56">
        <f t="shared" ref="Y56" si="241">SQRT(Y55)</f>
        <v>4.0974388057391238</v>
      </c>
      <c r="Z56">
        <f t="shared" ref="Z56" si="242">SQRT(Z55)</f>
        <v>5.3181253827253832</v>
      </c>
      <c r="AA56">
        <f t="shared" ref="AA56" si="243">SQRT(AA55)</f>
        <v>6.9747151165440471</v>
      </c>
      <c r="AB56" s="43">
        <f t="shared" ref="AB56" si="244">SQRT(AB55)</f>
        <v>9.081854842468438</v>
      </c>
      <c r="AC56" s="44">
        <f t="shared" ref="AC56" si="245">SQRT(AC55)</f>
        <v>12.03502213475916</v>
      </c>
      <c r="AD56" s="44">
        <f t="shared" ref="AD56" si="246">SQRT(AD55)</f>
        <v>15.420137370913029</v>
      </c>
      <c r="AE56" s="44">
        <f t="shared" ref="AE56" si="247">SQRT(AE55)</f>
        <v>16.684925867840171</v>
      </c>
      <c r="AF56" s="45">
        <f t="shared" ref="AF56" si="248">SQRT(AF55)</f>
        <v>15.594607325634321</v>
      </c>
    </row>
    <row r="60" spans="1:32" ht="15.75" thickBot="1" x14ac:dyDescent="0.3">
      <c r="A60" t="s">
        <v>23</v>
      </c>
    </row>
    <row r="61" spans="1:32" x14ac:dyDescent="0.25">
      <c r="A61" s="22" t="s">
        <v>15</v>
      </c>
      <c r="B61" s="23" t="s">
        <v>18</v>
      </c>
      <c r="C61" s="24" t="s">
        <v>19</v>
      </c>
      <c r="D61" s="4" t="s">
        <v>21</v>
      </c>
      <c r="E61">
        <v>0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 s="43">
        <v>23</v>
      </c>
      <c r="AC61" s="44">
        <v>24</v>
      </c>
      <c r="AD61" s="44">
        <v>25</v>
      </c>
      <c r="AE61" s="44">
        <v>26</v>
      </c>
      <c r="AF61" s="45">
        <v>27</v>
      </c>
    </row>
    <row r="62" spans="1:32" ht="15.75" thickBot="1" x14ac:dyDescent="0.3">
      <c r="A62" s="25">
        <v>2.1450663645962069</v>
      </c>
      <c r="B62" s="26">
        <v>6.3239985045432004E-2</v>
      </c>
      <c r="C62" s="27">
        <v>9339.0070225666714</v>
      </c>
      <c r="D62" s="4" t="s">
        <v>20</v>
      </c>
      <c r="F62">
        <f>G63-F63</f>
        <v>1.9506509626481816</v>
      </c>
      <c r="G62">
        <f t="shared" ref="G62" si="249">H63-G63</f>
        <v>2.9449730518428412</v>
      </c>
      <c r="H62">
        <f t="shared" ref="H62" si="250">I63-H63</f>
        <v>4.3188300653595899</v>
      </c>
      <c r="I62">
        <f t="shared" ref="I62" si="251">J63-I63</f>
        <v>6.1631629731670508</v>
      </c>
      <c r="J62">
        <f t="shared" ref="J62" si="252">K63-J63</f>
        <v>8.5726853199279169</v>
      </c>
      <c r="K62">
        <f t="shared" ref="K62" si="253">L63-K63</f>
        <v>11.64085318193662</v>
      </c>
      <c r="L62">
        <f t="shared" ref="L62" si="254">M63-L63</f>
        <v>15.454151054137135</v>
      </c>
      <c r="M62">
        <f t="shared" ref="M62" si="255">N63-M63</f>
        <v>20.086155408723826</v>
      </c>
      <c r="N62">
        <f t="shared" ref="N62" si="256">O63-N63</f>
        <v>25.591884553471758</v>
      </c>
      <c r="O62">
        <f t="shared" ref="O62" si="257">P63-O63</f>
        <v>32.002927760042439</v>
      </c>
      <c r="P62">
        <f t="shared" ref="P62" si="258">Q63-P63</f>
        <v>39.323773198579914</v>
      </c>
      <c r="Q62">
        <f t="shared" ref="Q62" si="259">R63-Q63</f>
        <v>47.529636180679887</v>
      </c>
      <c r="R62">
        <f t="shared" ref="R62" si="260">S63-R63</f>
        <v>56.565944951602006</v>
      </c>
      <c r="S62">
        <f t="shared" ref="S62" si="261">T63-S63</f>
        <v>66.349490712740476</v>
      </c>
      <c r="T62">
        <f t="shared" ref="T62" si="262">U63-T63</f>
        <v>76.77110989155284</v>
      </c>
      <c r="U62">
        <f t="shared" ref="U62" si="263">V63-U63</f>
        <v>87.699653974756018</v>
      </c>
      <c r="V62">
        <f t="shared" ref="V62" si="264">W63-V63</f>
        <v>98.986924154215956</v>
      </c>
      <c r="W62">
        <f t="shared" ref="W62" si="265">X63-W63</f>
        <v>110.47320770883039</v>
      </c>
      <c r="X62">
        <f t="shared" ref="X62" si="266">Y63-X63</f>
        <v>121.99304868579281</v>
      </c>
      <c r="Y62">
        <f t="shared" ref="Y62" si="267">Z63-Y63</f>
        <v>133.38091162675744</v>
      </c>
      <c r="Z62">
        <f t="shared" ref="Z62" si="268">AA63-Z63</f>
        <v>144.47644617664798</v>
      </c>
      <c r="AA62">
        <f t="shared" ref="AA62" si="269">AB63-AA63</f>
        <v>155.12912396143952</v>
      </c>
      <c r="AB62" s="43">
        <f t="shared" ref="AB62" si="270">AC63-AB63</f>
        <v>165.20208899664908</v>
      </c>
      <c r="AC62" s="44">
        <f t="shared" ref="AC62" si="271">AD63-AC63</f>
        <v>174.57513209768013</v>
      </c>
      <c r="AD62" s="44">
        <f t="shared" ref="AD62" si="272">AE63-AD63</f>
        <v>183.14676291508363</v>
      </c>
      <c r="AE62" s="44">
        <f t="shared" ref="AE62" si="273">AF63-AE63</f>
        <v>190.8354066776626</v>
      </c>
    </row>
    <row r="63" spans="1:32" x14ac:dyDescent="0.25">
      <c r="A63" s="13"/>
      <c r="B63" s="14" t="s">
        <v>28</v>
      </c>
      <c r="C63" s="15" t="s">
        <v>29</v>
      </c>
      <c r="D63" s="4" t="s">
        <v>8</v>
      </c>
      <c r="F63">
        <f>$E$3+($C62)*(EXP(-EXP($A62-$B62*F61)))</f>
        <v>3.0736129926533082</v>
      </c>
      <c r="G63">
        <f t="shared" ref="G63:AF63" si="274">$E$3+($C62)*(EXP(-EXP($A62-$B62*G61)))</f>
        <v>5.0242639553014898</v>
      </c>
      <c r="H63">
        <f t="shared" si="274"/>
        <v>7.969237007144331</v>
      </c>
      <c r="I63">
        <f t="shared" si="274"/>
        <v>12.288067072503921</v>
      </c>
      <c r="J63">
        <f t="shared" si="274"/>
        <v>18.451230045670972</v>
      </c>
      <c r="K63">
        <f t="shared" si="274"/>
        <v>27.023915365598889</v>
      </c>
      <c r="L63">
        <f t="shared" si="274"/>
        <v>38.664768547535509</v>
      </c>
      <c r="M63">
        <f t="shared" si="274"/>
        <v>54.118919601672644</v>
      </c>
      <c r="N63">
        <f t="shared" si="274"/>
        <v>74.20507501039647</v>
      </c>
      <c r="O63">
        <f t="shared" si="274"/>
        <v>99.796959563868228</v>
      </c>
      <c r="P63">
        <f t="shared" si="274"/>
        <v>131.79988732391067</v>
      </c>
      <c r="Q63">
        <f t="shared" si="274"/>
        <v>171.12366052249058</v>
      </c>
      <c r="R63">
        <f t="shared" si="274"/>
        <v>218.65329670317047</v>
      </c>
      <c r="S63">
        <f t="shared" si="274"/>
        <v>275.21924165477247</v>
      </c>
      <c r="T63">
        <f t="shared" si="274"/>
        <v>341.56873236751295</v>
      </c>
      <c r="U63">
        <f t="shared" si="274"/>
        <v>418.33984225906579</v>
      </c>
      <c r="V63">
        <f t="shared" si="274"/>
        <v>506.03949623382181</v>
      </c>
      <c r="W63">
        <f t="shared" si="274"/>
        <v>605.02642038803776</v>
      </c>
      <c r="X63">
        <f t="shared" si="274"/>
        <v>715.49962809686815</v>
      </c>
      <c r="Y63">
        <f t="shared" si="274"/>
        <v>837.49267678266096</v>
      </c>
      <c r="Z63">
        <f t="shared" si="274"/>
        <v>970.8735884094184</v>
      </c>
      <c r="AA63">
        <f t="shared" si="274"/>
        <v>1115.3500345860664</v>
      </c>
      <c r="AB63" s="43">
        <f t="shared" si="274"/>
        <v>1270.4791585475059</v>
      </c>
      <c r="AC63" s="44">
        <f t="shared" si="274"/>
        <v>1435.681247544155</v>
      </c>
      <c r="AD63" s="44">
        <f t="shared" si="274"/>
        <v>1610.2563796418351</v>
      </c>
      <c r="AE63" s="44">
        <f t="shared" si="274"/>
        <v>1793.4031425569187</v>
      </c>
      <c r="AF63" s="45">
        <f t="shared" si="274"/>
        <v>1984.2385492345813</v>
      </c>
    </row>
    <row r="64" spans="1:32" x14ac:dyDescent="0.25">
      <c r="A64" s="16" t="s">
        <v>27</v>
      </c>
      <c r="B64" s="17">
        <f>AF63-$AF$3</f>
        <v>1929.4586484711767</v>
      </c>
      <c r="C64" s="18">
        <f>((AF63-AA63)-($AF$3-$AA$3))</f>
        <v>821.72050805744459</v>
      </c>
      <c r="D64" s="4" t="s">
        <v>9</v>
      </c>
      <c r="E64" s="5">
        <f>SUM(F64:AA64)</f>
        <v>4471287.6199355591</v>
      </c>
      <c r="F64" s="3">
        <f>(F63-F$3)^2</f>
        <v>9.4470968286072257</v>
      </c>
      <c r="G64" s="3">
        <f t="shared" ref="G64" si="275">(G63-G$3)^2</f>
        <v>25.243228292541772</v>
      </c>
      <c r="H64" s="3">
        <f t="shared" ref="H64" si="276">(H63-H$3)^2</f>
        <v>63.508467522269498</v>
      </c>
      <c r="I64" s="3">
        <f t="shared" ref="I64" si="277">(I63-I$3)^2</f>
        <v>150.99347097720644</v>
      </c>
      <c r="J64" s="3">
        <f t="shared" ref="J64" si="278">(J63-J$3)^2</f>
        <v>340.3540997386342</v>
      </c>
      <c r="K64" s="3">
        <f t="shared" ref="K64" si="279">(K63-K$3)^2</f>
        <v>730.07093637288017</v>
      </c>
      <c r="L64" s="3">
        <f t="shared" ref="L64" si="280">(L63-L$3)^2</f>
        <v>1494.4676813386056</v>
      </c>
      <c r="M64" s="3">
        <f t="shared" ref="M64" si="281">(M63-M$3)^2</f>
        <v>2927.9119195218095</v>
      </c>
      <c r="N64" s="3">
        <f t="shared" ref="N64" si="282">(N63-N$3)^2</f>
        <v>5504.7488678565269</v>
      </c>
      <c r="O64" s="3">
        <f t="shared" ref="O64" si="283">(O63-O$3)^2</f>
        <v>9955.7796932843612</v>
      </c>
      <c r="P64" s="3">
        <f t="shared" ref="P64" si="284">(P63-P$3)^2</f>
        <v>17368.942537138741</v>
      </c>
      <c r="Q64" s="3">
        <f t="shared" ref="Q64" si="285">(Q63-Q$3)^2</f>
        <v>29279.464178058395</v>
      </c>
      <c r="R64" s="3">
        <f t="shared" ref="R64" si="286">(R63-R$3)^2</f>
        <v>47802.590855066628</v>
      </c>
      <c r="S64" s="3">
        <f t="shared" ref="S64" si="287">(S63-S$3)^2</f>
        <v>75731.948084863572</v>
      </c>
      <c r="T64" s="3">
        <f t="shared" ref="T64" si="288">(T63-T$3)^2</f>
        <v>116626.3191599422</v>
      </c>
      <c r="U64" s="3">
        <f t="shared" ref="U64" si="289">(U63-U$3)^2</f>
        <v>174897.2506223355</v>
      </c>
      <c r="V64" s="3">
        <f t="shared" ref="V64" si="290">(V63-V$3)^2</f>
        <v>255733.6626437848</v>
      </c>
      <c r="W64" s="3">
        <f t="shared" ref="W64" si="291">(W63-W$3)^2</f>
        <v>365413.33752415492</v>
      </c>
      <c r="X64" s="3">
        <f t="shared" ref="X64" si="292">(X63-X$3)^2</f>
        <v>510354.57516323018</v>
      </c>
      <c r="Y64" s="3">
        <f t="shared" ref="Y64" si="293">(Y63-Y$3)^2</f>
        <v>696623.56780525146</v>
      </c>
      <c r="Z64" s="3">
        <f t="shared" ref="Z64" si="294">(Z63-Z$3)^2</f>
        <v>933169.64817272651</v>
      </c>
      <c r="AA64" s="3">
        <f t="shared" ref="AA64" si="295">(AA63-AA$3)^2</f>
        <v>1227083.7877272731</v>
      </c>
      <c r="AB64" s="46">
        <f t="shared" ref="AB64" si="296">(AB63-AB$3)^2</f>
        <v>1581841.2636142578</v>
      </c>
      <c r="AC64" s="47">
        <f t="shared" ref="AC64" si="297">(AC63-AC$3)^2</f>
        <v>2007465.5116971375</v>
      </c>
      <c r="AD64" s="47">
        <f t="shared" ref="AD64" si="298">(AD63-AD$3)^2</f>
        <v>2511387.2578374697</v>
      </c>
      <c r="AE64" s="47">
        <f t="shared" ref="AE64" si="299">(AE63-AE$3)^2</f>
        <v>3086443.9239512659</v>
      </c>
      <c r="AF64" s="48">
        <f t="shared" ref="AF64" si="300">(AF63-AF$3)^2</f>
        <v>3722810.6761602201</v>
      </c>
    </row>
    <row r="65" spans="1:32" ht="15.75" thickBot="1" x14ac:dyDescent="0.3">
      <c r="A65" s="19" t="s">
        <v>30</v>
      </c>
      <c r="B65" s="20">
        <f>(B64/$AF$3)*100</f>
        <v>3522.2017958822944</v>
      </c>
      <c r="C65" s="21">
        <f>((C64)/($AF$3-$AA$3))*100</f>
        <v>1742.1141308375954</v>
      </c>
      <c r="D65" s="4" t="s">
        <v>10</v>
      </c>
      <c r="E65" s="5">
        <f>SUM(F65:AA65)</f>
        <v>6629.9854868756229</v>
      </c>
      <c r="F65">
        <f>SQRT(F64)</f>
        <v>3.0736129926533082</v>
      </c>
      <c r="G65">
        <f t="shared" ref="G65" si="301">SQRT(G64)</f>
        <v>5.0242639553014898</v>
      </c>
      <c r="H65">
        <f t="shared" ref="H65" si="302">SQRT(H64)</f>
        <v>7.9692200071443313</v>
      </c>
      <c r="I65">
        <f t="shared" ref="I65" si="303">SQRT(I64)</f>
        <v>12.28794006240291</v>
      </c>
      <c r="J65">
        <f t="shared" ref="J65" si="304">SQRT(J64)</f>
        <v>18.448688293172342</v>
      </c>
      <c r="K65">
        <f t="shared" ref="K65" si="305">SQRT(K64)</f>
        <v>27.019824876798889</v>
      </c>
      <c r="L65">
        <f t="shared" ref="L65" si="306">SQRT(L64)</f>
        <v>38.658345558735512</v>
      </c>
      <c r="M65">
        <f t="shared" ref="M65" si="307">SQRT(M64)</f>
        <v>54.110183140715847</v>
      </c>
      <c r="N65">
        <f t="shared" ref="N65" si="308">SQRT(N64)</f>
        <v>74.193994823412268</v>
      </c>
      <c r="O65">
        <f t="shared" ref="O65" si="309">SQRT(O64)</f>
        <v>99.778653495045532</v>
      </c>
      <c r="P65">
        <f t="shared" ref="P65" si="310">SQRT(P64)</f>
        <v>131.79128399533386</v>
      </c>
      <c r="Q65">
        <f t="shared" ref="Q65" si="311">SQRT(Q64)</f>
        <v>171.11243139543777</v>
      </c>
      <c r="R65">
        <f t="shared" ref="R65" si="312">SQRT(R64)</f>
        <v>218.63803615809081</v>
      </c>
      <c r="S65">
        <f t="shared" ref="S65" si="313">SQRT(S64)</f>
        <v>275.19438236429096</v>
      </c>
      <c r="T65">
        <f t="shared" ref="T65" si="314">SQRT(T64)</f>
        <v>341.50595772247107</v>
      </c>
      <c r="U65">
        <f t="shared" ref="U65" si="315">SQRT(U64)</f>
        <v>418.2071862394709</v>
      </c>
      <c r="V65">
        <f t="shared" ref="V65" si="316">SQRT(V64)</f>
        <v>505.70115942499558</v>
      </c>
      <c r="W65">
        <f t="shared" ref="W65" si="317">SQRT(W64)</f>
        <v>604.49428245778711</v>
      </c>
      <c r="X65">
        <f t="shared" ref="X65" si="318">SQRT(X64)</f>
        <v>714.39105198989591</v>
      </c>
      <c r="Y65">
        <f t="shared" ref="Y65" si="319">SQRT(Y64)</f>
        <v>834.63978326296638</v>
      </c>
      <c r="Z65">
        <f t="shared" ref="Z65" si="320">SQRT(Z64)</f>
        <v>966.00706424576754</v>
      </c>
      <c r="AA65">
        <f t="shared" ref="AA65" si="321">SQRT(AA64)</f>
        <v>1107.738140413732</v>
      </c>
      <c r="AB65" s="43">
        <f t="shared" ref="AB65" si="322">SQRT(AB64)</f>
        <v>1257.7127110808167</v>
      </c>
      <c r="AC65" s="44">
        <f t="shared" ref="AC65" si="323">SQRT(AC64)</f>
        <v>1416.8505608204196</v>
      </c>
      <c r="AD65" s="44">
        <f t="shared" ref="AD65" si="324">SQRT(AD64)</f>
        <v>1584.7357059893204</v>
      </c>
      <c r="AE65" s="44">
        <f t="shared" ref="AE65" si="325">SQRT(AE64)</f>
        <v>1756.8278014510317</v>
      </c>
      <c r="AF65" s="45">
        <f t="shared" ref="AF65" si="326">SQRT(AF64)</f>
        <v>1929.4586484711767</v>
      </c>
    </row>
    <row r="70" spans="1:32" ht="15.75" thickBot="1" x14ac:dyDescent="0.3">
      <c r="A70" t="s">
        <v>24</v>
      </c>
    </row>
    <row r="71" spans="1:32" x14ac:dyDescent="0.25">
      <c r="A71" s="22" t="s">
        <v>15</v>
      </c>
      <c r="B71" s="23" t="s">
        <v>18</v>
      </c>
      <c r="C71" s="24" t="s">
        <v>19</v>
      </c>
      <c r="D71" s="4" t="s">
        <v>21</v>
      </c>
      <c r="E71">
        <v>0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 s="43">
        <v>23</v>
      </c>
      <c r="AC71" s="44">
        <v>24</v>
      </c>
      <c r="AD71" s="44">
        <v>25</v>
      </c>
      <c r="AE71" s="44">
        <v>26</v>
      </c>
      <c r="AF71" s="45">
        <v>27</v>
      </c>
    </row>
    <row r="72" spans="1:32" ht="15.75" thickBot="1" x14ac:dyDescent="0.3">
      <c r="A72" s="25">
        <v>1.9915228111501313</v>
      </c>
      <c r="B72" s="26">
        <v>6.4778785707536729E-2</v>
      </c>
      <c r="C72" s="27">
        <v>0.26023885084507564</v>
      </c>
      <c r="D72" s="4" t="s">
        <v>20</v>
      </c>
      <c r="F72">
        <f>G73-F73</f>
        <v>1.1839014549796948E-4</v>
      </c>
      <c r="G72">
        <f t="shared" ref="G72" si="327">H73-G73</f>
        <v>1.764961573431493E-4</v>
      </c>
      <c r="H72">
        <f t="shared" ref="H72" si="328">I73-H73</f>
        <v>2.7196768101142468E-4</v>
      </c>
      <c r="I72">
        <f t="shared" ref="I72" si="329">J73-I73</f>
        <v>4.3644857045186238E-4</v>
      </c>
      <c r="J72">
        <f t="shared" ref="J72" si="330">K73-J73</f>
        <v>7.4322735660284291E-4</v>
      </c>
      <c r="K72">
        <f t="shared" ref="K72" si="331">L73-K73</f>
        <v>1.6033321793276119E-3</v>
      </c>
      <c r="L72">
        <f t="shared" ref="L72" si="332">M73-L73</f>
        <v>2.4396413773989842E-3</v>
      </c>
      <c r="M72">
        <f t="shared" ref="M72" si="333">N73-M73</f>
        <v>3.8646138158544181E-3</v>
      </c>
      <c r="N72">
        <f t="shared" ref="N72" si="334">O73-N73</f>
        <v>6.9067681854918482E-3</v>
      </c>
      <c r="O72">
        <f t="shared" ref="O72" si="335">P73-O73</f>
        <v>1.3255866682955964E-2</v>
      </c>
      <c r="P72">
        <f t="shared" ref="P72" si="336">Q73-P73</f>
        <v>2.1712528076888133E-2</v>
      </c>
      <c r="Q72">
        <f t="shared" ref="Q72" si="337">R73-Q73</f>
        <v>3.4943665251089336E-2</v>
      </c>
      <c r="R72">
        <f t="shared" ref="R72" si="338">S73-R73</f>
        <v>8.4881598295829419E-2</v>
      </c>
      <c r="S72">
        <f t="shared" ref="S72" si="339">T73-S73</f>
        <v>0.17117470247307942</v>
      </c>
      <c r="T72">
        <f t="shared" ref="T72" si="340">U73-T73</f>
        <v>0.31354918254163217</v>
      </c>
      <c r="U72">
        <f t="shared" ref="U72" si="341">V73-U73</f>
        <v>0.83906965886154228</v>
      </c>
      <c r="V72">
        <f t="shared" ref="V72" si="342">W73-V73</f>
        <v>1.1988286866332913</v>
      </c>
      <c r="W72">
        <f t="shared" ref="W72" si="343">X73-W73</f>
        <v>1.5500646773803113</v>
      </c>
      <c r="X72">
        <f t="shared" ref="X72" si="344">Y73-X73</f>
        <v>2.664386543278483</v>
      </c>
      <c r="Y72">
        <f t="shared" ref="Y72" si="345">Z73-Y73</f>
        <v>3.2582889004116184</v>
      </c>
      <c r="Z72">
        <f t="shared" ref="Z72" si="346">AA73-Z73</f>
        <v>4.509325616412001</v>
      </c>
      <c r="AA72">
        <f t="shared" ref="AA72" si="347">AB73-AA73</f>
        <v>7.5576760865238644</v>
      </c>
      <c r="AB72" s="43">
        <f t="shared" ref="AB72" si="348">AC73-AB73</f>
        <v>9.6384933557705459</v>
      </c>
      <c r="AC72" s="44">
        <f t="shared" ref="AC72" si="349">AD73-AC73</f>
        <v>11.147033121177131</v>
      </c>
      <c r="AD72" s="44">
        <f t="shared" ref="AD72" si="350">AE73-AD73</f>
        <v>14.063247385333604</v>
      </c>
      <c r="AE72" s="44">
        <f t="shared" ref="AE72" si="351">AF73-AE73</f>
        <v>19.992149555257427</v>
      </c>
    </row>
    <row r="73" spans="1:32" x14ac:dyDescent="0.25">
      <c r="A73" s="13"/>
      <c r="B73" s="14" t="s">
        <v>28</v>
      </c>
      <c r="C73" s="15" t="s">
        <v>29</v>
      </c>
      <c r="D73" s="4" t="s">
        <v>8</v>
      </c>
      <c r="F73">
        <f>$E$3+(E4*$C72)*(EXP(-EXP($A72-$B72*F71)))</f>
        <v>1.7315830072992466E-4</v>
      </c>
      <c r="G73">
        <f t="shared" ref="G73:AF73" si="352">$E$3+(F4*$C72)*(EXP(-EXP($A72-$B72*G71)))</f>
        <v>2.9154844622789413E-4</v>
      </c>
      <c r="H73">
        <f t="shared" si="352"/>
        <v>4.6804460357104344E-4</v>
      </c>
      <c r="I73">
        <f t="shared" si="352"/>
        <v>7.4001228458246812E-4</v>
      </c>
      <c r="J73">
        <f t="shared" si="352"/>
        <v>1.1764608550343305E-3</v>
      </c>
      <c r="K73">
        <f t="shared" si="352"/>
        <v>1.9196882116371734E-3</v>
      </c>
      <c r="L73">
        <f t="shared" si="352"/>
        <v>3.5230203909647853E-3</v>
      </c>
      <c r="M73">
        <f t="shared" si="352"/>
        <v>5.9626617683637695E-3</v>
      </c>
      <c r="N73">
        <f t="shared" si="352"/>
        <v>9.8272755842181876E-3</v>
      </c>
      <c r="O73">
        <f t="shared" si="352"/>
        <v>1.6734043769710036E-2</v>
      </c>
      <c r="P73">
        <f t="shared" si="352"/>
        <v>2.9989910452666E-2</v>
      </c>
      <c r="Q73">
        <f t="shared" si="352"/>
        <v>5.1702438529554133E-2</v>
      </c>
      <c r="R73">
        <f t="shared" si="352"/>
        <v>8.6646103780643469E-2</v>
      </c>
      <c r="S73">
        <f t="shared" si="352"/>
        <v>0.17152770207647289</v>
      </c>
      <c r="T73">
        <f t="shared" si="352"/>
        <v>0.34270240454955231</v>
      </c>
      <c r="U73">
        <f t="shared" si="352"/>
        <v>0.65625158709118447</v>
      </c>
      <c r="V73">
        <f t="shared" si="352"/>
        <v>1.4953212459527268</v>
      </c>
      <c r="W73">
        <f t="shared" si="352"/>
        <v>2.6941499325860181</v>
      </c>
      <c r="X73">
        <f t="shared" si="352"/>
        <v>4.2442146099663294</v>
      </c>
      <c r="Y73">
        <f t="shared" si="352"/>
        <v>6.9086011532448124</v>
      </c>
      <c r="Z73">
        <f t="shared" si="352"/>
        <v>10.166890053656431</v>
      </c>
      <c r="AA73">
        <f t="shared" si="352"/>
        <v>14.676215670068432</v>
      </c>
      <c r="AB73" s="43">
        <f t="shared" si="352"/>
        <v>22.233891756592296</v>
      </c>
      <c r="AC73" s="44">
        <f t="shared" si="352"/>
        <v>31.872385112362842</v>
      </c>
      <c r="AD73" s="44">
        <f t="shared" si="352"/>
        <v>43.019418233539973</v>
      </c>
      <c r="AE73" s="44">
        <f t="shared" si="352"/>
        <v>57.082665618873577</v>
      </c>
      <c r="AF73" s="45">
        <f t="shared" si="352"/>
        <v>77.074815174131004</v>
      </c>
    </row>
    <row r="74" spans="1:32" x14ac:dyDescent="0.25">
      <c r="A74" s="16" t="s">
        <v>27</v>
      </c>
      <c r="B74" s="17">
        <f>AF73-$AF$3</f>
        <v>22.294914410726371</v>
      </c>
      <c r="C74" s="18">
        <f>((AF73-AA73)-($AF$3-$AA$3))</f>
        <v>15.230592912992243</v>
      </c>
      <c r="D74" s="4" t="s">
        <v>9</v>
      </c>
      <c r="E74" s="5">
        <f>SUM(F74:AA74)</f>
        <v>110.67366118761772</v>
      </c>
      <c r="F74" s="3">
        <f>(F73-F$3)^2</f>
        <v>2.9983797111675025E-8</v>
      </c>
      <c r="G74" s="3">
        <f t="shared" ref="G74" si="353">(G73-G$3)^2</f>
        <v>8.5000496497899273E-8</v>
      </c>
      <c r="H74" s="3">
        <f t="shared" ref="H74" si="354">(H73-H$3)^2</f>
        <v>2.0344123441055976E-7</v>
      </c>
      <c r="I74" s="3">
        <f t="shared" ref="I74" si="355">(I73-I$3)^2</f>
        <v>3.757716770644901E-7</v>
      </c>
      <c r="J74" s="3">
        <f t="shared" ref="J74" si="356">(J73-J$3)^2</f>
        <v>1.8640212720725392E-6</v>
      </c>
      <c r="K74" s="3">
        <f t="shared" ref="K74" si="357">(K73-K$3)^2</f>
        <v>4.7123751944363952E-6</v>
      </c>
      <c r="L74" s="3">
        <f t="shared" ref="L74" si="358">(L73-L$3)^2</f>
        <v>8.4098167734022374E-6</v>
      </c>
      <c r="M74" s="3">
        <f t="shared" ref="M74" si="359">(M73-M$3)^2</f>
        <v>7.6939619377694911E-6</v>
      </c>
      <c r="N74" s="3">
        <f t="shared" ref="N74" si="360">(N73-N$3)^2</f>
        <v>1.5697869761975208E-6</v>
      </c>
      <c r="O74" s="3">
        <f t="shared" ref="O74" si="361">(O73-O$3)^2</f>
        <v>2.4712627672019751E-6</v>
      </c>
      <c r="P74" s="3">
        <f t="shared" ref="P74" si="362">(P73-P$3)^2</f>
        <v>4.5738588433278559E-4</v>
      </c>
      <c r="Q74" s="3">
        <f t="shared" ref="Q74" si="363">(Q73-Q$3)^2</f>
        <v>1.6380889418928723E-3</v>
      </c>
      <c r="R74" s="3">
        <f t="shared" ref="R74" si="364">(R73-R$3)^2</f>
        <v>5.0958979910507955E-3</v>
      </c>
      <c r="S74" s="3">
        <f t="shared" ref="S74" si="365">(S73-S$3)^2</f>
        <v>2.1511622959780902E-2</v>
      </c>
      <c r="T74" s="3">
        <f t="shared" ref="T74" si="366">(T73-T$3)^2</f>
        <v>7.8359550542991929E-2</v>
      </c>
      <c r="U74" s="3">
        <f t="shared" ref="U74" si="367">(U73-U$3)^2</f>
        <v>0.2741523183017614</v>
      </c>
      <c r="V74" s="3">
        <f t="shared" ref="V74" si="368">(V73-V$3)^2</f>
        <v>1.3386129877529442</v>
      </c>
      <c r="W74" s="3">
        <f t="shared" ref="W74" si="369">(W73-W$3)^2</f>
        <v>4.6742958982419385</v>
      </c>
      <c r="X74" s="3">
        <f t="shared" ref="X74" si="370">(X73-X$3)^2</f>
        <v>9.8322288214589459</v>
      </c>
      <c r="Y74" s="3">
        <f t="shared" ref="Y74" si="371">(Y73-Y$3)^2</f>
        <v>16.448764408837132</v>
      </c>
      <c r="Z74" s="3">
        <f t="shared" ref="Z74" si="372">(Z73-Z$3)^2</f>
        <v>28.093878567934254</v>
      </c>
      <c r="AA74" s="3">
        <f t="shared" ref="AA74" si="373">(AA73-AA$3)^2</f>
        <v>49.90463822334857</v>
      </c>
      <c r="AB74" s="46">
        <f t="shared" ref="AB74" si="374">(AB73-AB$3)^2</f>
        <v>89.632501382419676</v>
      </c>
      <c r="AC74" s="47">
        <f t="shared" ref="AC74" si="375">(AC73-AC$3)^2</f>
        <v>170.08589685992973</v>
      </c>
      <c r="AD74" s="47">
        <f t="shared" ref="AD74" si="376">(AD73-AD$3)^2</f>
        <v>306.2060619119614</v>
      </c>
      <c r="AE74" s="47">
        <f t="shared" ref="AE74" si="377">(AE73-AE$3)^2</f>
        <v>420.55035868093847</v>
      </c>
      <c r="AF74" s="48">
        <f t="shared" ref="AF74" si="378">(AF73-AF$3)^2</f>
        <v>497.06320858161439</v>
      </c>
    </row>
    <row r="75" spans="1:32" ht="15.75" thickBot="1" x14ac:dyDescent="0.3">
      <c r="A75" s="19" t="s">
        <v>30</v>
      </c>
      <c r="B75" s="20">
        <f>(B74/$AF$3)*100</f>
        <v>40.699077763974969</v>
      </c>
      <c r="C75" s="21">
        <f>((C74)/($AF$3-$AA$3))*100</f>
        <v>32.290092403174917</v>
      </c>
      <c r="D75" s="4" t="s">
        <v>10</v>
      </c>
      <c r="E75" s="5">
        <f>SUM(F75:AA75)</f>
        <v>23.972030704214717</v>
      </c>
      <c r="F75">
        <f>SQRT(F74)</f>
        <v>1.7315830072992466E-4</v>
      </c>
      <c r="G75">
        <f t="shared" ref="G75" si="379">SQRT(G74)</f>
        <v>2.9154844622789413E-4</v>
      </c>
      <c r="H75">
        <f t="shared" ref="H75" si="380">SQRT(H74)</f>
        <v>4.5104460357104346E-4</v>
      </c>
      <c r="I75">
        <f t="shared" ref="I75" si="381">SQRT(I74)</f>
        <v>6.1300218357236713E-4</v>
      </c>
      <c r="J75">
        <f t="shared" ref="J75" si="382">SQRT(J74)</f>
        <v>1.3652916435958067E-3</v>
      </c>
      <c r="K75">
        <f t="shared" ref="K75" si="383">SQRT(K74)</f>
        <v>2.1708005883628268E-3</v>
      </c>
      <c r="L75">
        <f t="shared" ref="L75" si="384">SQRT(L74)</f>
        <v>2.8999684090352152E-3</v>
      </c>
      <c r="M75">
        <f t="shared" ref="M75" si="385">SQRT(M74)</f>
        <v>2.7737991884362306E-3</v>
      </c>
      <c r="N75">
        <f t="shared" ref="N75" si="386">SQRT(N74)</f>
        <v>1.2529113999790731E-3</v>
      </c>
      <c r="O75">
        <f t="shared" ref="O75" si="387">SQRT(O74)</f>
        <v>1.572025052981655E-3</v>
      </c>
      <c r="P75">
        <f t="shared" ref="P75" si="388">SQRT(P74)</f>
        <v>2.1386581875858179E-2</v>
      </c>
      <c r="Q75">
        <f t="shared" ref="Q75" si="389">SQRT(Q74)</f>
        <v>4.0473311476735781E-2</v>
      </c>
      <c r="R75">
        <f t="shared" ref="R75" si="390">SQRT(R74)</f>
        <v>7.1385558700978138E-2</v>
      </c>
      <c r="S75">
        <f t="shared" ref="S75" si="391">SQRT(S74)</f>
        <v>0.14666841159493377</v>
      </c>
      <c r="T75">
        <f t="shared" ref="T75" si="392">SQRT(T74)</f>
        <v>0.27992775950768428</v>
      </c>
      <c r="U75">
        <f t="shared" ref="U75" si="393">SQRT(U74)</f>
        <v>0.52359556749628944</v>
      </c>
      <c r="V75">
        <f t="shared" ref="V75" si="394">SQRT(V74)</f>
        <v>1.1569844371265088</v>
      </c>
      <c r="W75">
        <f t="shared" ref="W75" si="395">SQRT(W74)</f>
        <v>2.1620120023353104</v>
      </c>
      <c r="X75">
        <f t="shared" ref="X75" si="396">SQRT(X74)</f>
        <v>3.1356385029940785</v>
      </c>
      <c r="Y75">
        <f t="shared" ref="Y75" si="397">SQRT(Y74)</f>
        <v>4.0557076335501714</v>
      </c>
      <c r="Z75">
        <f t="shared" ref="Z75" si="398">SQRT(Z74)</f>
        <v>5.3003658900055433</v>
      </c>
      <c r="AA75">
        <f t="shared" ref="AA75" si="399">SQRT(AA74)</f>
        <v>7.0643214977341291</v>
      </c>
      <c r="AB75" s="43">
        <f t="shared" ref="AB75" si="400">SQRT(AB74)</f>
        <v>9.4674442899031455</v>
      </c>
      <c r="AC75" s="44">
        <f t="shared" ref="AC75" si="401">SQRT(AC74)</f>
        <v>13.041698388627523</v>
      </c>
      <c r="AD75" s="44">
        <f t="shared" ref="AD75" si="402">SQRT(AD74)</f>
        <v>17.498744581025274</v>
      </c>
      <c r="AE75" s="44">
        <f t="shared" ref="AE75" si="403">SQRT(AE74)</f>
        <v>20.507324512986536</v>
      </c>
      <c r="AF75" s="45">
        <f t="shared" ref="AF75" si="404">SQRT(AF74)</f>
        <v>22.294914410726371</v>
      </c>
    </row>
    <row r="80" spans="1:32" ht="15.75" thickBot="1" x14ac:dyDescent="0.3">
      <c r="A80" t="s">
        <v>26</v>
      </c>
    </row>
    <row r="81" spans="1:32" x14ac:dyDescent="0.25">
      <c r="A81" s="22" t="s">
        <v>15</v>
      </c>
      <c r="B81" s="23" t="s">
        <v>18</v>
      </c>
      <c r="C81" s="24" t="s">
        <v>19</v>
      </c>
      <c r="D81" s="4" t="s">
        <v>21</v>
      </c>
      <c r="E81">
        <v>0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 s="43">
        <v>23</v>
      </c>
      <c r="AC81" s="44">
        <v>24</v>
      </c>
      <c r="AD81" s="44">
        <v>25</v>
      </c>
      <c r="AE81" s="44">
        <v>26</v>
      </c>
      <c r="AF81" s="45">
        <v>27</v>
      </c>
    </row>
    <row r="82" spans="1:32" ht="15.75" thickBot="1" x14ac:dyDescent="0.3">
      <c r="A82" s="25">
        <v>1.7550288422234972</v>
      </c>
      <c r="B82" s="26">
        <v>7.5584382555170485E-2</v>
      </c>
      <c r="C82" s="27">
        <v>1.024720730266657E-2</v>
      </c>
      <c r="D82" s="4" t="s">
        <v>20</v>
      </c>
      <c r="F82">
        <f>G83-F83</f>
        <v>1.1639199134280828E-4</v>
      </c>
      <c r="G82">
        <f t="shared" ref="G82" si="405">H83-G83</f>
        <v>1.7473057050694394E-4</v>
      </c>
      <c r="H82">
        <f t="shared" ref="H82" si="406">I83-H83</f>
        <v>2.7037958110278135E-4</v>
      </c>
      <c r="I82">
        <f t="shared" ref="I82" si="407">J83-I83</f>
        <v>4.3498383580171582E-4</v>
      </c>
      <c r="J82">
        <f t="shared" ref="J82" si="408">K83-J83</f>
        <v>7.4178602145776235E-4</v>
      </c>
      <c r="K82">
        <f t="shared" ref="K82" si="409">L83-K83</f>
        <v>1.6005768421568801E-3</v>
      </c>
      <c r="L82">
        <f t="shared" ref="L82" si="410">M83-L83</f>
        <v>2.439507052046562E-3</v>
      </c>
      <c r="M82">
        <f t="shared" ref="M82" si="411">N83-M83</f>
        <v>3.8670683649141184E-3</v>
      </c>
      <c r="N82">
        <f t="shared" ref="N82" si="412">O83-N83</f>
        <v>6.9117423676853945E-3</v>
      </c>
      <c r="O82">
        <f t="shared" ref="O82" si="413">P83-O83</f>
        <v>1.3264847650729075E-2</v>
      </c>
      <c r="P82">
        <f t="shared" ref="P82" si="414">Q83-P83</f>
        <v>2.1727184698070626E-2</v>
      </c>
      <c r="Q82">
        <f t="shared" ref="Q82" si="415">R83-Q83</f>
        <v>3.4962281515779216E-2</v>
      </c>
      <c r="R82">
        <f t="shared" ref="R82" si="416">S83-R83</f>
        <v>8.4910234225626421E-2</v>
      </c>
      <c r="S82">
        <f t="shared" ref="S82" si="417">T83-S83</f>
        <v>0.17120532603066815</v>
      </c>
      <c r="T82">
        <f t="shared" ref="T82" si="418">U83-T83</f>
        <v>0.31355602372607327</v>
      </c>
      <c r="U82">
        <f t="shared" ref="U82" si="419">V83-U83</f>
        <v>0.83902407807655266</v>
      </c>
      <c r="V82">
        <f t="shared" ref="V82" si="420">W83-V83</f>
        <v>1.1986346010281308</v>
      </c>
      <c r="W82">
        <f t="shared" ref="W82" si="421">X83-W83</f>
        <v>1.5497954408669323</v>
      </c>
      <c r="X82">
        <f t="shared" ref="X82" si="422">Y83-X83</f>
        <v>2.6641983077960179</v>
      </c>
      <c r="Y82">
        <f t="shared" ref="Y82" si="423">Z83-Y83</f>
        <v>3.2587223992437062</v>
      </c>
      <c r="Z82">
        <f t="shared" ref="Z82" si="424">AA83-Z83</f>
        <v>4.5112001286456636</v>
      </c>
      <c r="AA82">
        <f t="shared" ref="AA82" si="425">AB83-AA83</f>
        <v>7.5628646245153917</v>
      </c>
      <c r="AB82" s="43">
        <f t="shared" ref="AB82" si="426">AC83-AB83</f>
        <v>9.649486447642154</v>
      </c>
      <c r="AC82" s="44">
        <f t="shared" ref="AC82" si="427">AD83-AC83</f>
        <v>11.166316074921884</v>
      </c>
      <c r="AD82" s="44">
        <f t="shared" ref="AD82" si="428">AE83-AD83</f>
        <v>14.095237607851473</v>
      </c>
      <c r="AE82" s="44">
        <f t="shared" ref="AE82" si="429">AF83-AE83</f>
        <v>20.046003154377296</v>
      </c>
    </row>
    <row r="83" spans="1:32" x14ac:dyDescent="0.25">
      <c r="A83" s="13"/>
      <c r="B83" s="14" t="s">
        <v>28</v>
      </c>
      <c r="C83" s="15" t="s">
        <v>29</v>
      </c>
      <c r="D83" s="4" t="s">
        <v>8</v>
      </c>
      <c r="F83">
        <f>$E$3+($C82/($C82+E5))*E4*(EXP(-EXP($A82-$B82*F81)))</f>
        <v>1.6587639467953007E-4</v>
      </c>
      <c r="G83">
        <f>$E$3+($C82/($C82+F5))*F4*(EXP(-EXP($A82-$B82*G81)))</f>
        <v>2.8226838602233835E-4</v>
      </c>
      <c r="H83">
        <f>$E$3+($C82/($C82+G5))*G4*(EXP(-EXP($A82-$B82*H81)))</f>
        <v>4.5699895652928229E-4</v>
      </c>
      <c r="I83">
        <f t="shared" ref="I83:AF83" si="430">$E$3+($C82/($C82+H5))*H4*(EXP(-EXP($A82-$B82*I81)))</f>
        <v>7.2737853763206364E-4</v>
      </c>
      <c r="J83">
        <f t="shared" si="430"/>
        <v>1.1623623734337795E-3</v>
      </c>
      <c r="K83">
        <f t="shared" si="430"/>
        <v>1.9041483948915418E-3</v>
      </c>
      <c r="L83">
        <f t="shared" si="430"/>
        <v>3.5047252370484219E-3</v>
      </c>
      <c r="M83">
        <f t="shared" si="430"/>
        <v>5.9442322890949839E-3</v>
      </c>
      <c r="N83">
        <f t="shared" si="430"/>
        <v>9.8113006540091023E-3</v>
      </c>
      <c r="O83">
        <f t="shared" si="430"/>
        <v>1.6723043021694497E-2</v>
      </c>
      <c r="P83">
        <f t="shared" si="430"/>
        <v>2.9987890672423571E-2</v>
      </c>
      <c r="Q83">
        <f t="shared" si="430"/>
        <v>5.1715075370494197E-2</v>
      </c>
      <c r="R83">
        <f t="shared" si="430"/>
        <v>8.6677356886273413E-2</v>
      </c>
      <c r="S83">
        <f t="shared" si="430"/>
        <v>0.17158759111189983</v>
      </c>
      <c r="T83">
        <f t="shared" si="430"/>
        <v>0.34279291714256799</v>
      </c>
      <c r="U83">
        <f t="shared" si="430"/>
        <v>0.65634894086864126</v>
      </c>
      <c r="V83">
        <f t="shared" si="430"/>
        <v>1.4953730189451939</v>
      </c>
      <c r="W83">
        <f t="shared" si="430"/>
        <v>2.6940076199733247</v>
      </c>
      <c r="X83">
        <f t="shared" si="430"/>
        <v>4.243803060840257</v>
      </c>
      <c r="Y83">
        <f t="shared" si="430"/>
        <v>6.9080013686362749</v>
      </c>
      <c r="Z83">
        <f t="shared" si="430"/>
        <v>10.166723767879981</v>
      </c>
      <c r="AA83">
        <f t="shared" si="430"/>
        <v>14.677923896525645</v>
      </c>
      <c r="AB83" s="43">
        <f t="shared" si="430"/>
        <v>22.240788521041036</v>
      </c>
      <c r="AC83" s="44">
        <f t="shared" si="430"/>
        <v>31.89027496868319</v>
      </c>
      <c r="AD83" s="44">
        <f t="shared" si="430"/>
        <v>43.056591043605074</v>
      </c>
      <c r="AE83" s="44">
        <f t="shared" si="430"/>
        <v>57.151828651456547</v>
      </c>
      <c r="AF83" s="45">
        <f t="shared" si="430"/>
        <v>77.197831805833843</v>
      </c>
    </row>
    <row r="84" spans="1:32" x14ac:dyDescent="0.25">
      <c r="A84" s="16" t="s">
        <v>27</v>
      </c>
      <c r="B84" s="17">
        <f>AF83-$AF$3</f>
        <v>22.41793104242921</v>
      </c>
      <c r="C84" s="28">
        <f>((AF83-AA83)-($AF$3-$AA$3))</f>
        <v>15.351901318237871</v>
      </c>
      <c r="D84" s="4" t="s">
        <v>9</v>
      </c>
      <c r="E84" s="5">
        <f>SUM(F84:AA84)</f>
        <v>110.68827122160596</v>
      </c>
      <c r="F84" s="3">
        <f>(F83-F$3)^2</f>
        <v>2.7514978311879233E-8</v>
      </c>
      <c r="G84" s="3">
        <f t="shared" ref="G84" si="431">(G83-G$3)^2</f>
        <v>7.9675441747655815E-8</v>
      </c>
      <c r="H84" s="3">
        <f t="shared" ref="H84" si="432">(H83-H$3)^2</f>
        <v>1.9359908174685726E-7</v>
      </c>
      <c r="I84" s="3">
        <f t="shared" ref="I84" si="433">(I83-I$3)^2</f>
        <v>3.6044225969189956E-7</v>
      </c>
      <c r="J84" s="3">
        <f t="shared" ref="J84" si="434">(J83-J$3)^2</f>
        <v>1.9027171174892233E-6</v>
      </c>
      <c r="K84" s="3">
        <f t="shared" ref="K84" si="435">(K83-K$3)^2</f>
        <v>4.780084367009817E-6</v>
      </c>
      <c r="L84" s="3">
        <f t="shared" ref="L84" si="436">(L83-L$3)^2</f>
        <v>8.5162622228508409E-6</v>
      </c>
      <c r="M84" s="3">
        <f t="shared" ref="M84" si="437">(M83-M$3)^2</f>
        <v>7.7965409327537302E-6</v>
      </c>
      <c r="N84" s="3">
        <f t="shared" ref="N84" si="438">(N83-N$3)^2</f>
        <v>1.6100725189383722E-6</v>
      </c>
      <c r="O84" s="3">
        <f t="shared" ref="O84" si="439">(O83-O$3)^2</f>
        <v>2.5059706866228076E-6</v>
      </c>
      <c r="P84" s="3">
        <f t="shared" ref="P84" si="440">(P83-P$3)^2</f>
        <v>4.5729949602124577E-4</v>
      </c>
      <c r="Q84" s="3">
        <f t="shared" ref="Q84" si="441">(Q83-Q$3)^2</f>
        <v>1.6391120111815195E-3</v>
      </c>
      <c r="R84" s="3">
        <f t="shared" ref="R84" si="442">(R83-R$3)^2</f>
        <v>5.1003610086204753E-3</v>
      </c>
      <c r="S84" s="3">
        <f t="shared" ref="S84" si="443">(S83-S$3)^2</f>
        <v>2.1529194205873511E-2</v>
      </c>
      <c r="T84" s="3">
        <f t="shared" ref="T84" si="444">(T83-T$3)^2</f>
        <v>7.8410232710261638E-2</v>
      </c>
      <c r="U84" s="3">
        <f t="shared" ref="U84" si="445">(U83-U$3)^2</f>
        <v>0.27425427579223016</v>
      </c>
      <c r="V84" s="3">
        <f t="shared" ref="V84" si="446">(V83-V$3)^2</f>
        <v>1.3387327915264831</v>
      </c>
      <c r="W84" s="3">
        <f t="shared" ref="W84" si="447">(W83-W$3)^2</f>
        <v>4.673680555341365</v>
      </c>
      <c r="X84" s="3">
        <f t="shared" ref="X84" si="448">(X83-X$3)^2</f>
        <v>9.8296480522604579</v>
      </c>
      <c r="Y84" s="3">
        <f t="shared" ref="Y84" si="449">(Y83-Y$3)^2</f>
        <v>16.443899666548045</v>
      </c>
      <c r="Z84" s="3">
        <f t="shared" ref="Z84" si="450">(Z83-Z$3)^2</f>
        <v>28.092115844670239</v>
      </c>
      <c r="AA84" s="3">
        <f t="shared" ref="AA84" si="451">(AA83-AA$3)^2</f>
        <v>49.928776063155574</v>
      </c>
      <c r="AB84" s="46">
        <f t="shared" ref="AB84" si="452">(AB83-AB$3)^2</f>
        <v>89.763138414177604</v>
      </c>
      <c r="AC84" s="47">
        <f t="shared" ref="AC84" si="453">(AC83-AC$3)^2</f>
        <v>170.55284512758064</v>
      </c>
      <c r="AD84" s="47">
        <f t="shared" ref="AD84" si="454">(AD83-AD$3)^2</f>
        <v>307.50839874714586</v>
      </c>
      <c r="AE84" s="47">
        <f t="shared" ref="AE84" si="455">(AE83-AE$3)^2</f>
        <v>423.391839712977</v>
      </c>
      <c r="AF84" s="48">
        <f t="shared" ref="AF84" si="456">(AF83-AF$3)^2</f>
        <v>502.5636322231112</v>
      </c>
    </row>
    <row r="85" spans="1:32" ht="15.75" thickBot="1" x14ac:dyDescent="0.3">
      <c r="A85" s="19" t="s">
        <v>30</v>
      </c>
      <c r="B85" s="20">
        <f>(B84/$AF$3)*100</f>
        <v>40.923643033331977</v>
      </c>
      <c r="C85" s="29">
        <f>((C84)/($AF$3-$AA$3))*100</f>
        <v>32.547276062211701</v>
      </c>
      <c r="D85" s="4" t="s">
        <v>10</v>
      </c>
      <c r="E85" s="5">
        <f>SUM(F85:AA85)</f>
        <v>23.972813494362374</v>
      </c>
      <c r="F85">
        <f>SQRT(F84)</f>
        <v>1.6587639467953007E-4</v>
      </c>
      <c r="G85">
        <f t="shared" ref="G85" si="457">SQRT(G84)</f>
        <v>2.8226838602233835E-4</v>
      </c>
      <c r="H85">
        <f t="shared" ref="H85" si="458">SQRT(H84)</f>
        <v>4.3999895652928231E-4</v>
      </c>
      <c r="I85">
        <f t="shared" ref="I85" si="459">SQRT(I84)</f>
        <v>6.0036843662196265E-4</v>
      </c>
      <c r="J85">
        <f t="shared" ref="J85" si="460">SQRT(J84)</f>
        <v>1.3793901251963577E-3</v>
      </c>
      <c r="K85">
        <f t="shared" ref="K85" si="461">SQRT(K84)</f>
        <v>2.1863404051084582E-3</v>
      </c>
      <c r="L85">
        <f t="shared" ref="L85" si="462">SQRT(L84)</f>
        <v>2.9182635629515785E-3</v>
      </c>
      <c r="M85">
        <f t="shared" ref="M85" si="463">SQRT(M84)</f>
        <v>2.7922286677050162E-3</v>
      </c>
      <c r="N85">
        <f t="shared" ref="N85" si="464">SQRT(N84)</f>
        <v>1.2688863301881584E-3</v>
      </c>
      <c r="O85">
        <f t="shared" ref="O85" si="465">SQRT(O84)</f>
        <v>1.583025800997194E-3</v>
      </c>
      <c r="P85">
        <f t="shared" ref="P85" si="466">SQRT(P84)</f>
        <v>2.1384562095615747E-2</v>
      </c>
      <c r="Q85">
        <f t="shared" ref="Q85" si="467">SQRT(Q84)</f>
        <v>4.0485948317675845E-2</v>
      </c>
      <c r="R85">
        <f t="shared" ref="R85" si="468">SQRT(R84)</f>
        <v>7.1416811806608083E-2</v>
      </c>
      <c r="S85">
        <f t="shared" ref="S85" si="469">SQRT(S84)</f>
        <v>0.14672830063036071</v>
      </c>
      <c r="T85">
        <f t="shared" ref="T85" si="470">SQRT(T84)</f>
        <v>0.28001827210069996</v>
      </c>
      <c r="U85">
        <f t="shared" ref="U85" si="471">SQRT(U84)</f>
        <v>0.52369292127374623</v>
      </c>
      <c r="V85">
        <f t="shared" ref="V85" si="472">SQRT(V84)</f>
        <v>1.1570362101189759</v>
      </c>
      <c r="W85">
        <f t="shared" ref="W85" si="473">SQRT(W84)</f>
        <v>2.1618696897226171</v>
      </c>
      <c r="X85">
        <f t="shared" ref="X85" si="474">SQRT(X84)</f>
        <v>3.1352269538680062</v>
      </c>
      <c r="Y85">
        <f t="shared" ref="Y85" si="475">SQRT(Y84)</f>
        <v>4.0551078489416339</v>
      </c>
      <c r="Z85">
        <f t="shared" ref="Z85" si="476">SQRT(Z84)</f>
        <v>5.3001996042290935</v>
      </c>
      <c r="AA85">
        <f t="shared" ref="AA85" si="477">SQRT(AA84)</f>
        <v>7.0660297241913419</v>
      </c>
      <c r="AB85" s="43">
        <f t="shared" ref="AB85" si="478">SQRT(AB84)</f>
        <v>9.4743410543518856</v>
      </c>
      <c r="AC85" s="44">
        <f t="shared" ref="AC85" si="479">SQRT(AC84)</f>
        <v>13.059588244947872</v>
      </c>
      <c r="AD85" s="44">
        <f t="shared" ref="AD85" si="480">SQRT(AD84)</f>
        <v>17.535917391090376</v>
      </c>
      <c r="AE85" s="44">
        <f t="shared" ref="AE85" si="481">SQRT(AE84)</f>
        <v>20.576487545569506</v>
      </c>
      <c r="AF85" s="45">
        <f t="shared" ref="AF85" si="482">SQRT(AF84)</f>
        <v>22.41793104242921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topLeftCell="A22" workbookViewId="0">
      <selection activeCell="A3" sqref="A3:BD3"/>
    </sheetView>
  </sheetViews>
  <sheetFormatPr defaultRowHeight="15" x14ac:dyDescent="0.25"/>
  <cols>
    <col min="7" max="7" width="24.28515625" customWidth="1"/>
  </cols>
  <sheetData>
    <row r="1" spans="1:56" x14ac:dyDescent="0.25">
      <c r="A1" t="s">
        <v>31</v>
      </c>
    </row>
    <row r="2" spans="1:56" x14ac:dyDescent="0.25">
      <c r="A2" s="61">
        <f>'Models check 1995-2017-2022'!$E$4</f>
        <v>0.63888277948860384</v>
      </c>
      <c r="B2" s="61">
        <f>'Models check 1995-2017-2022'!$F$4</f>
        <v>0.6992299715988195</v>
      </c>
      <c r="C2" s="61">
        <f>'Models check 1995-2017-2022'!$G$4</f>
        <v>0.74965579192971099</v>
      </c>
      <c r="D2" s="61">
        <f>'Models check 1995-2017-2022'!$H$4</f>
        <v>0.81185196528479286</v>
      </c>
      <c r="E2" s="61">
        <f>'Models check 1995-2017-2022'!$I$4</f>
        <v>0.90528789922853969</v>
      </c>
      <c r="F2" s="61">
        <f>'Models check 1995-2017-2022'!$J$4</f>
        <v>1.0594311355048751</v>
      </c>
      <c r="G2" s="61">
        <f>'Models check 1995-2017-2022'!$K$4</f>
        <v>1.423788417945723</v>
      </c>
      <c r="H2" s="61">
        <f>'Models check 1995-2017-2022'!$L$4</f>
        <v>1.7994765721321591</v>
      </c>
      <c r="I2" s="61">
        <f>'Models check 1995-2017-2022'!$M$4</f>
        <v>2.255640902039568</v>
      </c>
      <c r="J2" s="61">
        <f>'Models check 1995-2017-2022'!$N$4</f>
        <v>2.9718345488807878</v>
      </c>
      <c r="K2" s="61">
        <f>'Models check 1995-2017-2022'!$O$4</f>
        <v>4.1876869395573308</v>
      </c>
      <c r="L2" s="61">
        <f>'Models check 1995-2017-2022'!$P$4</f>
        <v>5.7628250982908593</v>
      </c>
      <c r="M2" s="61">
        <f>'Models check 1995-2017-2022'!$Q$4</f>
        <v>7.8187626848272016</v>
      </c>
      <c r="N2" s="61">
        <f>'Models check 1995-2017-2022'!$R$4</f>
        <v>12.698194298744079</v>
      </c>
      <c r="O2" s="61">
        <f>'Models check 1995-2017-2022'!$S$4</f>
        <v>21.073503873656769</v>
      </c>
      <c r="P2" s="61">
        <f>'Models check 1995-2017-2022'!$T$4</f>
        <v>33.912263179829672</v>
      </c>
      <c r="Q2" s="61">
        <f>'Models check 1995-2017-2022'!$U$4</f>
        <v>65.648612993412343</v>
      </c>
      <c r="R2" s="61">
        <f>'Models check 1995-2017-2022'!$V$4</f>
        <v>101.52151966290219</v>
      </c>
      <c r="S2" s="61">
        <f>'Models check 1995-2017-2022'!$W$4</f>
        <v>138.59293640973411</v>
      </c>
      <c r="T2" s="61">
        <f>'Models check 1995-2017-2022'!$X$4</f>
        <v>197.26150234678809</v>
      </c>
      <c r="U2" s="61">
        <f>'Models check 1995-2017-2022'!$Y$4</f>
        <v>255.9794773336148</v>
      </c>
      <c r="V2" s="61">
        <f>'Models check 1995-2017-2022'!$Z$4</f>
        <v>328.41494798557272</v>
      </c>
      <c r="W2" s="61">
        <f>'Models check 1995-2017-2022'!$AA$4</f>
        <v>445.47996089304161</v>
      </c>
      <c r="X2" s="61">
        <f>'Models check 1995-2017-2022'!$AB$4</f>
        <v>575.760244320575</v>
      </c>
      <c r="Y2" s="61">
        <f>'Models check 1995-2017-2022'!$AC$4</f>
        <v>705.2251576877859</v>
      </c>
      <c r="Z2" s="61">
        <f>'Models check 1995-2017-2022'!$AD$4</f>
        <v>854.37473965683262</v>
      </c>
      <c r="AA2" s="61">
        <f>'Models check 1995-2017-2022'!$AE$4</f>
        <v>1059.2936809324981</v>
      </c>
      <c r="AB2" s="61">
        <f>'Models check 1995-2017-2022'!$AF$4</f>
        <v>1322.6156827866339</v>
      </c>
      <c r="AC2" s="60">
        <f t="shared" ref="AC2" si="0">E8</f>
        <v>29308.985840252833</v>
      </c>
      <c r="AD2" s="60">
        <f>$E$9</f>
        <v>29903.543897645781</v>
      </c>
      <c r="AE2" s="60">
        <f>$E$10</f>
        <v>30498.101955038961</v>
      </c>
      <c r="AF2" s="60">
        <f>$E$11</f>
        <v>31092.660012432141</v>
      </c>
      <c r="AG2" s="60">
        <f>$E$12</f>
        <v>31687.218069825321</v>
      </c>
      <c r="AH2" s="60">
        <f>$E$13</f>
        <v>32281.776127218502</v>
      </c>
      <c r="AI2" s="60">
        <f>$E$14</f>
        <v>32876.334184611682</v>
      </c>
      <c r="AJ2" s="60">
        <f>$E$15</f>
        <v>33470.892242004862</v>
      </c>
      <c r="AK2" s="60">
        <f>$E$16</f>
        <v>34065.450299398042</v>
      </c>
      <c r="AL2" s="60">
        <f>$E$17</f>
        <v>34660.008356791222</v>
      </c>
      <c r="AM2" s="60">
        <f>$E$18</f>
        <v>35254.566414184403</v>
      </c>
      <c r="AN2" s="60">
        <f>$E$19</f>
        <v>35849.12447157735</v>
      </c>
      <c r="AO2" s="60">
        <f>$E$20</f>
        <v>36443.68252897053</v>
      </c>
      <c r="AP2" s="60">
        <f>$E$21</f>
        <v>37038.24058636371</v>
      </c>
      <c r="AQ2" s="60">
        <f>$E$22</f>
        <v>37632.798643756891</v>
      </c>
      <c r="AR2" s="60">
        <f>$E$23</f>
        <v>38227.356701150071</v>
      </c>
      <c r="AS2" s="60">
        <f>$E$24</f>
        <v>38821.914758543251</v>
      </c>
      <c r="AT2" s="60">
        <f>$E$25</f>
        <v>39416.472815936431</v>
      </c>
      <c r="AU2" s="60">
        <f>$E$26</f>
        <v>40011.030873329611</v>
      </c>
      <c r="AV2" s="60">
        <f>$E$27</f>
        <v>40605.588930722792</v>
      </c>
      <c r="AW2" s="60">
        <f>$E$28</f>
        <v>41200.146988115972</v>
      </c>
      <c r="AX2" s="60">
        <f>$E$29</f>
        <v>41794.705045508919</v>
      </c>
      <c r="AY2" s="60">
        <f>$E$30</f>
        <v>42389.263102902099</v>
      </c>
      <c r="AZ2" s="60">
        <f>$E$31</f>
        <v>42983.82116029528</v>
      </c>
      <c r="BA2" s="60">
        <f>$E$32</f>
        <v>43578.37921768846</v>
      </c>
      <c r="BB2" s="60">
        <f>$E$33</f>
        <v>44172.93727508164</v>
      </c>
      <c r="BC2" s="60">
        <f>$E$34</f>
        <v>44767.49533247482</v>
      </c>
      <c r="BD2" s="60">
        <f>$E$35</f>
        <v>45362.053389868001</v>
      </c>
    </row>
    <row r="3" spans="1:56" x14ac:dyDescent="0.25">
      <c r="A3">
        <f>A37</f>
        <v>12661.360233244253</v>
      </c>
      <c r="B3">
        <f>A38</f>
        <v>13255.918290637434</v>
      </c>
      <c r="C3">
        <f>A39</f>
        <v>13850.476348030614</v>
      </c>
      <c r="D3">
        <f>A40</f>
        <v>14445.034405423794</v>
      </c>
      <c r="E3">
        <f>A41</f>
        <v>15039.592462816974</v>
      </c>
      <c r="F3">
        <f>A42</f>
        <v>15634.150520210154</v>
      </c>
      <c r="G3">
        <f>A43</f>
        <v>16228.708577603335</v>
      </c>
      <c r="H3">
        <f>A44</f>
        <v>16823.266634996515</v>
      </c>
      <c r="I3">
        <f>A45</f>
        <v>17417.824692389695</v>
      </c>
      <c r="J3">
        <f>A46</f>
        <v>18012.382749782642</v>
      </c>
      <c r="K3">
        <f>A47</f>
        <v>18606.940807175823</v>
      </c>
      <c r="L3">
        <f>A48</f>
        <v>19201.498864569003</v>
      </c>
      <c r="M3">
        <f>A49</f>
        <v>19796.056921962183</v>
      </c>
      <c r="N3">
        <f>A50</f>
        <v>20390.614979355363</v>
      </c>
      <c r="O3">
        <f>A51</f>
        <v>20985.173036748543</v>
      </c>
      <c r="P3">
        <f>A52</f>
        <v>21579.731094141724</v>
      </c>
      <c r="Q3">
        <f>A53</f>
        <v>22174.289151534904</v>
      </c>
      <c r="R3">
        <f>A54</f>
        <v>22768.847208928084</v>
      </c>
      <c r="S3">
        <f>A55</f>
        <v>23363.405266321264</v>
      </c>
      <c r="T3">
        <f>A56</f>
        <v>23957.963323714212</v>
      </c>
      <c r="U3">
        <f>A57</f>
        <v>24552.521381107392</v>
      </c>
      <c r="V3">
        <f>A58</f>
        <v>25147.079438500572</v>
      </c>
      <c r="W3">
        <f>A59</f>
        <v>25741.637495893752</v>
      </c>
      <c r="X3">
        <f>A60</f>
        <v>26336.195553286932</v>
      </c>
      <c r="Y3">
        <f>A61</f>
        <v>26930.753610680113</v>
      </c>
      <c r="Z3">
        <f>A62</f>
        <v>27525.311668073293</v>
      </c>
      <c r="AA3">
        <f>A63</f>
        <v>28119.869725466473</v>
      </c>
      <c r="AB3">
        <f>A64</f>
        <v>28714.427782859653</v>
      </c>
      <c r="AC3">
        <f>$E$9</f>
        <v>29903.543897645781</v>
      </c>
      <c r="AD3" s="60">
        <f>$E$9</f>
        <v>29903.543897645781</v>
      </c>
      <c r="AE3" s="60">
        <f>$E$10</f>
        <v>30498.101955038961</v>
      </c>
      <c r="AF3" s="60">
        <f>$E$11</f>
        <v>31092.660012432141</v>
      </c>
      <c r="AG3" s="60">
        <f>$E$12</f>
        <v>31687.218069825321</v>
      </c>
      <c r="AH3" s="60">
        <f>$E$13</f>
        <v>32281.776127218502</v>
      </c>
      <c r="AI3" s="60">
        <f>$E$14</f>
        <v>32876.334184611682</v>
      </c>
      <c r="AJ3" s="60">
        <f>$E$15</f>
        <v>33470.892242004862</v>
      </c>
      <c r="AK3" s="60">
        <f>$E$16</f>
        <v>34065.450299398042</v>
      </c>
      <c r="AL3" s="60">
        <f>$E$17</f>
        <v>34660.008356791222</v>
      </c>
      <c r="AM3" s="60">
        <f>$E$18</f>
        <v>35254.566414184403</v>
      </c>
      <c r="AN3" s="60">
        <f>$E$19</f>
        <v>35849.12447157735</v>
      </c>
      <c r="AO3" s="60">
        <f>$E$20</f>
        <v>36443.68252897053</v>
      </c>
      <c r="AP3" s="60">
        <f>$E$21</f>
        <v>37038.24058636371</v>
      </c>
      <c r="AQ3" s="60">
        <f>$E$22</f>
        <v>37632.798643756891</v>
      </c>
      <c r="AR3" s="60">
        <f>$E$23</f>
        <v>38227.356701150071</v>
      </c>
      <c r="AS3" s="60">
        <f>$E$24</f>
        <v>38821.914758543251</v>
      </c>
      <c r="AT3" s="60">
        <f>$E$25</f>
        <v>39416.472815936431</v>
      </c>
      <c r="AU3" s="60">
        <f>$E$26</f>
        <v>40011.030873329611</v>
      </c>
      <c r="AV3" s="60">
        <f>$E$27</f>
        <v>40605.588930722792</v>
      </c>
      <c r="AW3" s="60">
        <f>$E$28</f>
        <v>41200.146988115972</v>
      </c>
      <c r="AX3" s="60">
        <f>$E$29</f>
        <v>41794.705045508919</v>
      </c>
      <c r="AY3" s="60">
        <f>$E$30</f>
        <v>42389.263102902099</v>
      </c>
      <c r="AZ3" s="60">
        <f>$E$31</f>
        <v>42983.82116029528</v>
      </c>
      <c r="BA3" s="60">
        <f>$E$32</f>
        <v>43578.37921768846</v>
      </c>
      <c r="BB3" s="60">
        <f>$E$33</f>
        <v>44172.93727508164</v>
      </c>
      <c r="BC3" s="60">
        <f>$E$34</f>
        <v>44767.49533247482</v>
      </c>
      <c r="BD3" s="60">
        <f>$E$35</f>
        <v>45362.053389868001</v>
      </c>
    </row>
    <row r="4" spans="1:56" x14ac:dyDescent="0.25">
      <c r="A4" t="s">
        <v>32</v>
      </c>
      <c r="B4" t="s">
        <v>33</v>
      </c>
      <c r="AC4">
        <f>$E$10</f>
        <v>30498.101955038961</v>
      </c>
    </row>
    <row r="5" spans="1:56" x14ac:dyDescent="0.25">
      <c r="A5">
        <f>H22</f>
        <v>594.55805739315645</v>
      </c>
      <c r="B5">
        <f>H21</f>
        <v>-1173481.9642661028</v>
      </c>
      <c r="G5" t="s">
        <v>34</v>
      </c>
      <c r="AC5">
        <f>$E$11</f>
        <v>31092.660012432141</v>
      </c>
    </row>
    <row r="6" spans="1:56" ht="15.75" thickBot="1" x14ac:dyDescent="0.3">
      <c r="AC6">
        <f>$E$12</f>
        <v>31687.218069825321</v>
      </c>
    </row>
    <row r="7" spans="1:56" x14ac:dyDescent="0.25">
      <c r="A7" t="s">
        <v>2</v>
      </c>
      <c r="B7" t="s">
        <v>59</v>
      </c>
      <c r="C7" t="s">
        <v>60</v>
      </c>
      <c r="D7" t="s">
        <v>2</v>
      </c>
      <c r="E7" t="s">
        <v>60</v>
      </c>
      <c r="G7" s="58" t="s">
        <v>35</v>
      </c>
      <c r="H7" s="58"/>
      <c r="AC7">
        <f>$E$13</f>
        <v>32281.776127218502</v>
      </c>
    </row>
    <row r="8" spans="1:56" x14ac:dyDescent="0.25">
      <c r="A8" s="59">
        <v>1995</v>
      </c>
      <c r="B8">
        <f>'Models check 1995-2017-2022'!$E$4</f>
        <v>0.63888277948860384</v>
      </c>
      <c r="C8">
        <f>A8*$A$5+$B$5</f>
        <v>12661.360233244253</v>
      </c>
      <c r="D8" s="59">
        <v>2023</v>
      </c>
      <c r="E8">
        <f>D8*$A$5+$B$5</f>
        <v>29308.985840252833</v>
      </c>
      <c r="G8" s="55" t="s">
        <v>36</v>
      </c>
      <c r="H8" s="55">
        <v>0.99753000865989061</v>
      </c>
      <c r="AC8">
        <f>$E$14</f>
        <v>32876.334184611682</v>
      </c>
    </row>
    <row r="9" spans="1:56" x14ac:dyDescent="0.25">
      <c r="A9" s="59">
        <v>1996</v>
      </c>
      <c r="B9">
        <f>'Models check 1995-2017-2022'!$F$4</f>
        <v>0.6992299715988195</v>
      </c>
      <c r="C9">
        <f t="shared" ref="C9:C35" si="1">A9*$A$5+$B$5</f>
        <v>13255.918290637434</v>
      </c>
      <c r="D9" s="59">
        <v>2024</v>
      </c>
      <c r="E9">
        <f t="shared" ref="E9:E35" si="2">D9*$A$5+$B$5</f>
        <v>29903.543897645781</v>
      </c>
      <c r="G9" s="55" t="s">
        <v>37</v>
      </c>
      <c r="H9" s="55">
        <v>0.99506611817700141</v>
      </c>
      <c r="AC9">
        <f>$E$15</f>
        <v>33470.892242004862</v>
      </c>
    </row>
    <row r="10" spans="1:56" x14ac:dyDescent="0.25">
      <c r="A10" s="59">
        <v>1997</v>
      </c>
      <c r="B10">
        <f>'Models check 1995-2017-2022'!$G$4</f>
        <v>0.74965579192971099</v>
      </c>
      <c r="C10">
        <f t="shared" si="1"/>
        <v>13850.476348030614</v>
      </c>
      <c r="D10" s="59">
        <v>2025</v>
      </c>
      <c r="E10">
        <f t="shared" si="2"/>
        <v>30498.101955038961</v>
      </c>
      <c r="G10" s="55" t="s">
        <v>38</v>
      </c>
      <c r="H10" s="55">
        <v>0.99487635349150139</v>
      </c>
      <c r="AC10">
        <f>$E$16</f>
        <v>34065.450299398042</v>
      </c>
    </row>
    <row r="11" spans="1:56" x14ac:dyDescent="0.25">
      <c r="A11" s="59">
        <v>1998</v>
      </c>
      <c r="B11">
        <f>'Models check 1995-2017-2022'!$H$4</f>
        <v>0.81185196528479286</v>
      </c>
      <c r="C11">
        <f t="shared" si="1"/>
        <v>14445.034405423794</v>
      </c>
      <c r="D11" s="59">
        <v>2026</v>
      </c>
      <c r="E11">
        <f t="shared" si="2"/>
        <v>31092.660012432141</v>
      </c>
      <c r="G11" s="55" t="s">
        <v>39</v>
      </c>
      <c r="H11" s="55">
        <v>350.9500194145636</v>
      </c>
      <c r="AC11">
        <f>$E$17</f>
        <v>34660.008356791222</v>
      </c>
    </row>
    <row r="12" spans="1:56" ht="15.75" thickBot="1" x14ac:dyDescent="0.3">
      <c r="A12" s="59">
        <v>1999</v>
      </c>
      <c r="B12">
        <f>'Models check 1995-2017-2022'!$I$4</f>
        <v>0.90528789922853969</v>
      </c>
      <c r="C12">
        <f t="shared" si="1"/>
        <v>15039.592462816974</v>
      </c>
      <c r="D12" s="59">
        <v>2027</v>
      </c>
      <c r="E12">
        <f t="shared" si="2"/>
        <v>31687.218069825321</v>
      </c>
      <c r="G12" s="56" t="s">
        <v>40</v>
      </c>
      <c r="H12" s="56">
        <v>28</v>
      </c>
      <c r="AC12">
        <f>$E$18</f>
        <v>35254.566414184403</v>
      </c>
    </row>
    <row r="13" spans="1:56" x14ac:dyDescent="0.25">
      <c r="A13" s="59">
        <v>2000</v>
      </c>
      <c r="B13">
        <f>'Models check 1995-2017-2022'!$J$4</f>
        <v>1.0594311355048751</v>
      </c>
      <c r="C13">
        <f t="shared" si="1"/>
        <v>15634.150520210154</v>
      </c>
      <c r="D13" s="59">
        <v>2028</v>
      </c>
      <c r="E13">
        <f t="shared" si="2"/>
        <v>32281.776127218502</v>
      </c>
      <c r="AC13">
        <f>$E$19</f>
        <v>35849.12447157735</v>
      </c>
    </row>
    <row r="14" spans="1:56" ht="15.75" thickBot="1" x14ac:dyDescent="0.3">
      <c r="A14" s="59">
        <v>2001</v>
      </c>
      <c r="B14">
        <f>'Models check 1995-2017-2022'!$K$4</f>
        <v>1.423788417945723</v>
      </c>
      <c r="C14">
        <f t="shared" si="1"/>
        <v>16228.708577603335</v>
      </c>
      <c r="D14" s="59">
        <v>2029</v>
      </c>
      <c r="E14">
        <f t="shared" si="2"/>
        <v>32876.334184611682</v>
      </c>
      <c r="G14" t="s">
        <v>41</v>
      </c>
      <c r="AC14">
        <f>$E$20</f>
        <v>36443.68252897053</v>
      </c>
    </row>
    <row r="15" spans="1:56" x14ac:dyDescent="0.25">
      <c r="A15" s="59">
        <v>2002</v>
      </c>
      <c r="B15">
        <f>'Models check 1995-2017-2022'!$L$4</f>
        <v>1.7994765721321591</v>
      </c>
      <c r="C15">
        <f t="shared" si="1"/>
        <v>16823.266634996515</v>
      </c>
      <c r="D15" s="59">
        <v>2030</v>
      </c>
      <c r="E15">
        <f t="shared" si="2"/>
        <v>33470.892242004862</v>
      </c>
      <c r="G15" s="57"/>
      <c r="H15" s="57" t="s">
        <v>46</v>
      </c>
      <c r="I15" s="57" t="s">
        <v>47</v>
      </c>
      <c r="J15" s="57" t="s">
        <v>48</v>
      </c>
      <c r="K15" s="57" t="s">
        <v>49</v>
      </c>
      <c r="L15" s="57" t="s">
        <v>50</v>
      </c>
      <c r="AC15">
        <f>$E$21</f>
        <v>37038.24058636371</v>
      </c>
    </row>
    <row r="16" spans="1:56" x14ac:dyDescent="0.25">
      <c r="A16" s="59">
        <v>2003</v>
      </c>
      <c r="B16">
        <f>'Models check 1995-2017-2022'!$M$4</f>
        <v>2.255640902039568</v>
      </c>
      <c r="C16">
        <f t="shared" si="1"/>
        <v>17417.824692389695</v>
      </c>
      <c r="D16" s="59">
        <v>2031</v>
      </c>
      <c r="E16">
        <f t="shared" si="2"/>
        <v>34065.450299398042</v>
      </c>
      <c r="G16" s="55" t="s">
        <v>42</v>
      </c>
      <c r="H16" s="55">
        <v>1</v>
      </c>
      <c r="I16" s="55">
        <v>645843191.15752339</v>
      </c>
      <c r="J16" s="55">
        <v>645843191.15752339</v>
      </c>
      <c r="K16" s="55">
        <v>5243.6843849814959</v>
      </c>
      <c r="L16" s="55">
        <v>1.5948848076397078E-31</v>
      </c>
      <c r="AC16">
        <f>$E$22</f>
        <v>37632.798643756891</v>
      </c>
    </row>
    <row r="17" spans="1:29" x14ac:dyDescent="0.25">
      <c r="A17" s="59">
        <v>2004</v>
      </c>
      <c r="B17">
        <f>'Models check 1995-2017-2022'!$N$4</f>
        <v>2.9718345488807878</v>
      </c>
      <c r="C17">
        <f t="shared" si="1"/>
        <v>18012.382749782642</v>
      </c>
      <c r="D17" s="59">
        <v>2032</v>
      </c>
      <c r="E17">
        <f t="shared" si="2"/>
        <v>34660.008356791222</v>
      </c>
      <c r="G17" s="55" t="s">
        <v>43</v>
      </c>
      <c r="H17" s="55">
        <v>26</v>
      </c>
      <c r="I17" s="55">
        <v>3202313.8193041463</v>
      </c>
      <c r="J17" s="55">
        <v>123165.91612708256</v>
      </c>
      <c r="K17" s="55"/>
      <c r="L17" s="55"/>
      <c r="AC17">
        <f>$E$23</f>
        <v>38227.356701150071</v>
      </c>
    </row>
    <row r="18" spans="1:29" ht="15.75" thickBot="1" x14ac:dyDescent="0.3">
      <c r="A18" s="59">
        <v>2005</v>
      </c>
      <c r="B18">
        <f>'Models check 1995-2017-2022'!$O$4</f>
        <v>4.1876869395573308</v>
      </c>
      <c r="C18">
        <f t="shared" si="1"/>
        <v>18606.940807175823</v>
      </c>
      <c r="D18" s="59">
        <v>2033</v>
      </c>
      <c r="E18">
        <f t="shared" si="2"/>
        <v>35254.566414184403</v>
      </c>
      <c r="G18" s="56" t="s">
        <v>44</v>
      </c>
      <c r="H18" s="56">
        <v>27</v>
      </c>
      <c r="I18" s="56">
        <v>649045504.9768275</v>
      </c>
      <c r="J18" s="56"/>
      <c r="K18" s="56"/>
      <c r="L18" s="56"/>
      <c r="AC18">
        <f>$E$24</f>
        <v>38821.914758543251</v>
      </c>
    </row>
    <row r="19" spans="1:29" ht="15.75" thickBot="1" x14ac:dyDescent="0.3">
      <c r="A19" s="59">
        <v>2006</v>
      </c>
      <c r="B19">
        <f>'Models check 1995-2017-2022'!$P$4</f>
        <v>5.7628250982908593</v>
      </c>
      <c r="C19">
        <f t="shared" si="1"/>
        <v>19201.498864569003</v>
      </c>
      <c r="D19" s="59">
        <v>2034</v>
      </c>
      <c r="E19">
        <f t="shared" si="2"/>
        <v>35849.12447157735</v>
      </c>
      <c r="AC19">
        <f>$E$25</f>
        <v>39416.472815936431</v>
      </c>
    </row>
    <row r="20" spans="1:29" x14ac:dyDescent="0.25">
      <c r="A20" s="59">
        <v>2007</v>
      </c>
      <c r="B20">
        <f>'Models check 1995-2017-2022'!$Q$4</f>
        <v>7.8187626848272016</v>
      </c>
      <c r="C20">
        <f t="shared" si="1"/>
        <v>19796.056921962183</v>
      </c>
      <c r="D20" s="59">
        <v>2035</v>
      </c>
      <c r="E20">
        <f t="shared" si="2"/>
        <v>36443.68252897053</v>
      </c>
      <c r="G20" s="57"/>
      <c r="H20" s="57" t="s">
        <v>51</v>
      </c>
      <c r="I20" s="57" t="s">
        <v>39</v>
      </c>
      <c r="J20" s="57" t="s">
        <v>52</v>
      </c>
      <c r="K20" s="57" t="s">
        <v>53</v>
      </c>
      <c r="L20" s="57" t="s">
        <v>54</v>
      </c>
      <c r="M20" s="57" t="s">
        <v>55</v>
      </c>
      <c r="N20" s="57" t="s">
        <v>56</v>
      </c>
      <c r="O20" s="57" t="s">
        <v>57</v>
      </c>
      <c r="AC20">
        <f>$E$26</f>
        <v>40011.030873329611</v>
      </c>
    </row>
    <row r="21" spans="1:29" x14ac:dyDescent="0.25">
      <c r="A21" s="59">
        <v>2008</v>
      </c>
      <c r="B21">
        <f>'Models check 1995-2017-2022'!$R$4</f>
        <v>12.698194298744079</v>
      </c>
      <c r="C21">
        <f t="shared" si="1"/>
        <v>20390.614979355363</v>
      </c>
      <c r="D21" s="59">
        <v>2036</v>
      </c>
      <c r="E21">
        <f t="shared" si="2"/>
        <v>37038.24058636371</v>
      </c>
      <c r="G21" s="55" t="s">
        <v>45</v>
      </c>
      <c r="H21" s="55">
        <v>-1173481.9642661028</v>
      </c>
      <c r="I21" s="55">
        <v>16491.165321025226</v>
      </c>
      <c r="J21" s="55">
        <v>-71.158219654131116</v>
      </c>
      <c r="K21" s="55">
        <v>2.5072443251045054E-31</v>
      </c>
      <c r="L21" s="55">
        <v>-1207380.0400609965</v>
      </c>
      <c r="M21" s="55">
        <v>-1139583.888471209</v>
      </c>
      <c r="N21" s="55">
        <v>-1207380.0400609965</v>
      </c>
      <c r="O21" s="55">
        <v>-1139583.888471209</v>
      </c>
      <c r="AC21">
        <f>$E$27</f>
        <v>40605.588930722792</v>
      </c>
    </row>
    <row r="22" spans="1:29" ht="15.75" thickBot="1" x14ac:dyDescent="0.3">
      <c r="A22" s="59">
        <v>2009</v>
      </c>
      <c r="B22">
        <f>'Models check 1995-2017-2022'!$S$4</f>
        <v>21.073503873656769</v>
      </c>
      <c r="C22">
        <f t="shared" si="1"/>
        <v>20985.173036748543</v>
      </c>
      <c r="D22" s="59">
        <v>2037</v>
      </c>
      <c r="E22">
        <f t="shared" si="2"/>
        <v>37632.798643756891</v>
      </c>
      <c r="G22" s="56" t="s">
        <v>58</v>
      </c>
      <c r="H22" s="56">
        <v>594.55805739315645</v>
      </c>
      <c r="I22" s="56">
        <v>8.2106208377545826</v>
      </c>
      <c r="J22" s="56">
        <v>72.413288731982718</v>
      </c>
      <c r="K22" s="56">
        <v>1.5948848076397301E-31</v>
      </c>
      <c r="L22" s="56">
        <v>577.68088455161728</v>
      </c>
      <c r="M22" s="56">
        <v>611.43523023469561</v>
      </c>
      <c r="N22" s="56">
        <v>577.68088455161728</v>
      </c>
      <c r="O22" s="56">
        <v>611.43523023469561</v>
      </c>
      <c r="AC22">
        <f>$E$28</f>
        <v>41200.146988115972</v>
      </c>
    </row>
    <row r="23" spans="1:29" x14ac:dyDescent="0.25">
      <c r="A23" s="59">
        <v>2010</v>
      </c>
      <c r="B23">
        <f>'Models check 1995-2017-2022'!$T$4</f>
        <v>33.912263179829672</v>
      </c>
      <c r="C23">
        <f t="shared" si="1"/>
        <v>21579.731094141724</v>
      </c>
      <c r="D23" s="59">
        <v>2038</v>
      </c>
      <c r="E23">
        <f t="shared" si="2"/>
        <v>38227.356701150071</v>
      </c>
      <c r="AC23">
        <f>$E$29</f>
        <v>41794.705045508919</v>
      </c>
    </row>
    <row r="24" spans="1:29" x14ac:dyDescent="0.25">
      <c r="A24" s="59">
        <v>2011</v>
      </c>
      <c r="B24">
        <f>'Models check 1995-2017-2022'!$U$4</f>
        <v>65.648612993412343</v>
      </c>
      <c r="C24">
        <f t="shared" si="1"/>
        <v>22174.289151534904</v>
      </c>
      <c r="D24" s="59">
        <v>2039</v>
      </c>
      <c r="E24">
        <f t="shared" si="2"/>
        <v>38821.914758543251</v>
      </c>
      <c r="AC24">
        <f>$E$30</f>
        <v>42389.263102902099</v>
      </c>
    </row>
    <row r="25" spans="1:29" x14ac:dyDescent="0.25">
      <c r="A25" s="59">
        <v>2012</v>
      </c>
      <c r="B25">
        <f>'Models check 1995-2017-2022'!$V$4</f>
        <v>101.52151966290219</v>
      </c>
      <c r="C25">
        <f t="shared" si="1"/>
        <v>22768.847208928084</v>
      </c>
      <c r="D25" s="59">
        <v>2040</v>
      </c>
      <c r="E25">
        <f t="shared" si="2"/>
        <v>39416.472815936431</v>
      </c>
      <c r="AC25">
        <f>$E$31</f>
        <v>42983.82116029528</v>
      </c>
    </row>
    <row r="26" spans="1:29" x14ac:dyDescent="0.25">
      <c r="A26" s="59">
        <v>2013</v>
      </c>
      <c r="B26">
        <f>'Models check 1995-2017-2022'!$W$4</f>
        <v>138.59293640973411</v>
      </c>
      <c r="C26">
        <f t="shared" si="1"/>
        <v>23363.405266321264</v>
      </c>
      <c r="D26" s="59">
        <v>2041</v>
      </c>
      <c r="E26">
        <f t="shared" si="2"/>
        <v>40011.030873329611</v>
      </c>
      <c r="AC26">
        <f>$E$32</f>
        <v>43578.37921768846</v>
      </c>
    </row>
    <row r="27" spans="1:29" x14ac:dyDescent="0.25">
      <c r="A27" s="59">
        <v>2014</v>
      </c>
      <c r="B27">
        <f>'Models check 1995-2017-2022'!$X$4</f>
        <v>197.26150234678809</v>
      </c>
      <c r="C27">
        <f t="shared" si="1"/>
        <v>23957.963323714212</v>
      </c>
      <c r="D27" s="59">
        <v>2042</v>
      </c>
      <c r="E27">
        <f t="shared" si="2"/>
        <v>40605.588930722792</v>
      </c>
      <c r="AC27">
        <f>$E$33</f>
        <v>44172.93727508164</v>
      </c>
    </row>
    <row r="28" spans="1:29" x14ac:dyDescent="0.25">
      <c r="A28" s="59">
        <v>2015</v>
      </c>
      <c r="B28">
        <f>'Models check 1995-2017-2022'!$Y$4</f>
        <v>255.9794773336148</v>
      </c>
      <c r="C28">
        <f t="shared" si="1"/>
        <v>24552.521381107392</v>
      </c>
      <c r="D28" s="59">
        <v>2043</v>
      </c>
      <c r="E28">
        <f t="shared" si="2"/>
        <v>41200.146988115972</v>
      </c>
      <c r="AC28">
        <f>$E$34</f>
        <v>44767.49533247482</v>
      </c>
    </row>
    <row r="29" spans="1:29" x14ac:dyDescent="0.25">
      <c r="A29" s="59">
        <v>2016</v>
      </c>
      <c r="B29">
        <f>'Models check 1995-2017-2022'!$Z$4</f>
        <v>328.41494798557272</v>
      </c>
      <c r="C29">
        <f t="shared" si="1"/>
        <v>25147.079438500572</v>
      </c>
      <c r="D29" s="59">
        <v>2044</v>
      </c>
      <c r="E29">
        <f t="shared" si="2"/>
        <v>41794.705045508919</v>
      </c>
      <c r="AC29">
        <f>$E$35</f>
        <v>45362.053389868001</v>
      </c>
    </row>
    <row r="30" spans="1:29" x14ac:dyDescent="0.25">
      <c r="A30" s="59">
        <v>2017</v>
      </c>
      <c r="B30">
        <f>'Models check 1995-2017-2022'!$AA$4</f>
        <v>445.47996089304161</v>
      </c>
      <c r="C30">
        <f t="shared" si="1"/>
        <v>25741.637495893752</v>
      </c>
      <c r="D30" s="59">
        <v>2045</v>
      </c>
      <c r="E30">
        <f t="shared" si="2"/>
        <v>42389.263102902099</v>
      </c>
    </row>
    <row r="31" spans="1:29" x14ac:dyDescent="0.25">
      <c r="A31" s="59">
        <v>2018</v>
      </c>
      <c r="B31">
        <f>'Models check 1995-2017-2022'!$AB$4</f>
        <v>575.760244320575</v>
      </c>
      <c r="C31">
        <f t="shared" si="1"/>
        <v>26336.195553286932</v>
      </c>
      <c r="D31" s="59">
        <v>2046</v>
      </c>
      <c r="E31">
        <f t="shared" si="2"/>
        <v>42983.82116029528</v>
      </c>
    </row>
    <row r="32" spans="1:29" x14ac:dyDescent="0.25">
      <c r="A32" s="59">
        <v>2019</v>
      </c>
      <c r="B32">
        <f>'Models check 1995-2017-2022'!$AC$4</f>
        <v>705.2251576877859</v>
      </c>
      <c r="C32">
        <f t="shared" si="1"/>
        <v>26930.753610680113</v>
      </c>
      <c r="D32" s="59">
        <v>2047</v>
      </c>
      <c r="E32">
        <f t="shared" si="2"/>
        <v>43578.37921768846</v>
      </c>
    </row>
    <row r="33" spans="1:5" x14ac:dyDescent="0.25">
      <c r="A33" s="59">
        <v>2020</v>
      </c>
      <c r="B33">
        <f>'Models check 1995-2017-2022'!$AD$4</f>
        <v>854.37473965683262</v>
      </c>
      <c r="C33">
        <f t="shared" si="1"/>
        <v>27525.311668073293</v>
      </c>
      <c r="D33" s="59">
        <v>2048</v>
      </c>
      <c r="E33">
        <f t="shared" si="2"/>
        <v>44172.93727508164</v>
      </c>
    </row>
    <row r="34" spans="1:5" x14ac:dyDescent="0.25">
      <c r="A34" s="59">
        <v>2021</v>
      </c>
      <c r="B34">
        <f>'Models check 1995-2017-2022'!$AE$4</f>
        <v>1059.2936809324981</v>
      </c>
      <c r="C34">
        <f t="shared" si="1"/>
        <v>28119.869725466473</v>
      </c>
      <c r="D34" s="59">
        <v>2049</v>
      </c>
      <c r="E34">
        <f t="shared" si="2"/>
        <v>44767.49533247482</v>
      </c>
    </row>
    <row r="35" spans="1:5" x14ac:dyDescent="0.25">
      <c r="A35" s="59">
        <v>2022</v>
      </c>
      <c r="B35">
        <f>'Models check 1995-2017-2022'!$AF$4</f>
        <v>1322.6156827866339</v>
      </c>
      <c r="C35">
        <f t="shared" si="1"/>
        <v>28714.427782859653</v>
      </c>
      <c r="D35" s="59">
        <v>2050</v>
      </c>
      <c r="E35">
        <f t="shared" si="2"/>
        <v>45362.053389868001</v>
      </c>
    </row>
    <row r="37" spans="1:5" x14ac:dyDescent="0.25">
      <c r="A37">
        <f t="shared" ref="A37:A64" si="3">C8</f>
        <v>12661.360233244253</v>
      </c>
    </row>
    <row r="38" spans="1:5" x14ac:dyDescent="0.25">
      <c r="A38">
        <f t="shared" si="3"/>
        <v>13255.918290637434</v>
      </c>
    </row>
    <row r="39" spans="1:5" x14ac:dyDescent="0.25">
      <c r="A39">
        <f t="shared" si="3"/>
        <v>13850.476348030614</v>
      </c>
    </row>
    <row r="40" spans="1:5" x14ac:dyDescent="0.25">
      <c r="A40">
        <f t="shared" si="3"/>
        <v>14445.034405423794</v>
      </c>
    </row>
    <row r="41" spans="1:5" x14ac:dyDescent="0.25">
      <c r="A41">
        <f t="shared" si="3"/>
        <v>15039.592462816974</v>
      </c>
    </row>
    <row r="42" spans="1:5" x14ac:dyDescent="0.25">
      <c r="A42">
        <f t="shared" si="3"/>
        <v>15634.150520210154</v>
      </c>
    </row>
    <row r="43" spans="1:5" x14ac:dyDescent="0.25">
      <c r="A43">
        <f t="shared" si="3"/>
        <v>16228.708577603335</v>
      </c>
    </row>
    <row r="44" spans="1:5" x14ac:dyDescent="0.25">
      <c r="A44">
        <f t="shared" si="3"/>
        <v>16823.266634996515</v>
      </c>
    </row>
    <row r="45" spans="1:5" x14ac:dyDescent="0.25">
      <c r="A45">
        <f t="shared" si="3"/>
        <v>17417.824692389695</v>
      </c>
    </row>
    <row r="46" spans="1:5" x14ac:dyDescent="0.25">
      <c r="A46">
        <f t="shared" si="3"/>
        <v>18012.382749782642</v>
      </c>
    </row>
    <row r="47" spans="1:5" x14ac:dyDescent="0.25">
      <c r="A47">
        <f t="shared" si="3"/>
        <v>18606.940807175823</v>
      </c>
    </row>
    <row r="48" spans="1:5" x14ac:dyDescent="0.25">
      <c r="A48">
        <f t="shared" si="3"/>
        <v>19201.498864569003</v>
      </c>
    </row>
    <row r="49" spans="1:1" x14ac:dyDescent="0.25">
      <c r="A49">
        <f t="shared" si="3"/>
        <v>19796.056921962183</v>
      </c>
    </row>
    <row r="50" spans="1:1" x14ac:dyDescent="0.25">
      <c r="A50">
        <f t="shared" si="3"/>
        <v>20390.614979355363</v>
      </c>
    </row>
    <row r="51" spans="1:1" x14ac:dyDescent="0.25">
      <c r="A51">
        <f t="shared" si="3"/>
        <v>20985.173036748543</v>
      </c>
    </row>
    <row r="52" spans="1:1" x14ac:dyDescent="0.25">
      <c r="A52">
        <f t="shared" si="3"/>
        <v>21579.731094141724</v>
      </c>
    </row>
    <row r="53" spans="1:1" x14ac:dyDescent="0.25">
      <c r="A53">
        <f t="shared" si="3"/>
        <v>22174.289151534904</v>
      </c>
    </row>
    <row r="54" spans="1:1" x14ac:dyDescent="0.25">
      <c r="A54">
        <f t="shared" si="3"/>
        <v>22768.847208928084</v>
      </c>
    </row>
    <row r="55" spans="1:1" x14ac:dyDescent="0.25">
      <c r="A55">
        <f t="shared" si="3"/>
        <v>23363.405266321264</v>
      </c>
    </row>
    <row r="56" spans="1:1" x14ac:dyDescent="0.25">
      <c r="A56">
        <f t="shared" si="3"/>
        <v>23957.963323714212</v>
      </c>
    </row>
    <row r="57" spans="1:1" x14ac:dyDescent="0.25">
      <c r="A57">
        <f t="shared" si="3"/>
        <v>24552.521381107392</v>
      </c>
    </row>
    <row r="58" spans="1:1" x14ac:dyDescent="0.25">
      <c r="A58">
        <f t="shared" si="3"/>
        <v>25147.079438500572</v>
      </c>
    </row>
    <row r="59" spans="1:1" x14ac:dyDescent="0.25">
      <c r="A59">
        <f t="shared" si="3"/>
        <v>25741.637495893752</v>
      </c>
    </row>
    <row r="60" spans="1:1" x14ac:dyDescent="0.25">
      <c r="A60">
        <f t="shared" si="3"/>
        <v>26336.195553286932</v>
      </c>
    </row>
    <row r="61" spans="1:1" x14ac:dyDescent="0.25">
      <c r="A61">
        <f t="shared" si="3"/>
        <v>26930.753610680113</v>
      </c>
    </row>
    <row r="62" spans="1:1" x14ac:dyDescent="0.25">
      <c r="A62">
        <f t="shared" si="3"/>
        <v>27525.311668073293</v>
      </c>
    </row>
    <row r="63" spans="1:1" x14ac:dyDescent="0.25">
      <c r="A63">
        <f t="shared" si="3"/>
        <v>28119.869725466473</v>
      </c>
    </row>
    <row r="64" spans="1:1" x14ac:dyDescent="0.25">
      <c r="A64">
        <f t="shared" si="3"/>
        <v>28714.427782859653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workbookViewId="0">
      <selection activeCell="A22" sqref="A22"/>
    </sheetView>
  </sheetViews>
  <sheetFormatPr defaultRowHeight="15" x14ac:dyDescent="0.25"/>
  <sheetData>
    <row r="1" spans="1:58" x14ac:dyDescent="0.25">
      <c r="A1" t="s">
        <v>61</v>
      </c>
    </row>
    <row r="3" spans="1:58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</row>
    <row r="4" spans="1:58" x14ac:dyDescent="0.25">
      <c r="B4" t="s">
        <v>62</v>
      </c>
      <c r="C4">
        <v>0.19600000000000001</v>
      </c>
      <c r="D4">
        <v>0.17799999999999999</v>
      </c>
      <c r="E4">
        <v>0.157</v>
      </c>
      <c r="F4">
        <v>0.13900000000000001</v>
      </c>
      <c r="G4">
        <v>0.13400000000000001</v>
      </c>
      <c r="H4">
        <v>0.14199999999999999</v>
      </c>
      <c r="I4">
        <v>0.126</v>
      </c>
      <c r="J4">
        <v>0.11899999999999999</v>
      </c>
      <c r="K4">
        <v>0.106</v>
      </c>
      <c r="L4">
        <v>0.111</v>
      </c>
      <c r="M4">
        <v>0.104</v>
      </c>
      <c r="N4">
        <v>0.105</v>
      </c>
      <c r="O4">
        <v>9.8000000000000004E-2</v>
      </c>
      <c r="P4">
        <v>8.7999999999999995E-2</v>
      </c>
      <c r="Q4">
        <v>8.6999999999999994E-2</v>
      </c>
      <c r="R4">
        <v>8.5999999999999993E-2</v>
      </c>
      <c r="S4">
        <v>8.3000000000000004E-2</v>
      </c>
      <c r="T4">
        <v>8.3000000000000004E-2</v>
      </c>
      <c r="U4">
        <v>8.2000000000000003E-2</v>
      </c>
      <c r="V4">
        <v>7.5999999999999998E-2</v>
      </c>
      <c r="W4">
        <v>6.9000000000000006E-2</v>
      </c>
      <c r="X4">
        <v>6.6000000000000003E-2</v>
      </c>
      <c r="Y4">
        <v>6.4000000000000001E-2</v>
      </c>
      <c r="Z4">
        <v>5.8000000000000003E-2</v>
      </c>
      <c r="AA4">
        <v>5.2999999999999999E-2</v>
      </c>
      <c r="AB4" s="62">
        <v>0.05</v>
      </c>
    </row>
    <row r="5" spans="1:58" x14ac:dyDescent="0.25">
      <c r="A5" t="s">
        <v>32</v>
      </c>
      <c r="B5" t="s">
        <v>63</v>
      </c>
      <c r="C5">
        <f>$A$6*(1/EXP(C3*$A$9))+$A$12</f>
        <v>0.17480954851033553</v>
      </c>
      <c r="D5">
        <f>$A$6*(1/EXP(D3*$A$9))+$A$12</f>
        <v>0.16561369886744459</v>
      </c>
      <c r="E5">
        <f t="shared" ref="E5:BF5" si="0">$A$6*(1/EXP(E3*$A$9))+$A$12</f>
        <v>0.15700000019492794</v>
      </c>
      <c r="F5">
        <f t="shared" si="0"/>
        <v>0.14893159893759841</v>
      </c>
      <c r="G5">
        <f t="shared" si="0"/>
        <v>0.14137397458547363</v>
      </c>
      <c r="H5">
        <f t="shared" si="0"/>
        <v>0.13429479197839361</v>
      </c>
      <c r="I5">
        <f t="shared" si="0"/>
        <v>0.12766376296061838</v>
      </c>
      <c r="J5">
        <f t="shared" si="0"/>
        <v>0.12145251679349711</v>
      </c>
      <c r="K5">
        <f t="shared" si="0"/>
        <v>0.11563447877177205</v>
      </c>
      <c r="L5">
        <f t="shared" si="0"/>
        <v>0.11018475652417892</v>
      </c>
      <c r="M5">
        <f t="shared" si="0"/>
        <v>0.10508003351188314</v>
      </c>
      <c r="N5">
        <f t="shared" si="0"/>
        <v>0.100298469269087</v>
      </c>
      <c r="O5">
        <f t="shared" si="0"/>
        <v>9.5819605958988543E-2</v>
      </c>
      <c r="P5">
        <f t="shared" si="0"/>
        <v>9.1624280845294115E-2</v>
      </c>
      <c r="Q5">
        <f t="shared" si="0"/>
        <v>8.7694544304794883E-2</v>
      </c>
      <c r="R5">
        <f t="shared" si="0"/>
        <v>8.4013583030226158E-2</v>
      </c>
      <c r="S5">
        <f t="shared" si="0"/>
        <v>8.0565648094833936E-2</v>
      </c>
      <c r="T5">
        <f t="shared" si="0"/>
        <v>7.7335987570874468E-2</v>
      </c>
      <c r="U5">
        <f t="shared" si="0"/>
        <v>7.4310783413756118E-2</v>
      </c>
      <c r="V5">
        <f t="shared" si="0"/>
        <v>7.147709234178358E-2</v>
      </c>
      <c r="W5">
        <f t="shared" si="0"/>
        <v>6.8822790458559366E-2</v>
      </c>
      <c r="X5">
        <f t="shared" si="0"/>
        <v>6.6336521381110736E-2</v>
      </c>
      <c r="Y5">
        <f t="shared" si="0"/>
        <v>6.4007647651808927E-2</v>
      </c>
      <c r="Z5">
        <f t="shared" si="0"/>
        <v>6.1826205226197486E-2</v>
      </c>
      <c r="AA5">
        <f t="shared" si="0"/>
        <v>5.9782860842007082E-2</v>
      </c>
      <c r="AB5">
        <f t="shared" si="0"/>
        <v>5.7868872086960205E-2</v>
      </c>
      <c r="AC5">
        <f t="shared" si="0"/>
        <v>5.6076049994517187E-2</v>
      </c>
      <c r="AD5">
        <f t="shared" si="0"/>
        <v>5.4396724007529873E-2</v>
      </c>
      <c r="AE5">
        <f t="shared" si="0"/>
        <v>5.2823709159900437E-2</v>
      </c>
      <c r="AF5">
        <f t="shared" si="0"/>
        <v>5.1350275335832918E-2</v>
      </c>
      <c r="AG5">
        <f t="shared" si="0"/>
        <v>4.9970118475153612E-2</v>
      </c>
      <c r="AH5">
        <f t="shared" si="0"/>
        <v>4.8677333601502629E-2</v>
      </c>
      <c r="AI5">
        <f t="shared" si="0"/>
        <v>4.7466389557998659E-2</v>
      </c>
      <c r="AJ5">
        <f t="shared" si="0"/>
        <v>4.6332105342283395E-2</v>
      </c>
      <c r="AK5">
        <f t="shared" si="0"/>
        <v>4.5269627939695981E-2</v>
      </c>
      <c r="AL5">
        <f t="shared" si="0"/>
        <v>4.4274411559736881E-2</v>
      </c>
      <c r="AM5">
        <f t="shared" si="0"/>
        <v>4.3342198186984787E-2</v>
      </c>
      <c r="AN5">
        <f t="shared" si="0"/>
        <v>4.2468999363254073E-2</v>
      </c>
      <c r="AO5">
        <f t="shared" si="0"/>
        <v>4.1651079123047996E-2</v>
      </c>
      <c r="AP5">
        <f t="shared" si="0"/>
        <v>4.0884938009297385E-2</v>
      </c>
      <c r="AQ5">
        <f t="shared" si="0"/>
        <v>4.0167298100996389E-2</v>
      </c>
      <c r="AR5">
        <f t="shared" si="0"/>
        <v>3.949508898867625E-2</v>
      </c>
      <c r="AS5">
        <f t="shared" si="0"/>
        <v>3.886543463771349E-2</v>
      </c>
      <c r="AT5">
        <f t="shared" si="0"/>
        <v>3.8275641083267434E-2</v>
      </c>
      <c r="AU5">
        <f t="shared" si="0"/>
        <v>3.7723184904199916E-2</v>
      </c>
      <c r="AV5">
        <f t="shared" si="0"/>
        <v>3.7205702426663295E-2</v>
      </c>
      <c r="AW5">
        <f t="shared" si="0"/>
        <v>3.6720979611164273E-2</v>
      </c>
      <c r="AX5">
        <f t="shared" si="0"/>
        <v>3.6266942579835662E-2</v>
      </c>
      <c r="AY5">
        <f t="shared" si="0"/>
        <v>3.5841648743387168E-2</v>
      </c>
      <c r="AZ5">
        <f t="shared" si="0"/>
        <v>3.544327848977194E-2</v>
      </c>
      <c r="BA5">
        <f t="shared" si="0"/>
        <v>3.5070127399009138E-2</v>
      </c>
      <c r="BB5">
        <f t="shared" si="0"/>
        <v>3.4720598950853554E-2</v>
      </c>
      <c r="BC5">
        <f t="shared" si="0"/>
        <v>3.4393197694112469E-2</v>
      </c>
      <c r="BD5">
        <f t="shared" si="0"/>
        <v>3.4086522848384523E-2</v>
      </c>
      <c r="BE5">
        <f t="shared" si="0"/>
        <v>3.3799262310845929E-2</v>
      </c>
      <c r="BF5">
        <f t="shared" si="0"/>
        <v>3.3530187042442039E-2</v>
      </c>
    </row>
    <row r="6" spans="1:58" x14ac:dyDescent="0.25">
      <c r="A6">
        <v>0.14526068830613148</v>
      </c>
      <c r="B6" t="s">
        <v>64</v>
      </c>
      <c r="C6">
        <f>ABS(C5-C4)</f>
        <v>2.1190451489664475E-2</v>
      </c>
      <c r="D6">
        <f t="shared" ref="D6:AB6" si="1">ABS(D5-D4)</f>
        <v>1.23863011325554E-2</v>
      </c>
      <c r="E6">
        <f t="shared" si="1"/>
        <v>1.9492793490449856E-10</v>
      </c>
      <c r="F6">
        <f t="shared" si="1"/>
        <v>9.9315989375984015E-3</v>
      </c>
      <c r="G6">
        <f t="shared" si="1"/>
        <v>7.3739745854736194E-3</v>
      </c>
      <c r="H6">
        <f t="shared" si="1"/>
        <v>7.7052080216063745E-3</v>
      </c>
      <c r="I6">
        <f t="shared" si="1"/>
        <v>1.6637629606183757E-3</v>
      </c>
      <c r="J6">
        <f t="shared" si="1"/>
        <v>2.452516793497117E-3</v>
      </c>
      <c r="K6">
        <f t="shared" si="1"/>
        <v>9.6344787717720509E-3</v>
      </c>
      <c r="L6">
        <f t="shared" si="1"/>
        <v>8.1524347582108414E-4</v>
      </c>
      <c r="M6">
        <f t="shared" si="1"/>
        <v>1.0800335118831411E-3</v>
      </c>
      <c r="N6">
        <f t="shared" si="1"/>
        <v>4.7015307309129922E-3</v>
      </c>
      <c r="O6">
        <f t="shared" si="1"/>
        <v>2.1803940410114603E-3</v>
      </c>
      <c r="P6">
        <f t="shared" si="1"/>
        <v>3.62428084529412E-3</v>
      </c>
      <c r="Q6">
        <f t="shared" si="1"/>
        <v>6.9454430479488904E-4</v>
      </c>
      <c r="R6">
        <f t="shared" si="1"/>
        <v>1.9864169697738354E-3</v>
      </c>
      <c r="S6">
        <f t="shared" si="1"/>
        <v>2.4343519051660684E-3</v>
      </c>
      <c r="T6">
        <f t="shared" si="1"/>
        <v>5.6640124291255367E-3</v>
      </c>
      <c r="U6">
        <f t="shared" si="1"/>
        <v>7.6892165862438855E-3</v>
      </c>
      <c r="V6">
        <f t="shared" si="1"/>
        <v>4.5229076582164185E-3</v>
      </c>
      <c r="W6">
        <f t="shared" si="1"/>
        <v>1.7720954144063994E-4</v>
      </c>
      <c r="X6">
        <f t="shared" si="1"/>
        <v>3.365213811107326E-4</v>
      </c>
      <c r="Y6">
        <f t="shared" si="1"/>
        <v>7.6476518089257928E-6</v>
      </c>
      <c r="Z6">
        <f t="shared" si="1"/>
        <v>3.8262052261974835E-3</v>
      </c>
      <c r="AA6">
        <f t="shared" si="1"/>
        <v>6.7828608420070838E-3</v>
      </c>
      <c r="AB6">
        <f t="shared" si="1"/>
        <v>7.8688720869602019E-3</v>
      </c>
    </row>
    <row r="7" spans="1:58" x14ac:dyDescent="0.25">
      <c r="B7">
        <f>SUM(C6:AB6)</f>
        <v>0.12673054207548223</v>
      </c>
    </row>
    <row r="8" spans="1:58" x14ac:dyDescent="0.25">
      <c r="A8" t="s">
        <v>65</v>
      </c>
    </row>
    <row r="9" spans="1:58" x14ac:dyDescent="0.25">
      <c r="A9">
        <v>6.5398451607793534E-2</v>
      </c>
    </row>
    <row r="11" spans="1:58" x14ac:dyDescent="0.25">
      <c r="A11" t="s">
        <v>66</v>
      </c>
      <c r="B11" t="s">
        <v>62</v>
      </c>
      <c r="C11">
        <v>0.19600000000000001</v>
      </c>
      <c r="D11">
        <v>0.17799999999999999</v>
      </c>
      <c r="E11">
        <v>0.157</v>
      </c>
      <c r="F11">
        <v>0.13900000000000001</v>
      </c>
      <c r="G11">
        <v>0.13400000000000001</v>
      </c>
      <c r="H11">
        <v>0.14199999999999999</v>
      </c>
      <c r="I11">
        <v>0.126</v>
      </c>
      <c r="J11">
        <v>0.11899999999999999</v>
      </c>
      <c r="K11">
        <v>0.106</v>
      </c>
      <c r="L11">
        <v>0.111</v>
      </c>
      <c r="M11">
        <v>0.104</v>
      </c>
      <c r="N11">
        <v>0.105</v>
      </c>
      <c r="O11">
        <v>9.8000000000000004E-2</v>
      </c>
      <c r="P11">
        <v>8.7999999999999995E-2</v>
      </c>
      <c r="Q11">
        <v>8.6999999999999994E-2</v>
      </c>
      <c r="R11">
        <v>8.5999999999999993E-2</v>
      </c>
      <c r="S11">
        <v>8.3000000000000004E-2</v>
      </c>
      <c r="T11">
        <v>8.3000000000000004E-2</v>
      </c>
      <c r="U11">
        <v>8.2000000000000003E-2</v>
      </c>
      <c r="V11">
        <v>7.5999999999999998E-2</v>
      </c>
      <c r="W11">
        <v>6.9000000000000006E-2</v>
      </c>
      <c r="X11">
        <v>6.6000000000000003E-2</v>
      </c>
      <c r="Y11">
        <v>6.4000000000000001E-2</v>
      </c>
      <c r="Z11">
        <v>5.8000000000000003E-2</v>
      </c>
      <c r="AA11">
        <v>5.2999999999999999E-2</v>
      </c>
      <c r="AB11">
        <v>0.05</v>
      </c>
    </row>
    <row r="12" spans="1:58" x14ac:dyDescent="0.25">
      <c r="A12">
        <v>2.9548860204204056E-2</v>
      </c>
      <c r="B12" t="s">
        <v>63</v>
      </c>
      <c r="C12">
        <v>0.17480954851033553</v>
      </c>
      <c r="D12">
        <v>0.16561369886744459</v>
      </c>
      <c r="E12">
        <v>0.15700000019492794</v>
      </c>
      <c r="F12">
        <v>0.14893159893759841</v>
      </c>
      <c r="G12">
        <v>0.14137397458547363</v>
      </c>
      <c r="H12">
        <v>0.13429479197839361</v>
      </c>
      <c r="I12">
        <v>0.12766376296061838</v>
      </c>
      <c r="J12">
        <v>0.12145251679349711</v>
      </c>
      <c r="K12">
        <v>0.11563447877177205</v>
      </c>
      <c r="L12">
        <v>0.11018475652417892</v>
      </c>
      <c r="M12">
        <v>0.10508003351188314</v>
      </c>
      <c r="N12">
        <v>0.100298469269087</v>
      </c>
      <c r="O12">
        <v>9.5819605958988543E-2</v>
      </c>
      <c r="P12">
        <v>9.1624280845294115E-2</v>
      </c>
      <c r="Q12">
        <v>8.7694544304794883E-2</v>
      </c>
      <c r="R12">
        <v>8.4013583030226158E-2</v>
      </c>
      <c r="S12">
        <v>8.0565648094833936E-2</v>
      </c>
      <c r="T12">
        <v>7.7335987570874468E-2</v>
      </c>
      <c r="U12">
        <v>7.4310783413756118E-2</v>
      </c>
      <c r="V12">
        <v>7.147709234178358E-2</v>
      </c>
      <c r="W12">
        <v>6.8822790458559366E-2</v>
      </c>
      <c r="X12">
        <v>6.6336521381110736E-2</v>
      </c>
      <c r="Y12">
        <v>6.4007647651808927E-2</v>
      </c>
      <c r="Z12">
        <v>6.1826205226197486E-2</v>
      </c>
      <c r="AA12">
        <v>5.9782860842007082E-2</v>
      </c>
      <c r="AB12">
        <v>5.7868872086960205E-2</v>
      </c>
      <c r="AC12">
        <v>5.6076049994517187E-2</v>
      </c>
      <c r="AD12">
        <v>5.4396724007529873E-2</v>
      </c>
      <c r="AE12">
        <v>5.2823709159900437E-2</v>
      </c>
      <c r="AF12">
        <v>5.1350275335832918E-2</v>
      </c>
      <c r="AG12">
        <v>4.9970118475153612E-2</v>
      </c>
      <c r="AH12">
        <v>4.8677333601502629E-2</v>
      </c>
      <c r="AI12">
        <v>4.7466389557998659E-2</v>
      </c>
      <c r="AJ12">
        <v>4.6332105342283395E-2</v>
      </c>
      <c r="AK12">
        <v>4.5269627939695981E-2</v>
      </c>
      <c r="AL12">
        <v>4.4274411559736881E-2</v>
      </c>
      <c r="AM12">
        <v>4.3342198186984787E-2</v>
      </c>
      <c r="AN12">
        <v>4.2468999363254073E-2</v>
      </c>
      <c r="AO12">
        <v>4.1651079123047996E-2</v>
      </c>
      <c r="AP12">
        <v>4.0884938009297385E-2</v>
      </c>
      <c r="AQ12">
        <v>4.0167298100996389E-2</v>
      </c>
      <c r="AR12">
        <v>3.949508898867625E-2</v>
      </c>
      <c r="AS12">
        <v>3.886543463771349E-2</v>
      </c>
      <c r="AT12">
        <v>3.8275641083267434E-2</v>
      </c>
      <c r="AU12">
        <v>3.7723184904199916E-2</v>
      </c>
      <c r="AV12">
        <v>3.7205702426663295E-2</v>
      </c>
      <c r="AW12">
        <v>3.6720979611164273E-2</v>
      </c>
      <c r="AX12">
        <v>3.6266942579835662E-2</v>
      </c>
      <c r="AY12">
        <v>3.5841648743387168E-2</v>
      </c>
      <c r="AZ12">
        <v>3.544327848977194E-2</v>
      </c>
      <c r="BA12">
        <v>3.5070127399009138E-2</v>
      </c>
      <c r="BB12">
        <v>3.4720598950853554E-2</v>
      </c>
      <c r="BC12">
        <v>3.4393197694112469E-2</v>
      </c>
      <c r="BD12">
        <v>3.4086522848384523E-2</v>
      </c>
      <c r="BE12">
        <v>3.3799262310845929E-2</v>
      </c>
      <c r="BF12">
        <v>3.3530187042442039E-2</v>
      </c>
    </row>
    <row r="13" spans="1:58" x14ac:dyDescent="0.25">
      <c r="A13">
        <v>0</v>
      </c>
    </row>
    <row r="15" spans="1:58" x14ac:dyDescent="0.25">
      <c r="B15" t="s">
        <v>62</v>
      </c>
      <c r="C15" t="s">
        <v>63</v>
      </c>
    </row>
    <row r="16" spans="1:58" x14ac:dyDescent="0.25">
      <c r="A16">
        <v>1995</v>
      </c>
      <c r="B16">
        <v>0.19600000000000001</v>
      </c>
      <c r="C16">
        <v>0.17488936790536647</v>
      </c>
      <c r="G16" t="s">
        <v>34</v>
      </c>
    </row>
    <row r="17" spans="1:15" ht="15.75" thickBot="1" x14ac:dyDescent="0.3">
      <c r="A17">
        <v>1996</v>
      </c>
      <c r="B17">
        <v>0.17799999999999999</v>
      </c>
      <c r="C17">
        <v>0.16565010047091125</v>
      </c>
    </row>
    <row r="18" spans="1:15" x14ac:dyDescent="0.25">
      <c r="A18">
        <v>1997</v>
      </c>
      <c r="B18">
        <v>0.157</v>
      </c>
      <c r="C18">
        <v>0.15700000023319013</v>
      </c>
      <c r="G18" s="63" t="s">
        <v>35</v>
      </c>
      <c r="H18" s="63"/>
    </row>
    <row r="19" spans="1:15" x14ac:dyDescent="0.25">
      <c r="A19">
        <v>1998</v>
      </c>
      <c r="B19">
        <v>0.13900000000000001</v>
      </c>
      <c r="C19">
        <v>0.14890149733201999</v>
      </c>
      <c r="G19" s="55" t="s">
        <v>36</v>
      </c>
      <c r="H19" s="55">
        <v>0.98489375001050816</v>
      </c>
    </row>
    <row r="20" spans="1:15" x14ac:dyDescent="0.25">
      <c r="A20">
        <v>1999</v>
      </c>
      <c r="B20">
        <v>0.13400000000000001</v>
      </c>
      <c r="C20">
        <v>0.14131941765226586</v>
      </c>
      <c r="G20" s="55" t="s">
        <v>37</v>
      </c>
      <c r="H20" s="55">
        <v>0.97001569880976135</v>
      </c>
    </row>
    <row r="21" spans="1:15" x14ac:dyDescent="0.25">
      <c r="A21">
        <v>2000</v>
      </c>
      <c r="B21">
        <v>0.14199999999999999</v>
      </c>
      <c r="C21">
        <v>0.13422083005259561</v>
      </c>
      <c r="G21" s="55" t="s">
        <v>38</v>
      </c>
      <c r="H21" s="55">
        <v>0.96876635292683477</v>
      </c>
    </row>
    <row r="22" spans="1:15" x14ac:dyDescent="0.25">
      <c r="A22">
        <v>2001</v>
      </c>
      <c r="B22">
        <v>0.126</v>
      </c>
      <c r="C22">
        <v>0.12757490333611102</v>
      </c>
      <c r="G22" s="55" t="s">
        <v>39</v>
      </c>
      <c r="H22" s="55">
        <v>6.703051447840452E-3</v>
      </c>
    </row>
    <row r="23" spans="1:15" ht="15.75" thickBot="1" x14ac:dyDescent="0.3">
      <c r="A23">
        <v>2002</v>
      </c>
      <c r="B23">
        <v>0.11899999999999999</v>
      </c>
      <c r="C23">
        <v>0.12135277234163895</v>
      </c>
      <c r="G23" s="56" t="s">
        <v>40</v>
      </c>
      <c r="H23" s="56">
        <v>26</v>
      </c>
    </row>
    <row r="24" spans="1:15" x14ac:dyDescent="0.25">
      <c r="A24">
        <v>2003</v>
      </c>
      <c r="B24">
        <v>0.106</v>
      </c>
      <c r="C24">
        <v>0.11552741257407767</v>
      </c>
    </row>
    <row r="25" spans="1:15" ht="15.75" thickBot="1" x14ac:dyDescent="0.3">
      <c r="A25">
        <v>2004</v>
      </c>
      <c r="B25">
        <v>0.111</v>
      </c>
      <c r="C25">
        <v>0.11007352282928277</v>
      </c>
      <c r="G25" t="s">
        <v>41</v>
      </c>
    </row>
    <row r="26" spans="1:15" x14ac:dyDescent="0.25">
      <c r="A26">
        <v>2005</v>
      </c>
      <c r="B26">
        <v>0.104</v>
      </c>
      <c r="C26">
        <v>0.10496741530369878</v>
      </c>
      <c r="G26" s="64"/>
      <c r="H26" s="64" t="s">
        <v>46</v>
      </c>
      <c r="I26" s="64" t="s">
        <v>47</v>
      </c>
      <c r="J26" s="64" t="s">
        <v>48</v>
      </c>
      <c r="K26" s="64" t="s">
        <v>49</v>
      </c>
      <c r="L26" s="64" t="s">
        <v>50</v>
      </c>
    </row>
    <row r="27" spans="1:15" x14ac:dyDescent="0.25">
      <c r="A27">
        <v>2006</v>
      </c>
      <c r="B27">
        <v>0.105</v>
      </c>
      <c r="C27">
        <v>0.10018691271145103</v>
      </c>
      <c r="G27" s="55" t="s">
        <v>42</v>
      </c>
      <c r="H27" s="55">
        <v>1</v>
      </c>
      <c r="I27" s="55">
        <v>3.4885196892440969E-2</v>
      </c>
      <c r="J27" s="55">
        <v>3.4885196892440969E-2</v>
      </c>
      <c r="K27" s="55">
        <v>776.41885411066789</v>
      </c>
      <c r="L27" s="55">
        <v>8.6324627384273854E-20</v>
      </c>
    </row>
    <row r="28" spans="1:15" x14ac:dyDescent="0.25">
      <c r="A28">
        <v>2007</v>
      </c>
      <c r="B28">
        <v>9.8000000000000004E-2</v>
      </c>
      <c r="C28">
        <v>9.5711251962048022E-2</v>
      </c>
      <c r="G28" s="55" t="s">
        <v>43</v>
      </c>
      <c r="H28" s="55">
        <v>24</v>
      </c>
      <c r="I28" s="55">
        <v>1.0783415690975035E-3</v>
      </c>
      <c r="J28" s="55">
        <v>4.4930898712395978E-5</v>
      </c>
      <c r="K28" s="55"/>
      <c r="L28" s="55"/>
    </row>
    <row r="29" spans="1:15" ht="15.75" thickBot="1" x14ac:dyDescent="0.3">
      <c r="A29">
        <v>2008</v>
      </c>
      <c r="B29">
        <v>8.7999999999999995E-2</v>
      </c>
      <c r="C29">
        <v>9.1520993980339027E-2</v>
      </c>
      <c r="G29" s="56" t="s">
        <v>44</v>
      </c>
      <c r="H29" s="56">
        <v>25</v>
      </c>
      <c r="I29" s="56">
        <v>3.596353846153847E-2</v>
      </c>
      <c r="J29" s="56"/>
      <c r="K29" s="56"/>
      <c r="L29" s="56"/>
    </row>
    <row r="30" spans="1:15" ht="15.75" thickBot="1" x14ac:dyDescent="0.3">
      <c r="A30">
        <v>2009</v>
      </c>
      <c r="B30">
        <v>8.6999999999999994E-2</v>
      </c>
      <c r="C30">
        <v>8.7597939277049036E-2</v>
      </c>
    </row>
    <row r="31" spans="1:15" x14ac:dyDescent="0.25">
      <c r="A31">
        <v>2010</v>
      </c>
      <c r="B31">
        <v>8.5999999999999993E-2</v>
      </c>
      <c r="C31">
        <v>8.3925048903189803E-2</v>
      </c>
      <c r="G31" s="64"/>
      <c r="H31" s="64" t="s">
        <v>51</v>
      </c>
      <c r="I31" s="64" t="s">
        <v>39</v>
      </c>
      <c r="J31" s="64" t="s">
        <v>52</v>
      </c>
      <c r="K31" s="64" t="s">
        <v>53</v>
      </c>
      <c r="L31" s="64" t="s">
        <v>54</v>
      </c>
      <c r="M31" s="64" t="s">
        <v>55</v>
      </c>
      <c r="N31" s="64" t="s">
        <v>56</v>
      </c>
      <c r="O31" s="64" t="s">
        <v>57</v>
      </c>
    </row>
    <row r="32" spans="1:15" x14ac:dyDescent="0.25">
      <c r="A32">
        <v>2011</v>
      </c>
      <c r="B32">
        <v>8.3000000000000004E-2</v>
      </c>
      <c r="C32">
        <v>8.0486370445029487E-2</v>
      </c>
      <c r="G32" s="55" t="s">
        <v>45</v>
      </c>
      <c r="H32" s="55">
        <v>-5.3685084901953922E-3</v>
      </c>
      <c r="I32" s="55">
        <v>4.081786935347104E-3</v>
      </c>
      <c r="J32" s="55">
        <v>-1.3152348653247059</v>
      </c>
      <c r="K32" s="55">
        <v>0.20085906019989122</v>
      </c>
      <c r="L32" s="55">
        <v>-1.3792902674930347E-2</v>
      </c>
      <c r="M32" s="55">
        <v>3.0558856945395625E-3</v>
      </c>
      <c r="N32" s="55">
        <v>-1.3792902674930347E-2</v>
      </c>
      <c r="O32" s="55">
        <v>3.0558856945395625E-3</v>
      </c>
    </row>
    <row r="33" spans="1:15" ht="15.75" thickBot="1" x14ac:dyDescent="0.3">
      <c r="A33">
        <v>2012</v>
      </c>
      <c r="B33">
        <v>8.3000000000000004E-2</v>
      </c>
      <c r="C33">
        <v>7.7266968738195718E-2</v>
      </c>
      <c r="G33" s="56" t="s">
        <v>58</v>
      </c>
      <c r="H33" s="56">
        <v>1.0594458787658665</v>
      </c>
      <c r="I33" s="56">
        <v>3.8021630711692907E-2</v>
      </c>
      <c r="J33" s="56">
        <v>27.864293533313706</v>
      </c>
      <c r="K33" s="56">
        <v>8.6324627384273854E-20</v>
      </c>
      <c r="L33" s="56">
        <v>0.98097308982925158</v>
      </c>
      <c r="M33" s="56">
        <v>1.1379186677024815</v>
      </c>
      <c r="N33" s="56">
        <v>0.98097308982925158</v>
      </c>
      <c r="O33" s="56">
        <v>1.1379186677024815</v>
      </c>
    </row>
    <row r="34" spans="1:15" x14ac:dyDescent="0.25">
      <c r="A34">
        <v>2013</v>
      </c>
      <c r="B34">
        <v>8.2000000000000003E-2</v>
      </c>
      <c r="C34">
        <v>7.4252860999983628E-2</v>
      </c>
    </row>
    <row r="35" spans="1:15" x14ac:dyDescent="0.25">
      <c r="A35">
        <v>2014</v>
      </c>
      <c r="B35">
        <v>7.5999999999999998E-2</v>
      </c>
      <c r="C35">
        <v>7.1430956098130022E-2</v>
      </c>
    </row>
    <row r="36" spans="1:15" x14ac:dyDescent="0.25">
      <c r="A36">
        <v>2015</v>
      </c>
      <c r="B36">
        <v>6.9000000000000006E-2</v>
      </c>
      <c r="C36">
        <v>6.8788997692280571E-2</v>
      </c>
    </row>
    <row r="37" spans="1:15" x14ac:dyDescent="0.25">
      <c r="A37">
        <v>2016</v>
      </c>
      <c r="B37">
        <v>6.6000000000000003E-2</v>
      </c>
      <c r="C37">
        <v>6.6315511001196925E-2</v>
      </c>
    </row>
    <row r="38" spans="1:15" x14ac:dyDescent="0.25">
      <c r="A38">
        <v>2017</v>
      </c>
      <c r="B38">
        <v>6.4000000000000001E-2</v>
      </c>
      <c r="C38">
        <v>6.3999752964498821E-2</v>
      </c>
    </row>
    <row r="39" spans="1:15" x14ac:dyDescent="0.25">
      <c r="A39">
        <v>2018</v>
      </c>
      <c r="B39">
        <v>5.8000000000000003E-2</v>
      </c>
      <c r="C39">
        <v>6.1831665582479253E-2</v>
      </c>
    </row>
    <row r="40" spans="1:15" x14ac:dyDescent="0.25">
      <c r="A40">
        <v>2019</v>
      </c>
      <c r="B40">
        <v>5.2999999999999999E-2</v>
      </c>
      <c r="C40">
        <v>5.9801832231333986E-2</v>
      </c>
    </row>
    <row r="41" spans="1:15" x14ac:dyDescent="0.25">
      <c r="A41">
        <v>2020</v>
      </c>
      <c r="B41">
        <v>0.05</v>
      </c>
      <c r="C41">
        <v>5.7868872086960205E-2</v>
      </c>
    </row>
    <row r="42" spans="1:15" x14ac:dyDescent="0.25">
      <c r="A42">
        <v>2021</v>
      </c>
      <c r="B42">
        <v>5.6076049994517187E-2</v>
      </c>
      <c r="C42">
        <v>5.6076049994517187E-2</v>
      </c>
    </row>
    <row r="43" spans="1:15" x14ac:dyDescent="0.25">
      <c r="A43">
        <v>2022</v>
      </c>
      <c r="B43">
        <v>5.4396724007529873E-2</v>
      </c>
      <c r="C43">
        <v>5.4396724007529873E-2</v>
      </c>
    </row>
    <row r="44" spans="1:15" x14ac:dyDescent="0.25">
      <c r="A44">
        <v>2023</v>
      </c>
      <c r="B44">
        <v>5.2823709159900437E-2</v>
      </c>
      <c r="C44">
        <v>5.2823709159900437E-2</v>
      </c>
    </row>
    <row r="45" spans="1:15" x14ac:dyDescent="0.25">
      <c r="A45">
        <v>2024</v>
      </c>
      <c r="B45">
        <v>5.1350275335832918E-2</v>
      </c>
      <c r="C45">
        <v>5.1350275335832918E-2</v>
      </c>
    </row>
    <row r="46" spans="1:15" x14ac:dyDescent="0.25">
      <c r="A46">
        <v>2025</v>
      </c>
      <c r="B46">
        <v>4.9970118475153612E-2</v>
      </c>
      <c r="C46">
        <v>4.9970118475153612E-2</v>
      </c>
    </row>
    <row r="47" spans="1:15" x14ac:dyDescent="0.25">
      <c r="A47">
        <v>2026</v>
      </c>
      <c r="B47">
        <v>4.8677333601502629E-2</v>
      </c>
      <c r="C47">
        <v>4.8677333601502629E-2</v>
      </c>
    </row>
    <row r="48" spans="1:15" x14ac:dyDescent="0.25">
      <c r="A48">
        <v>2027</v>
      </c>
      <c r="B48">
        <v>4.7466389557998659E-2</v>
      </c>
      <c r="C48">
        <v>4.7466389557998659E-2</v>
      </c>
    </row>
    <row r="49" spans="1:58" x14ac:dyDescent="0.25">
      <c r="A49">
        <v>2028</v>
      </c>
      <c r="B49">
        <v>4.6332105342283395E-2</v>
      </c>
      <c r="C49">
        <v>4.6332105342283395E-2</v>
      </c>
      <c r="D49">
        <v>0.17799999999999999</v>
      </c>
      <c r="E49">
        <v>0.157</v>
      </c>
      <c r="F49">
        <v>0.13900000000000001</v>
      </c>
      <c r="G49">
        <v>0.13400000000000001</v>
      </c>
      <c r="H49">
        <v>0.14199999999999999</v>
      </c>
      <c r="I49">
        <v>0.126</v>
      </c>
      <c r="J49">
        <v>0.11899999999999999</v>
      </c>
      <c r="K49">
        <v>0.106</v>
      </c>
      <c r="L49">
        <v>0.111</v>
      </c>
      <c r="M49">
        <v>0.104</v>
      </c>
      <c r="N49">
        <v>0.105</v>
      </c>
      <c r="O49">
        <v>9.8000000000000004E-2</v>
      </c>
      <c r="P49">
        <v>8.7999999999999995E-2</v>
      </c>
      <c r="Q49">
        <v>8.6999999999999994E-2</v>
      </c>
      <c r="R49">
        <v>8.5999999999999993E-2</v>
      </c>
      <c r="S49">
        <v>8.3000000000000004E-2</v>
      </c>
      <c r="T49">
        <v>8.3000000000000004E-2</v>
      </c>
      <c r="U49">
        <v>8.2000000000000003E-2</v>
      </c>
      <c r="V49">
        <v>7.5999999999999998E-2</v>
      </c>
      <c r="W49">
        <v>6.9000000000000006E-2</v>
      </c>
      <c r="X49">
        <v>6.6000000000000003E-2</v>
      </c>
      <c r="Y49">
        <v>6.4000000000000001E-2</v>
      </c>
      <c r="Z49">
        <v>5.8000000000000003E-2</v>
      </c>
      <c r="AA49">
        <v>5.2999999999999999E-2</v>
      </c>
      <c r="AB49">
        <v>0.05</v>
      </c>
      <c r="AC49">
        <v>0.05</v>
      </c>
      <c r="AD49">
        <v>0.05</v>
      </c>
      <c r="AE49">
        <v>0.05</v>
      </c>
      <c r="AF49">
        <v>0.05</v>
      </c>
      <c r="AG49">
        <v>0.05</v>
      </c>
      <c r="AH49">
        <v>0.05</v>
      </c>
      <c r="AI49">
        <v>0.05</v>
      </c>
      <c r="AJ49">
        <v>0.05</v>
      </c>
      <c r="AK49">
        <v>0.05</v>
      </c>
      <c r="AL49">
        <v>0.05</v>
      </c>
      <c r="AM49">
        <v>0.05</v>
      </c>
      <c r="AN49">
        <v>0.05</v>
      </c>
      <c r="AO49">
        <v>0.05</v>
      </c>
      <c r="AP49">
        <v>0.05</v>
      </c>
      <c r="AQ49">
        <v>0.05</v>
      </c>
      <c r="AR49">
        <v>0.05</v>
      </c>
      <c r="AS49">
        <v>0.05</v>
      </c>
      <c r="AT49">
        <v>0.05</v>
      </c>
      <c r="AU49">
        <v>0.05</v>
      </c>
      <c r="AV49">
        <v>0.05</v>
      </c>
      <c r="AW49">
        <v>0.05</v>
      </c>
      <c r="AX49">
        <v>0.05</v>
      </c>
      <c r="AY49">
        <v>0.05</v>
      </c>
      <c r="AZ49">
        <v>0.05</v>
      </c>
      <c r="BA49">
        <v>0.05</v>
      </c>
      <c r="BB49">
        <v>0.05</v>
      </c>
      <c r="BC49">
        <v>0.05</v>
      </c>
      <c r="BD49">
        <v>0.05</v>
      </c>
      <c r="BE49">
        <v>0.05</v>
      </c>
      <c r="BF49">
        <v>0.05</v>
      </c>
    </row>
    <row r="50" spans="1:58" x14ac:dyDescent="0.25">
      <c r="A50">
        <v>2029</v>
      </c>
      <c r="B50">
        <v>4.5269627939695981E-2</v>
      </c>
      <c r="C50">
        <v>4.5269627939695981E-2</v>
      </c>
      <c r="D50">
        <f t="shared" ref="D50:BF50" si="2">D49*1000000</f>
        <v>178000</v>
      </c>
      <c r="E50">
        <f t="shared" si="2"/>
        <v>157000</v>
      </c>
      <c r="F50">
        <f t="shared" si="2"/>
        <v>139000</v>
      </c>
      <c r="G50">
        <f t="shared" si="2"/>
        <v>134000</v>
      </c>
      <c r="H50">
        <f t="shared" si="2"/>
        <v>142000</v>
      </c>
      <c r="I50">
        <f t="shared" si="2"/>
        <v>126000</v>
      </c>
      <c r="J50">
        <f t="shared" si="2"/>
        <v>119000</v>
      </c>
      <c r="K50">
        <f t="shared" si="2"/>
        <v>106000</v>
      </c>
      <c r="L50">
        <f t="shared" si="2"/>
        <v>111000</v>
      </c>
      <c r="M50">
        <f t="shared" si="2"/>
        <v>104000</v>
      </c>
      <c r="N50">
        <f t="shared" si="2"/>
        <v>105000</v>
      </c>
      <c r="O50">
        <f t="shared" si="2"/>
        <v>98000</v>
      </c>
      <c r="P50">
        <f t="shared" si="2"/>
        <v>88000</v>
      </c>
      <c r="Q50">
        <f t="shared" si="2"/>
        <v>87000</v>
      </c>
      <c r="R50">
        <f t="shared" si="2"/>
        <v>86000</v>
      </c>
      <c r="S50">
        <f t="shared" si="2"/>
        <v>83000</v>
      </c>
      <c r="T50">
        <f t="shared" si="2"/>
        <v>83000</v>
      </c>
      <c r="U50">
        <f t="shared" si="2"/>
        <v>82000</v>
      </c>
      <c r="V50">
        <f t="shared" si="2"/>
        <v>76000</v>
      </c>
      <c r="W50">
        <f t="shared" si="2"/>
        <v>69000</v>
      </c>
      <c r="X50">
        <f t="shared" si="2"/>
        <v>66000</v>
      </c>
      <c r="Y50">
        <f t="shared" si="2"/>
        <v>64000</v>
      </c>
      <c r="Z50">
        <f t="shared" si="2"/>
        <v>58000</v>
      </c>
      <c r="AA50">
        <f t="shared" si="2"/>
        <v>53000</v>
      </c>
      <c r="AB50">
        <f t="shared" si="2"/>
        <v>50000</v>
      </c>
      <c r="AC50">
        <f t="shared" si="2"/>
        <v>50000</v>
      </c>
      <c r="AD50">
        <f t="shared" si="2"/>
        <v>50000</v>
      </c>
      <c r="AE50">
        <f t="shared" si="2"/>
        <v>50000</v>
      </c>
      <c r="AF50">
        <f t="shared" si="2"/>
        <v>50000</v>
      </c>
      <c r="AG50">
        <f t="shared" si="2"/>
        <v>50000</v>
      </c>
      <c r="AH50">
        <f t="shared" si="2"/>
        <v>50000</v>
      </c>
      <c r="AI50">
        <f t="shared" si="2"/>
        <v>50000</v>
      </c>
      <c r="AJ50">
        <f t="shared" si="2"/>
        <v>50000</v>
      </c>
      <c r="AK50">
        <f t="shared" si="2"/>
        <v>50000</v>
      </c>
      <c r="AL50">
        <f t="shared" si="2"/>
        <v>50000</v>
      </c>
      <c r="AM50">
        <f t="shared" si="2"/>
        <v>50000</v>
      </c>
      <c r="AN50">
        <f t="shared" si="2"/>
        <v>50000</v>
      </c>
      <c r="AO50">
        <f t="shared" si="2"/>
        <v>50000</v>
      </c>
      <c r="AP50">
        <f t="shared" si="2"/>
        <v>50000</v>
      </c>
      <c r="AQ50">
        <f t="shared" si="2"/>
        <v>50000</v>
      </c>
      <c r="AR50">
        <f t="shared" si="2"/>
        <v>50000</v>
      </c>
      <c r="AS50">
        <f t="shared" si="2"/>
        <v>50000</v>
      </c>
      <c r="AT50">
        <f t="shared" si="2"/>
        <v>50000</v>
      </c>
      <c r="AU50">
        <f t="shared" si="2"/>
        <v>50000</v>
      </c>
      <c r="AV50">
        <f t="shared" si="2"/>
        <v>50000</v>
      </c>
      <c r="AW50">
        <f t="shared" si="2"/>
        <v>50000</v>
      </c>
      <c r="AX50">
        <f t="shared" si="2"/>
        <v>50000</v>
      </c>
      <c r="AY50">
        <f t="shared" si="2"/>
        <v>50000</v>
      </c>
      <c r="AZ50">
        <f t="shared" si="2"/>
        <v>50000</v>
      </c>
      <c r="BA50">
        <f t="shared" si="2"/>
        <v>50000</v>
      </c>
      <c r="BB50">
        <f t="shared" si="2"/>
        <v>50000</v>
      </c>
      <c r="BC50">
        <f t="shared" si="2"/>
        <v>50000</v>
      </c>
      <c r="BD50">
        <f t="shared" si="2"/>
        <v>50000</v>
      </c>
      <c r="BE50">
        <f t="shared" si="2"/>
        <v>50000</v>
      </c>
      <c r="BF50">
        <f t="shared" si="2"/>
        <v>50000</v>
      </c>
    </row>
    <row r="51" spans="1:58" x14ac:dyDescent="0.25">
      <c r="A51">
        <v>2030</v>
      </c>
      <c r="B51">
        <v>4.4274411559736881E-2</v>
      </c>
      <c r="C51">
        <v>4.4274411559736881E-2</v>
      </c>
    </row>
    <row r="52" spans="1:58" x14ac:dyDescent="0.25">
      <c r="A52">
        <v>2031</v>
      </c>
      <c r="B52">
        <v>4.3342198186984787E-2</v>
      </c>
      <c r="C52">
        <v>4.3342198186984787E-2</v>
      </c>
    </row>
    <row r="53" spans="1:58" x14ac:dyDescent="0.25">
      <c r="A53">
        <v>2032</v>
      </c>
      <c r="B53">
        <v>4.2468999363254073E-2</v>
      </c>
      <c r="C53">
        <v>4.2468999363254073E-2</v>
      </c>
    </row>
    <row r="54" spans="1:58" x14ac:dyDescent="0.25">
      <c r="A54">
        <v>2033</v>
      </c>
      <c r="B54">
        <v>4.1651079123047996E-2</v>
      </c>
      <c r="C54">
        <v>4.1651079123047996E-2</v>
      </c>
    </row>
    <row r="55" spans="1:58" x14ac:dyDescent="0.25">
      <c r="A55">
        <v>2034</v>
      </c>
      <c r="B55">
        <v>4.0884938009297385E-2</v>
      </c>
      <c r="C55">
        <v>4.0884938009297385E-2</v>
      </c>
    </row>
    <row r="56" spans="1:58" x14ac:dyDescent="0.25">
      <c r="A56">
        <v>2035</v>
      </c>
      <c r="B56">
        <v>4.0167298100996389E-2</v>
      </c>
      <c r="C56">
        <v>4.0167298100996389E-2</v>
      </c>
    </row>
    <row r="57" spans="1:58" x14ac:dyDescent="0.25">
      <c r="A57">
        <v>2036</v>
      </c>
      <c r="B57">
        <v>3.949508898867625E-2</v>
      </c>
      <c r="C57">
        <v>3.949508898867625E-2</v>
      </c>
    </row>
    <row r="58" spans="1:58" x14ac:dyDescent="0.25">
      <c r="A58">
        <v>2037</v>
      </c>
      <c r="B58">
        <v>3.886543463771349E-2</v>
      </c>
      <c r="C58">
        <v>3.886543463771349E-2</v>
      </c>
    </row>
    <row r="59" spans="1:58" x14ac:dyDescent="0.25">
      <c r="A59">
        <v>2038</v>
      </c>
      <c r="B59">
        <v>3.8275641083267434E-2</v>
      </c>
      <c r="C59">
        <v>3.8275641083267434E-2</v>
      </c>
    </row>
    <row r="60" spans="1:58" x14ac:dyDescent="0.25">
      <c r="A60">
        <v>2039</v>
      </c>
      <c r="B60">
        <v>3.7723184904199916E-2</v>
      </c>
      <c r="C60">
        <v>3.7723184904199916E-2</v>
      </c>
    </row>
    <row r="61" spans="1:58" x14ac:dyDescent="0.25">
      <c r="A61">
        <v>2040</v>
      </c>
      <c r="B61">
        <v>3.7205702426663295E-2</v>
      </c>
      <c r="C61">
        <v>3.7205702426663295E-2</v>
      </c>
    </row>
    <row r="62" spans="1:58" x14ac:dyDescent="0.25">
      <c r="A62">
        <v>2041</v>
      </c>
      <c r="B62">
        <v>3.6720979611164273E-2</v>
      </c>
      <c r="C62">
        <v>3.6720979611164273E-2</v>
      </c>
    </row>
    <row r="63" spans="1:58" x14ac:dyDescent="0.25">
      <c r="A63">
        <v>2042</v>
      </c>
      <c r="B63">
        <v>3.6266942579835662E-2</v>
      </c>
      <c r="C63">
        <v>3.6266942579835662E-2</v>
      </c>
    </row>
    <row r="64" spans="1:58" x14ac:dyDescent="0.25">
      <c r="A64">
        <v>2043</v>
      </c>
      <c r="B64">
        <v>3.5841648743387168E-2</v>
      </c>
      <c r="C64">
        <v>3.5841648743387168E-2</v>
      </c>
    </row>
    <row r="65" spans="1:3" x14ac:dyDescent="0.25">
      <c r="A65">
        <v>2044</v>
      </c>
      <c r="B65">
        <v>3.544327848977194E-2</v>
      </c>
      <c r="C65">
        <v>3.544327848977194E-2</v>
      </c>
    </row>
    <row r="66" spans="1:3" x14ac:dyDescent="0.25">
      <c r="A66">
        <v>2045</v>
      </c>
      <c r="B66">
        <v>3.5070127399009138E-2</v>
      </c>
      <c r="C66">
        <v>3.5070127399009138E-2</v>
      </c>
    </row>
    <row r="67" spans="1:3" x14ac:dyDescent="0.25">
      <c r="A67">
        <v>2046</v>
      </c>
      <c r="B67">
        <v>3.4720598950853554E-2</v>
      </c>
      <c r="C67">
        <v>3.4720598950853554E-2</v>
      </c>
    </row>
    <row r="68" spans="1:3" x14ac:dyDescent="0.25">
      <c r="A68">
        <v>2047</v>
      </c>
      <c r="B68">
        <v>3.4393197694112469E-2</v>
      </c>
      <c r="C68">
        <v>3.4393197694112469E-2</v>
      </c>
    </row>
    <row r="69" spans="1:3" x14ac:dyDescent="0.25">
      <c r="A69">
        <v>2048</v>
      </c>
      <c r="B69">
        <v>3.4086522848384523E-2</v>
      </c>
      <c r="C69">
        <v>3.4086522848384523E-2</v>
      </c>
    </row>
    <row r="70" spans="1:3" x14ac:dyDescent="0.25">
      <c r="A70">
        <v>2049</v>
      </c>
      <c r="B70">
        <v>3.3799262310845929E-2</v>
      </c>
      <c r="C70">
        <v>3.3799262310845929E-2</v>
      </c>
    </row>
    <row r="71" spans="1:3" x14ac:dyDescent="0.25">
      <c r="A71">
        <v>2050</v>
      </c>
      <c r="B71">
        <v>3.3530187042442039E-2</v>
      </c>
      <c r="C71">
        <v>3.3530187042442039E-2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5"/>
  <sheetViews>
    <sheetView zoomScale="96" zoomScaleNormal="96" workbookViewId="0">
      <selection activeCell="H3" sqref="H3"/>
    </sheetView>
  </sheetViews>
  <sheetFormatPr defaultRowHeight="15" x14ac:dyDescent="0.25"/>
  <cols>
    <col min="1" max="1" width="13.7109375" customWidth="1"/>
    <col min="2" max="3" width="13.140625" customWidth="1"/>
    <col min="4" max="4" width="38.28515625" customWidth="1"/>
    <col min="28" max="28" width="9.140625" style="43"/>
    <col min="29" max="31" width="9.140625" style="44"/>
    <col min="32" max="32" width="9.140625" style="45"/>
    <col min="40" max="40" width="9.140625" style="67"/>
    <col min="50" max="50" width="9.140625" style="67"/>
    <col min="60" max="60" width="9.140625" style="67"/>
  </cols>
  <sheetData>
    <row r="1" spans="1:60" ht="18.75" x14ac:dyDescent="0.3">
      <c r="A1" s="11" t="s">
        <v>0</v>
      </c>
      <c r="D1" s="4"/>
      <c r="AB1" s="30"/>
      <c r="AC1" s="31"/>
      <c r="AD1" s="31"/>
      <c r="AE1" s="31"/>
      <c r="AF1" s="32"/>
    </row>
    <row r="2" spans="1:60" s="8" customFormat="1" x14ac:dyDescent="0.25">
      <c r="C2" s="8" t="s">
        <v>2</v>
      </c>
      <c r="D2" s="9"/>
      <c r="E2" s="10">
        <v>1995</v>
      </c>
      <c r="F2" s="10">
        <v>1996</v>
      </c>
      <c r="G2" s="10">
        <v>1997</v>
      </c>
      <c r="H2" s="10">
        <v>1998</v>
      </c>
      <c r="I2" s="10">
        <v>1999</v>
      </c>
      <c r="J2" s="10">
        <v>2000</v>
      </c>
      <c r="K2" s="10">
        <v>2001</v>
      </c>
      <c r="L2" s="10">
        <v>2002</v>
      </c>
      <c r="M2" s="10">
        <v>2003</v>
      </c>
      <c r="N2" s="10">
        <v>2004</v>
      </c>
      <c r="O2" s="10">
        <v>2005</v>
      </c>
      <c r="P2" s="10">
        <v>2006</v>
      </c>
      <c r="Q2" s="10">
        <v>2007</v>
      </c>
      <c r="R2" s="10">
        <v>2008</v>
      </c>
      <c r="S2" s="10">
        <v>2009</v>
      </c>
      <c r="T2" s="10">
        <v>2010</v>
      </c>
      <c r="U2" s="10">
        <v>2011</v>
      </c>
      <c r="V2" s="10">
        <v>2012</v>
      </c>
      <c r="W2" s="10">
        <v>2013</v>
      </c>
      <c r="X2" s="10">
        <v>2014</v>
      </c>
      <c r="Y2" s="10">
        <v>2015</v>
      </c>
      <c r="Z2" s="10">
        <v>2016</v>
      </c>
      <c r="AA2" s="10">
        <v>2017</v>
      </c>
      <c r="AB2" s="33">
        <v>2018</v>
      </c>
      <c r="AC2" s="34">
        <v>2019</v>
      </c>
      <c r="AD2" s="34">
        <v>2020</v>
      </c>
      <c r="AE2" s="34">
        <v>2021</v>
      </c>
      <c r="AF2" s="35">
        <v>2022</v>
      </c>
      <c r="AG2" s="34">
        <v>2023</v>
      </c>
      <c r="AH2" s="35">
        <v>2024</v>
      </c>
      <c r="AI2" s="34">
        <v>2025</v>
      </c>
      <c r="AJ2" s="35">
        <v>2026</v>
      </c>
      <c r="AK2" s="34">
        <v>2027</v>
      </c>
      <c r="AL2" s="35">
        <v>2028</v>
      </c>
      <c r="AM2" s="34">
        <v>2029</v>
      </c>
      <c r="AN2" s="68">
        <v>2030</v>
      </c>
      <c r="AO2" s="34">
        <v>2031</v>
      </c>
      <c r="AP2" s="35">
        <v>2032</v>
      </c>
      <c r="AQ2" s="34">
        <v>2033</v>
      </c>
      <c r="AR2" s="35">
        <v>2034</v>
      </c>
      <c r="AS2" s="34">
        <v>2035</v>
      </c>
      <c r="AT2" s="35">
        <v>2036</v>
      </c>
      <c r="AU2" s="34">
        <v>2037</v>
      </c>
      <c r="AV2" s="35">
        <v>2038</v>
      </c>
      <c r="AW2" s="34">
        <v>2039</v>
      </c>
      <c r="AX2" s="68">
        <v>2040</v>
      </c>
      <c r="AY2" s="34">
        <v>2041</v>
      </c>
      <c r="AZ2" s="35">
        <v>2042</v>
      </c>
      <c r="BA2" s="34">
        <v>2043</v>
      </c>
      <c r="BB2" s="35">
        <v>2044</v>
      </c>
      <c r="BC2" s="34">
        <v>2045</v>
      </c>
      <c r="BD2" s="35">
        <v>2046</v>
      </c>
      <c r="BE2" s="34">
        <v>2047</v>
      </c>
      <c r="BF2" s="35">
        <v>2048</v>
      </c>
      <c r="BG2" s="34">
        <v>2049</v>
      </c>
      <c r="BH2" s="68">
        <v>2050</v>
      </c>
    </row>
    <row r="3" spans="1:60" x14ac:dyDescent="0.25">
      <c r="D3" s="4" t="s">
        <v>1</v>
      </c>
      <c r="E3" s="7">
        <f>'Models check 1995-2017-2022'!E3</f>
        <v>0</v>
      </c>
      <c r="F3" s="7">
        <f>'Models check 1995-2017-2022'!F3</f>
        <v>0</v>
      </c>
      <c r="G3" s="7">
        <f>'Models check 1995-2017-2022'!G3</f>
        <v>0</v>
      </c>
      <c r="H3" s="7">
        <f>'Models check 1995-2017-2022'!H3</f>
        <v>1.7E-5</v>
      </c>
      <c r="I3" s="7">
        <f>'Models check 1995-2017-2022'!I3</f>
        <v>1.2701010101010099E-4</v>
      </c>
      <c r="J3" s="7">
        <f>'Models check 1995-2017-2022'!J3</f>
        <v>2.5417524986301372E-3</v>
      </c>
      <c r="K3" s="7">
        <f>'Models check 1995-2017-2022'!K3</f>
        <v>4.0904888E-3</v>
      </c>
      <c r="L3" s="7">
        <f>'Models check 1995-2017-2022'!L3</f>
        <v>6.4229888000000004E-3</v>
      </c>
      <c r="M3" s="7">
        <f>'Models check 1995-2017-2022'!M3</f>
        <v>8.7364609568000001E-3</v>
      </c>
      <c r="N3" s="7">
        <f>'Models check 1995-2017-2022'!N3</f>
        <v>1.1080186984197261E-2</v>
      </c>
      <c r="O3" s="7">
        <f>'Models check 1995-2017-2022'!O3</f>
        <v>1.8306068822691691E-2</v>
      </c>
      <c r="P3" s="7">
        <f>'Models check 1995-2017-2022'!P3</f>
        <v>8.6033285768078224E-3</v>
      </c>
      <c r="Q3" s="7">
        <f>'Models check 1995-2017-2022'!Q3</f>
        <v>1.1229127052818351E-2</v>
      </c>
      <c r="R3" s="7">
        <f>'Models check 1995-2017-2022'!R3</f>
        <v>1.526054507966533E-2</v>
      </c>
      <c r="S3" s="7">
        <f>'Models check 1995-2017-2022'!S3</f>
        <v>2.4859290481539131E-2</v>
      </c>
      <c r="T3" s="7">
        <f>'Models check 1995-2017-2022'!T3</f>
        <v>6.2774645041868041E-2</v>
      </c>
      <c r="U3" s="7">
        <f>'Models check 1995-2017-2022'!U3</f>
        <v>0.13265601959489501</v>
      </c>
      <c r="V3" s="7">
        <f>'Models check 1995-2017-2022'!V3</f>
        <v>0.33833680882621792</v>
      </c>
      <c r="W3" s="7">
        <f>'Models check 1995-2017-2022'!W3</f>
        <v>0.53213793025070777</v>
      </c>
      <c r="X3" s="7">
        <f>'Models check 1995-2017-2022'!X3</f>
        <v>1.1085761069722511</v>
      </c>
      <c r="Y3" s="7">
        <f>'Models check 1995-2017-2022'!Y3</f>
        <v>2.852893519694641</v>
      </c>
      <c r="Z3" s="7">
        <f>'Models check 1995-2017-2022'!Z3</f>
        <v>4.8665241636508876</v>
      </c>
      <c r="AA3" s="7">
        <f>'Models check 1995-2017-2022'!AA3</f>
        <v>7.6118941723343028</v>
      </c>
      <c r="AB3" s="36">
        <f>'Models check 1995-2017-2022'!AB3</f>
        <v>12.766447466689151</v>
      </c>
      <c r="AC3" s="7">
        <f>'Models check 1995-2017-2022'!AC3</f>
        <v>18.830686723735319</v>
      </c>
      <c r="AD3" s="7">
        <f>'Models check 1995-2017-2022'!AD3</f>
        <v>25.520673652514699</v>
      </c>
      <c r="AE3" s="7">
        <f>'Models check 1995-2017-2022'!AE3</f>
        <v>36.575341105887041</v>
      </c>
      <c r="AF3" s="37">
        <f>'Models check 1995-2017-2022'!AF3</f>
        <v>54.779900763404633</v>
      </c>
    </row>
    <row r="4" spans="1:60" x14ac:dyDescent="0.25">
      <c r="B4" t="s">
        <v>3</v>
      </c>
      <c r="D4" s="4" t="s">
        <v>67</v>
      </c>
      <c r="E4" s="1">
        <f>'Generation Linear regression'!A3</f>
        <v>12661.360233244253</v>
      </c>
      <c r="F4" s="1">
        <f>'Generation Linear regression'!B3</f>
        <v>13255.918290637434</v>
      </c>
      <c r="G4" s="1">
        <f>'Generation Linear regression'!C3</f>
        <v>13850.476348030614</v>
      </c>
      <c r="H4" s="1">
        <f>'Generation Linear regression'!D3</f>
        <v>14445.034405423794</v>
      </c>
      <c r="I4" s="1">
        <f>'Generation Linear regression'!E3</f>
        <v>15039.592462816974</v>
      </c>
      <c r="J4" s="1">
        <f>'Generation Linear regression'!F3</f>
        <v>15634.150520210154</v>
      </c>
      <c r="K4" s="1">
        <f>'Generation Linear regression'!G3</f>
        <v>16228.708577603335</v>
      </c>
      <c r="L4" s="1">
        <f>'Generation Linear regression'!H3</f>
        <v>16823.266634996515</v>
      </c>
      <c r="M4" s="1">
        <f>'Generation Linear regression'!I3</f>
        <v>17417.824692389695</v>
      </c>
      <c r="N4" s="1">
        <f>'Generation Linear regression'!J3</f>
        <v>18012.382749782642</v>
      </c>
      <c r="O4" s="1">
        <f>'Generation Linear regression'!K3</f>
        <v>18606.940807175823</v>
      </c>
      <c r="P4" s="1">
        <f>'Generation Linear regression'!L3</f>
        <v>19201.498864569003</v>
      </c>
      <c r="Q4" s="1">
        <f>'Generation Linear regression'!M3</f>
        <v>19796.056921962183</v>
      </c>
      <c r="R4" s="1">
        <f>'Generation Linear regression'!N3</f>
        <v>20390.614979355363</v>
      </c>
      <c r="S4" s="1">
        <f>'Generation Linear regression'!O3</f>
        <v>20985.173036748543</v>
      </c>
      <c r="T4" s="1">
        <f>'Generation Linear regression'!P3</f>
        <v>21579.731094141724</v>
      </c>
      <c r="U4" s="1">
        <f>'Generation Linear regression'!Q3</f>
        <v>22174.289151534904</v>
      </c>
      <c r="V4" s="1">
        <f>'Generation Linear regression'!R3</f>
        <v>22768.847208928084</v>
      </c>
      <c r="W4" s="1">
        <f>'Generation Linear regression'!S3</f>
        <v>23363.405266321264</v>
      </c>
      <c r="X4" s="1">
        <f>'Generation Linear regression'!T3</f>
        <v>23957.963323714212</v>
      </c>
      <c r="Y4" s="1">
        <f>'Generation Linear regression'!U3</f>
        <v>24552.521381107392</v>
      </c>
      <c r="Z4" s="1">
        <f>'Generation Linear regression'!V3</f>
        <v>25147.079438500572</v>
      </c>
      <c r="AA4" s="1">
        <f>'Generation Linear regression'!W3</f>
        <v>25741.637495893752</v>
      </c>
      <c r="AB4" s="38">
        <f>'Generation Linear regression'!X3</f>
        <v>26336.195553286932</v>
      </c>
      <c r="AC4" s="1">
        <f>'Generation Linear regression'!Y3</f>
        <v>26930.753610680113</v>
      </c>
      <c r="AD4" s="1">
        <f>'Generation Linear regression'!Z3</f>
        <v>27525.311668073293</v>
      </c>
      <c r="AE4" s="1">
        <f>'Generation Linear regression'!AA3</f>
        <v>28119.869725466473</v>
      </c>
      <c r="AF4" s="39">
        <f>'Generation Linear regression'!AB3</f>
        <v>28714.427782859653</v>
      </c>
      <c r="AG4">
        <f>'Generation Linear regression'!AC3</f>
        <v>29903.543897645781</v>
      </c>
      <c r="AH4">
        <f>'Generation Linear regression'!AD3</f>
        <v>29903.543897645781</v>
      </c>
      <c r="AI4">
        <f>'Generation Linear regression'!AE3</f>
        <v>30498.101955038961</v>
      </c>
      <c r="AJ4">
        <f>'Generation Linear regression'!AF3</f>
        <v>31092.660012432141</v>
      </c>
      <c r="AK4">
        <f>'Generation Linear regression'!AG3</f>
        <v>31687.218069825321</v>
      </c>
      <c r="AL4">
        <f>'Generation Linear regression'!AH3</f>
        <v>32281.776127218502</v>
      </c>
      <c r="AM4">
        <f>'Generation Linear regression'!AI3</f>
        <v>32876.334184611682</v>
      </c>
      <c r="AN4" s="67">
        <f>'Generation Linear regression'!AJ3</f>
        <v>33470.892242004862</v>
      </c>
      <c r="AO4">
        <f>'Generation Linear regression'!AK3</f>
        <v>34065.450299398042</v>
      </c>
      <c r="AP4">
        <f>'Generation Linear regression'!AL3</f>
        <v>34660.008356791222</v>
      </c>
      <c r="AQ4">
        <f>'Generation Linear regression'!AM3</f>
        <v>35254.566414184403</v>
      </c>
      <c r="AR4">
        <f>'Generation Linear regression'!AN3</f>
        <v>35849.12447157735</v>
      </c>
      <c r="AS4">
        <f>'Generation Linear regression'!AO3</f>
        <v>36443.68252897053</v>
      </c>
      <c r="AT4">
        <f>'Generation Linear regression'!AP3</f>
        <v>37038.24058636371</v>
      </c>
      <c r="AU4">
        <f>'Generation Linear regression'!AQ3</f>
        <v>37632.798643756891</v>
      </c>
      <c r="AV4">
        <f>'Generation Linear regression'!AR3</f>
        <v>38227.356701150071</v>
      </c>
      <c r="AW4">
        <f>'Generation Linear regression'!AS3</f>
        <v>38821.914758543251</v>
      </c>
      <c r="AX4" s="67">
        <f>'Generation Linear regression'!AT3</f>
        <v>39416.472815936431</v>
      </c>
      <c r="AY4">
        <f>'Generation Linear regression'!AU3</f>
        <v>40011.030873329611</v>
      </c>
      <c r="AZ4">
        <f>'Generation Linear regression'!AV3</f>
        <v>40605.588930722792</v>
      </c>
      <c r="BA4">
        <f>'Generation Linear regression'!AW3</f>
        <v>41200.146988115972</v>
      </c>
      <c r="BB4">
        <f>'Generation Linear regression'!AX3</f>
        <v>41794.705045508919</v>
      </c>
      <c r="BC4">
        <f>'Generation Linear regression'!AY3</f>
        <v>42389.263102902099</v>
      </c>
      <c r="BD4">
        <f>'Generation Linear regression'!AZ3</f>
        <v>42983.82116029528</v>
      </c>
      <c r="BE4">
        <f>'Generation Linear regression'!BA3</f>
        <v>43578.37921768846</v>
      </c>
      <c r="BF4">
        <f>'Generation Linear regression'!BB3</f>
        <v>44172.93727508164</v>
      </c>
      <c r="BG4">
        <f>'Generation Linear regression'!BC3</f>
        <v>44767.49533247482</v>
      </c>
      <c r="BH4" s="67">
        <f>'Generation Linear regression'!BD3</f>
        <v>45362.053389868001</v>
      </c>
    </row>
    <row r="5" spans="1:60" x14ac:dyDescent="0.25">
      <c r="D5" s="4" t="s">
        <v>4</v>
      </c>
      <c r="E5" s="2">
        <f>'Costs Evaluation'!C5</f>
        <v>0.17480954851033553</v>
      </c>
      <c r="F5" s="2">
        <f>'Costs Evaluation'!D5</f>
        <v>0.16561369886744459</v>
      </c>
      <c r="G5" s="2">
        <f>'Costs Evaluation'!E5</f>
        <v>0.15700000019492794</v>
      </c>
      <c r="H5" s="2">
        <f>'Costs Evaluation'!F5</f>
        <v>0.14893159893759841</v>
      </c>
      <c r="I5" s="2">
        <f>'Costs Evaluation'!G5</f>
        <v>0.14137397458547363</v>
      </c>
      <c r="J5" s="2">
        <f>'Costs Evaluation'!H5</f>
        <v>0.13429479197839361</v>
      </c>
      <c r="K5" s="2">
        <f>'Costs Evaluation'!I5</f>
        <v>0.12766376296061838</v>
      </c>
      <c r="L5" s="2">
        <f>'Costs Evaluation'!J5</f>
        <v>0.12145251679349711</v>
      </c>
      <c r="M5" s="2">
        <f>'Costs Evaluation'!K5</f>
        <v>0.11563447877177205</v>
      </c>
      <c r="N5" s="2">
        <f>'Costs Evaluation'!L5</f>
        <v>0.11018475652417892</v>
      </c>
      <c r="O5" s="2">
        <f>'Costs Evaluation'!M5</f>
        <v>0.10508003351188314</v>
      </c>
      <c r="P5" s="2">
        <f>'Costs Evaluation'!N5</f>
        <v>0.100298469269087</v>
      </c>
      <c r="Q5" s="2">
        <f>'Costs Evaluation'!O5</f>
        <v>9.5819605958988543E-2</v>
      </c>
      <c r="R5" s="2">
        <f>'Costs Evaluation'!P5</f>
        <v>9.1624280845294115E-2</v>
      </c>
      <c r="S5" s="2">
        <f>'Costs Evaluation'!Q5</f>
        <v>8.7694544304794883E-2</v>
      </c>
      <c r="T5" s="2">
        <f>'Costs Evaluation'!R5</f>
        <v>8.4013583030226158E-2</v>
      </c>
      <c r="U5" s="2">
        <f>'Costs Evaluation'!S5</f>
        <v>8.0565648094833936E-2</v>
      </c>
      <c r="V5" s="2">
        <f>'Costs Evaluation'!T5</f>
        <v>7.7335987570874468E-2</v>
      </c>
      <c r="W5" s="2">
        <f>'Costs Evaluation'!U5</f>
        <v>7.4310783413756118E-2</v>
      </c>
      <c r="X5" s="2">
        <f>'Costs Evaluation'!V5</f>
        <v>7.147709234178358E-2</v>
      </c>
      <c r="Y5" s="2">
        <f>'Costs Evaluation'!W5</f>
        <v>6.8822790458559366E-2</v>
      </c>
      <c r="Z5" s="2">
        <f>'Costs Evaluation'!X5</f>
        <v>6.6336521381110736E-2</v>
      </c>
      <c r="AA5" s="2">
        <f>'Costs Evaluation'!Y5</f>
        <v>6.4007647651808927E-2</v>
      </c>
      <c r="AB5" s="40">
        <f>'Costs Evaluation'!Z5</f>
        <v>6.1826205226197486E-2</v>
      </c>
      <c r="AC5" s="41">
        <f>'Costs Evaluation'!AA5</f>
        <v>5.9782860842007082E-2</v>
      </c>
      <c r="AD5" s="41">
        <f>'Costs Evaluation'!AB5</f>
        <v>5.7868872086960205E-2</v>
      </c>
      <c r="AE5" s="41">
        <f>'Costs Evaluation'!AC5</f>
        <v>5.6076049994517187E-2</v>
      </c>
      <c r="AF5" s="42">
        <f>'Costs Evaluation'!AD5</f>
        <v>5.4396724007529873E-2</v>
      </c>
      <c r="AG5">
        <f>'Costs Evaluation'!AE5</f>
        <v>5.2823709159900437E-2</v>
      </c>
      <c r="AH5">
        <f>'Costs Evaluation'!AF5</f>
        <v>5.1350275335832918E-2</v>
      </c>
      <c r="AI5">
        <f>'Costs Evaluation'!AG5</f>
        <v>4.9970118475153612E-2</v>
      </c>
      <c r="AJ5">
        <f>'Costs Evaluation'!AH5</f>
        <v>4.8677333601502629E-2</v>
      </c>
      <c r="AK5">
        <f>'Costs Evaluation'!AI5</f>
        <v>4.7466389557998659E-2</v>
      </c>
      <c r="AL5">
        <f>'Costs Evaluation'!AJ5</f>
        <v>4.6332105342283395E-2</v>
      </c>
      <c r="AM5">
        <f>'Costs Evaluation'!AK5</f>
        <v>4.5269627939695981E-2</v>
      </c>
      <c r="AN5" s="67">
        <f>'Costs Evaluation'!AL5</f>
        <v>4.4274411559736881E-2</v>
      </c>
      <c r="AO5">
        <f>'Costs Evaluation'!AM5</f>
        <v>4.3342198186984787E-2</v>
      </c>
      <c r="AP5">
        <f>'Costs Evaluation'!AN5</f>
        <v>4.2468999363254073E-2</v>
      </c>
      <c r="AQ5">
        <f>'Costs Evaluation'!AO5</f>
        <v>4.1651079123047996E-2</v>
      </c>
      <c r="AR5">
        <f>'Costs Evaluation'!AP5</f>
        <v>4.0884938009297385E-2</v>
      </c>
      <c r="AS5">
        <f>'Costs Evaluation'!AQ5</f>
        <v>4.0167298100996389E-2</v>
      </c>
      <c r="AT5">
        <f>'Costs Evaluation'!AR5</f>
        <v>3.949508898867625E-2</v>
      </c>
      <c r="AU5">
        <f>'Costs Evaluation'!AS5</f>
        <v>3.886543463771349E-2</v>
      </c>
      <c r="AV5">
        <f>'Costs Evaluation'!AT5</f>
        <v>3.8275641083267434E-2</v>
      </c>
      <c r="AW5">
        <f>'Costs Evaluation'!AU5</f>
        <v>3.7723184904199916E-2</v>
      </c>
      <c r="AX5" s="67">
        <f>'Costs Evaluation'!AV5</f>
        <v>3.7205702426663295E-2</v>
      </c>
      <c r="AY5">
        <f>'Costs Evaluation'!AW5</f>
        <v>3.6720979611164273E-2</v>
      </c>
      <c r="AZ5">
        <f>'Costs Evaluation'!AX5</f>
        <v>3.6266942579835662E-2</v>
      </c>
      <c r="BA5">
        <f>'Costs Evaluation'!AY5</f>
        <v>3.5841648743387168E-2</v>
      </c>
      <c r="BB5">
        <f>'Costs Evaluation'!AZ5</f>
        <v>3.544327848977194E-2</v>
      </c>
      <c r="BC5">
        <f>'Costs Evaluation'!BA5</f>
        <v>3.5070127399009138E-2</v>
      </c>
      <c r="BD5">
        <f>'Costs Evaluation'!BB5</f>
        <v>3.4720598950853554E-2</v>
      </c>
      <c r="BE5">
        <f>'Costs Evaluation'!BC5</f>
        <v>3.4393197694112469E-2</v>
      </c>
      <c r="BF5">
        <f>'Costs Evaluation'!BD5</f>
        <v>3.4086522848384523E-2</v>
      </c>
      <c r="BG5">
        <f>'Costs Evaluation'!BE5</f>
        <v>3.3799262310845929E-2</v>
      </c>
      <c r="BH5" s="67">
        <f>'Costs Evaluation'!BF5</f>
        <v>3.3530187042442039E-2</v>
      </c>
    </row>
    <row r="6" spans="1:60" x14ac:dyDescent="0.25">
      <c r="D6" s="4"/>
    </row>
    <row r="7" spans="1:60" ht="15.75" thickBot="1" x14ac:dyDescent="0.3">
      <c r="A7" t="s">
        <v>5</v>
      </c>
      <c r="D7" s="4"/>
    </row>
    <row r="8" spans="1:60" x14ac:dyDescent="0.25">
      <c r="A8" s="22" t="s">
        <v>11</v>
      </c>
      <c r="B8" s="23" t="s">
        <v>12</v>
      </c>
      <c r="C8" s="24" t="s">
        <v>13</v>
      </c>
      <c r="D8" s="4" t="s">
        <v>6</v>
      </c>
      <c r="F8" s="3">
        <f>F$3-E$3</f>
        <v>0</v>
      </c>
      <c r="G8" s="3">
        <f t="shared" ref="G8:AF8" si="0">G$3-F$3</f>
        <v>0</v>
      </c>
      <c r="H8" s="3">
        <f t="shared" si="0"/>
        <v>1.7E-5</v>
      </c>
      <c r="I8" s="3">
        <f t="shared" si="0"/>
        <v>1.1001010101010098E-4</v>
      </c>
      <c r="J8" s="3">
        <f t="shared" si="0"/>
        <v>2.414742397620036E-3</v>
      </c>
      <c r="K8" s="3">
        <f t="shared" si="0"/>
        <v>1.5487363013698629E-3</v>
      </c>
      <c r="L8" s="3">
        <f t="shared" si="0"/>
        <v>2.3325000000000004E-3</v>
      </c>
      <c r="M8" s="3">
        <f t="shared" si="0"/>
        <v>2.3134721567999996E-3</v>
      </c>
      <c r="N8" s="3">
        <f t="shared" si="0"/>
        <v>2.3437260273972606E-3</v>
      </c>
      <c r="O8" s="3">
        <f t="shared" si="0"/>
        <v>7.2258818384944301E-3</v>
      </c>
      <c r="P8" s="3">
        <f t="shared" si="0"/>
        <v>-9.7027402458838685E-3</v>
      </c>
      <c r="Q8" s="3">
        <f t="shared" si="0"/>
        <v>2.6257984760105282E-3</v>
      </c>
      <c r="R8" s="3">
        <f t="shared" si="0"/>
        <v>4.0314180268469797E-3</v>
      </c>
      <c r="S8" s="3">
        <f t="shared" si="0"/>
        <v>9.5987454018738004E-3</v>
      </c>
      <c r="T8" s="3">
        <f t="shared" si="0"/>
        <v>3.7915354560328907E-2</v>
      </c>
      <c r="U8" s="3">
        <f t="shared" si="0"/>
        <v>6.9881374553026968E-2</v>
      </c>
      <c r="V8" s="3">
        <f t="shared" si="0"/>
        <v>0.20568078923132291</v>
      </c>
      <c r="W8" s="3">
        <f t="shared" si="0"/>
        <v>0.19380112142448985</v>
      </c>
      <c r="X8" s="3">
        <f t="shared" si="0"/>
        <v>0.57643817672154329</v>
      </c>
      <c r="Y8" s="3">
        <f t="shared" si="0"/>
        <v>1.7443174127223899</v>
      </c>
      <c r="Z8" s="3">
        <f t="shared" si="0"/>
        <v>2.0136306439562466</v>
      </c>
      <c r="AA8" s="3">
        <f t="shared" si="0"/>
        <v>2.7453700086834152</v>
      </c>
      <c r="AB8" s="46">
        <f t="shared" si="0"/>
        <v>5.154553294354848</v>
      </c>
      <c r="AC8" s="47">
        <f t="shared" si="0"/>
        <v>6.0642392570461681</v>
      </c>
      <c r="AD8" s="47">
        <f t="shared" si="0"/>
        <v>6.6899869287793798</v>
      </c>
      <c r="AE8" s="47">
        <f t="shared" si="0"/>
        <v>11.054667453372343</v>
      </c>
      <c r="AF8" s="48">
        <f t="shared" si="0"/>
        <v>18.204559657517592</v>
      </c>
    </row>
    <row r="9" spans="1:60" ht="15.75" thickBot="1" x14ac:dyDescent="0.3">
      <c r="A9" s="25">
        <v>7.6324698673442819E-4</v>
      </c>
      <c r="B9" s="26">
        <v>0.20761288755631302</v>
      </c>
      <c r="C9" s="27">
        <v>3969.5690587532586</v>
      </c>
      <c r="D9" s="4" t="s">
        <v>7</v>
      </c>
      <c r="F9">
        <f>$A9*$C9+($B9-$A9)*E$3-($B9/$C9)*(E$3^2)</f>
        <v>3.0297616227276452</v>
      </c>
      <c r="G9">
        <f>$A9*$C9+($B9-$A9)*F$10-($B9/$C9)*(F$10^2)</f>
        <v>3.655986629643774</v>
      </c>
      <c r="H9">
        <f t="shared" ref="H9:AF9" si="1">$A9*$C9+($B9-$A9)*G$10-($B9/$C9)*(G$10^2)</f>
        <v>4.4103684261199394</v>
      </c>
      <c r="I9">
        <f t="shared" si="1"/>
        <v>5.3185498570980938</v>
      </c>
      <c r="J9">
        <f t="shared" si="1"/>
        <v>6.4110374164642785</v>
      </c>
      <c r="K9">
        <f t="shared" si="1"/>
        <v>7.7240007326704507</v>
      </c>
      <c r="L9">
        <f t="shared" si="1"/>
        <v>9.3001452386589438</v>
      </c>
      <c r="M9">
        <f t="shared" si="1"/>
        <v>11.189634034428433</v>
      </c>
      <c r="N9">
        <f t="shared" si="1"/>
        <v>13.451014617182016</v>
      </c>
      <c r="O9">
        <f t="shared" si="1"/>
        <v>16.152076459648004</v>
      </c>
      <c r="P9">
        <f t="shared" si="1"/>
        <v>19.370523369921475</v>
      </c>
      <c r="Q9">
        <f t="shared" si="1"/>
        <v>23.194286909476148</v>
      </c>
      <c r="R9">
        <f t="shared" si="1"/>
        <v>27.721230938454454</v>
      </c>
      <c r="S9">
        <f t="shared" si="1"/>
        <v>33.057901160013721</v>
      </c>
      <c r="T9">
        <f t="shared" si="1"/>
        <v>39.316859559448858</v>
      </c>
      <c r="U9">
        <f t="shared" si="1"/>
        <v>46.612021268000106</v>
      </c>
      <c r="V9">
        <f t="shared" si="1"/>
        <v>55.051302454108828</v>
      </c>
      <c r="W9">
        <f t="shared" si="1"/>
        <v>64.725833570155089</v>
      </c>
      <c r="X9">
        <f t="shared" si="1"/>
        <v>75.695060767703481</v>
      </c>
      <c r="Y9">
        <f t="shared" si="1"/>
        <v>87.967349311484185</v>
      </c>
      <c r="Z9">
        <f t="shared" si="1"/>
        <v>101.47634295607921</v>
      </c>
      <c r="AA9">
        <f t="shared" si="1"/>
        <v>116.05444997334149</v>
      </c>
      <c r="AB9" s="43">
        <f>$A9*$C9+($B9-$A9)*AA$10-($B9/$C9)*(AA$10^2)</f>
        <v>131.40648665299156</v>
      </c>
      <c r="AC9" s="44">
        <f t="shared" si="1"/>
        <v>147.08861137303921</v>
      </c>
      <c r="AD9" s="44">
        <f t="shared" si="1"/>
        <v>162.4998152752228</v>
      </c>
      <c r="AE9" s="44">
        <f t="shared" si="1"/>
        <v>176.89455976537255</v>
      </c>
      <c r="AF9" s="45">
        <f t="shared" si="1"/>
        <v>189.42443296781062</v>
      </c>
      <c r="AG9" s="45">
        <f t="shared" ref="AG9" si="2">$A9*$C9+($B9-$A9)*AF$10-($B9/$C9)*(AF$10^2)</f>
        <v>199.21266545180598</v>
      </c>
      <c r="AH9" s="45">
        <f t="shared" ref="AH9" si="3">$A9*$C9+($B9-$A9)*AG$10-($B9/$C9)*(AG$10^2)</f>
        <v>205.45746340753462</v>
      </c>
      <c r="AI9" s="45">
        <f t="shared" ref="AI9" si="4">$A9*$C9+($B9-$A9)*AH$10-($B9/$C9)*(AH$10^2)</f>
        <v>207.54957415319933</v>
      </c>
      <c r="AJ9" s="45">
        <f t="shared" ref="AJ9" si="5">$A9*$C9+($B9-$A9)*AI$10-($B9/$C9)*(AI$10^2)</f>
        <v>205.17976621574667</v>
      </c>
      <c r="AK9" s="45">
        <f t="shared" ref="AK9" si="6">$A9*$C9+($B9-$A9)*AJ$10-($B9/$C9)*(AJ$10^2)</f>
        <v>198.4079643975017</v>
      </c>
      <c r="AL9" s="45">
        <f t="shared" ref="AL9" si="7">$A9*$C9+($B9-$A9)*AK$10-($B9/$C9)*(AK$10^2)</f>
        <v>187.67164790911971</v>
      </c>
      <c r="AM9" s="45">
        <f t="shared" ref="AM9" si="8">$A9*$C9+($B9-$A9)*AL$10-($B9/$C9)*(AL$10^2)</f>
        <v>173.72675859067192</v>
      </c>
      <c r="AN9" s="69">
        <f t="shared" ref="AN9" si="9">$A9*$C9+($B9-$A9)*AM$10-($B9/$C9)*(AM$10^2)</f>
        <v>157.53433716767427</v>
      </c>
      <c r="AO9" s="45">
        <f t="shared" ref="AO9" si="10">$A9*$C9+($B9-$A9)*AN$10-($B9/$C9)*(AN$10^2)</f>
        <v>140.12181725174753</v>
      </c>
      <c r="AP9" s="45">
        <f t="shared" ref="AP9" si="11">$A9*$C9+($B9-$A9)*AO$10-($B9/$C9)*(AO$10^2)</f>
        <v>122.45254950984327</v>
      </c>
      <c r="AQ9" s="45">
        <f t="shared" ref="AQ9" si="12">$A9*$C9+($B9-$A9)*AP$10-($B9/$C9)*(AP$10^2)</f>
        <v>105.32973209885995</v>
      </c>
      <c r="AR9" s="45">
        <f t="shared" ref="AR9" si="13">$A9*$C9+($B9-$A9)*AQ$10-($B9/$C9)*(AQ$10^2)</f>
        <v>89.346415785776571</v>
      </c>
      <c r="AS9" s="45">
        <f t="shared" ref="AS9" si="14">$A9*$C9+($B9-$A9)*AR$10-($B9/$C9)*(AR$10^2)</f>
        <v>74.878790809761881</v>
      </c>
      <c r="AT9" s="45">
        <f t="shared" ref="AT9" si="15">$A9*$C9+($B9-$A9)*AS$10-($B9/$C9)*(AS$10^2)</f>
        <v>62.110723442137669</v>
      </c>
      <c r="AU9" s="45">
        <f t="shared" ref="AU9" si="16">$A9*$C9+($B9-$A9)*AT$10-($B9/$C9)*(AT$10^2)</f>
        <v>51.074816929544909</v>
      </c>
      <c r="AV9" s="45">
        <f t="shared" ref="AV9" si="17">$A9*$C9+($B9-$A9)*AU$10-($B9/$C9)*(AU$10^2)</f>
        <v>41.697434163556863</v>
      </c>
      <c r="AW9" s="45">
        <f t="shared" ref="AW9" si="18">$A9*$C9+($B9-$A9)*AV$10-($B9/$C9)*(AV$10^2)</f>
        <v>33.83942759472643</v>
      </c>
      <c r="AX9" s="69">
        <f t="shared" ref="AX9" si="19">$A9*$C9+($B9-$A9)*AW$10-($B9/$C9)*(AW$10^2)</f>
        <v>27.32859779571379</v>
      </c>
      <c r="AY9" s="45">
        <f t="shared" ref="AY9" si="20">$A9*$C9+($B9-$A9)*AX$10-($B9/$C9)*(AX$10^2)</f>
        <v>21.983047048992489</v>
      </c>
      <c r="AZ9" s="45">
        <f t="shared" ref="AZ9" si="21">$A9*$C9+($B9-$A9)*AY$10-($B9/$C9)*(AY$10^2)</f>
        <v>17.626405627725603</v>
      </c>
      <c r="BA9" s="45">
        <f t="shared" ref="BA9" si="22">$A9*$C9+($B9-$A9)*AZ$10-($B9/$C9)*(AZ$10^2)</f>
        <v>14.09665637128262</v>
      </c>
      <c r="BB9" s="45">
        <f t="shared" ref="BB9" si="23">$A9*$C9+($B9-$A9)*BA$10-($B9/$C9)*(BA$10^2)</f>
        <v>11.250363236212365</v>
      </c>
      <c r="BC9" s="45">
        <f t="shared" ref="BC9" si="24">$A9*$C9+($B9-$A9)*BB$10-($B9/$C9)*(BB$10^2)</f>
        <v>8.9638583165918817</v>
      </c>
      <c r="BD9" s="45">
        <f t="shared" ref="BD9" si="25">$A9*$C9+($B9-$A9)*BC$10-($B9/$C9)*(BC$10^2)</f>
        <v>7.1325819877323511</v>
      </c>
      <c r="BE9" s="45">
        <f t="shared" ref="BE9" si="26">$A9*$C9+($B9-$A9)*BD$10-($B9/$C9)*(BD$10^2)</f>
        <v>5.6694226081867782</v>
      </c>
      <c r="BF9" s="45">
        <f t="shared" ref="BF9" si="27">$A9*$C9+($B9-$A9)*BE$10-($B9/$C9)*(BE$10^2)</f>
        <v>4.5026159373131804</v>
      </c>
      <c r="BG9" s="45">
        <f t="shared" ref="BG9" si="28">$A9*$C9+($B9-$A9)*BF$10-($B9/$C9)*(BF$10^2)</f>
        <v>3.5735507762827865</v>
      </c>
      <c r="BH9" s="69">
        <f t="shared" ref="BH9" si="29">$A9*$C9+($B9-$A9)*BG$10-($B9/$C9)*(BG$10^2)</f>
        <v>2.8346785279222786</v>
      </c>
    </row>
    <row r="10" spans="1:60" ht="15.75" thickBot="1" x14ac:dyDescent="0.3">
      <c r="A10" s="13" t="s">
        <v>68</v>
      </c>
      <c r="B10" s="65">
        <f>AN10</f>
        <v>3112.9398206005199</v>
      </c>
      <c r="C10" s="74">
        <f>AN10/$AN$4</f>
        <v>9.3004387158041851E-2</v>
      </c>
      <c r="D10" s="4" t="s">
        <v>8</v>
      </c>
      <c r="F10" s="6">
        <f>E$3+F9</f>
        <v>3.0297616227276452</v>
      </c>
      <c r="G10" s="6">
        <f>F10+G9</f>
        <v>6.6857482523714191</v>
      </c>
      <c r="H10" s="6">
        <f t="shared" ref="H10:AF10" si="30">G10+H9</f>
        <v>11.096116678491359</v>
      </c>
      <c r="I10" s="6">
        <f t="shared" si="30"/>
        <v>16.414666535589454</v>
      </c>
      <c r="J10" s="6">
        <f t="shared" si="30"/>
        <v>22.825703952053733</v>
      </c>
      <c r="K10" s="6">
        <f t="shared" si="30"/>
        <v>30.549704684724183</v>
      </c>
      <c r="L10" s="6">
        <f t="shared" si="30"/>
        <v>39.849849923383125</v>
      </c>
      <c r="M10" s="6">
        <f t="shared" si="30"/>
        <v>51.039483957811555</v>
      </c>
      <c r="N10" s="6">
        <f t="shared" si="30"/>
        <v>64.490498574993566</v>
      </c>
      <c r="O10" s="6">
        <f t="shared" si="30"/>
        <v>80.642575034641567</v>
      </c>
      <c r="P10" s="6">
        <f t="shared" si="30"/>
        <v>100.01309840456304</v>
      </c>
      <c r="Q10" s="6">
        <f t="shared" si="30"/>
        <v>123.20738531403919</v>
      </c>
      <c r="R10" s="6">
        <f t="shared" si="30"/>
        <v>150.92861625249364</v>
      </c>
      <c r="S10" s="6">
        <f t="shared" si="30"/>
        <v>183.98651741250737</v>
      </c>
      <c r="T10" s="6">
        <f t="shared" si="30"/>
        <v>223.30337697195623</v>
      </c>
      <c r="U10" s="6">
        <f t="shared" si="30"/>
        <v>269.91539823995635</v>
      </c>
      <c r="V10" s="6">
        <f t="shared" si="30"/>
        <v>324.9667006940652</v>
      </c>
      <c r="W10" s="6">
        <f t="shared" si="30"/>
        <v>389.69253426422028</v>
      </c>
      <c r="X10" s="6">
        <f t="shared" si="30"/>
        <v>465.38759503192375</v>
      </c>
      <c r="Y10" s="6">
        <f t="shared" si="30"/>
        <v>553.35494434340796</v>
      </c>
      <c r="Z10" s="6">
        <f t="shared" si="30"/>
        <v>654.83128729948714</v>
      </c>
      <c r="AA10" s="6">
        <f t="shared" si="30"/>
        <v>770.88573727282869</v>
      </c>
      <c r="AB10" s="49">
        <f t="shared" si="30"/>
        <v>902.29222392582028</v>
      </c>
      <c r="AC10" s="50">
        <f t="shared" si="30"/>
        <v>1049.3808352988594</v>
      </c>
      <c r="AD10" s="50">
        <f t="shared" si="30"/>
        <v>1211.8806505740822</v>
      </c>
      <c r="AE10" s="50">
        <f t="shared" si="30"/>
        <v>1388.7752103394548</v>
      </c>
      <c r="AF10" s="51">
        <f t="shared" si="30"/>
        <v>1578.1996433072654</v>
      </c>
      <c r="AG10" s="51">
        <f t="shared" ref="AG10" si="31">AF10+AG9</f>
        <v>1777.4123087590715</v>
      </c>
      <c r="AH10" s="51">
        <f t="shared" ref="AH10" si="32">AG10+AH9</f>
        <v>1982.869772166606</v>
      </c>
      <c r="AI10" s="51">
        <f t="shared" ref="AI10" si="33">AH10+AI9</f>
        <v>2190.4193463198053</v>
      </c>
      <c r="AJ10" s="51">
        <f t="shared" ref="AJ10" si="34">AI10+AJ9</f>
        <v>2395.5991125355522</v>
      </c>
      <c r="AK10" s="51">
        <f t="shared" ref="AK10" si="35">AJ10+AK9</f>
        <v>2594.0070769330541</v>
      </c>
      <c r="AL10" s="51">
        <f t="shared" ref="AL10" si="36">AK10+AL9</f>
        <v>2781.6787248421738</v>
      </c>
      <c r="AM10" s="51">
        <f t="shared" ref="AM10" si="37">AL10+AM9</f>
        <v>2955.4054834328458</v>
      </c>
      <c r="AN10" s="70">
        <f t="shared" ref="AN10" si="38">AM10+AN9</f>
        <v>3112.9398206005199</v>
      </c>
      <c r="AO10" s="51">
        <f t="shared" ref="AO10" si="39">AN10+AO9</f>
        <v>3253.0616378522673</v>
      </c>
      <c r="AP10" s="51">
        <f t="shared" ref="AP10" si="40">AO10+AP9</f>
        <v>3375.5141873621105</v>
      </c>
      <c r="AQ10" s="51">
        <f t="shared" ref="AQ10" si="41">AP10+AQ9</f>
        <v>3480.8439194609705</v>
      </c>
      <c r="AR10" s="51">
        <f t="shared" ref="AR10" si="42">AQ10+AR9</f>
        <v>3570.1903352467471</v>
      </c>
      <c r="AS10" s="51">
        <f t="shared" ref="AS10" si="43">AR10+AS9</f>
        <v>3645.069126056509</v>
      </c>
      <c r="AT10" s="51">
        <f t="shared" ref="AT10" si="44">AS10+AT9</f>
        <v>3707.1798494986469</v>
      </c>
      <c r="AU10" s="51">
        <f t="shared" ref="AU10" si="45">AT10+AU9</f>
        <v>3758.2546664281917</v>
      </c>
      <c r="AV10" s="51">
        <f t="shared" ref="AV10" si="46">AU10+AV9</f>
        <v>3799.9521005917486</v>
      </c>
      <c r="AW10" s="51">
        <f t="shared" ref="AW10" si="47">AV10+AW9</f>
        <v>3833.7915281864753</v>
      </c>
      <c r="AX10" s="70">
        <f t="shared" ref="AX10" si="48">AW10+AX9</f>
        <v>3861.1201259821892</v>
      </c>
      <c r="AY10" s="51">
        <f t="shared" ref="AY10" si="49">AX10+AY9</f>
        <v>3883.1031730311815</v>
      </c>
      <c r="AZ10" s="51">
        <f t="shared" ref="AZ10" si="50">AY10+AZ9</f>
        <v>3900.729578658907</v>
      </c>
      <c r="BA10" s="51">
        <f t="shared" ref="BA10" si="51">AZ10+BA9</f>
        <v>3914.8262350301898</v>
      </c>
      <c r="BB10" s="51">
        <f t="shared" ref="BB10" si="52">BA10+BB9</f>
        <v>3926.076598266402</v>
      </c>
      <c r="BC10" s="51">
        <f t="shared" ref="BC10" si="53">BB10+BC9</f>
        <v>3935.040456582994</v>
      </c>
      <c r="BD10" s="51">
        <f t="shared" ref="BD10" si="54">BC10+BD9</f>
        <v>3942.1730385707265</v>
      </c>
      <c r="BE10" s="51">
        <f t="shared" ref="BE10" si="55">BD10+BE9</f>
        <v>3947.8424611789133</v>
      </c>
      <c r="BF10" s="51">
        <f t="shared" ref="BF10" si="56">BE10+BF9</f>
        <v>3952.3450771162265</v>
      </c>
      <c r="BG10" s="51">
        <f t="shared" ref="BG10" si="57">BF10+BG9</f>
        <v>3955.9186278925094</v>
      </c>
      <c r="BH10" s="70">
        <f t="shared" ref="BH10" si="58">BG10+BH9</f>
        <v>3958.7533064204317</v>
      </c>
    </row>
    <row r="11" spans="1:60" ht="15.75" thickBot="1" x14ac:dyDescent="0.3">
      <c r="A11" s="13" t="s">
        <v>69</v>
      </c>
      <c r="B11" s="17">
        <f>AX10</f>
        <v>3861.1201259821892</v>
      </c>
      <c r="C11" s="73">
        <f>AX10/$AX$4</f>
        <v>9.7957017717250031E-2</v>
      </c>
      <c r="D11" s="4" t="s">
        <v>9</v>
      </c>
      <c r="E11" s="5">
        <f>SUM(F11:AF11)</f>
        <v>9411633.8594048694</v>
      </c>
      <c r="F11">
        <f>(F10-F3)^2</f>
        <v>9.1794554905532539</v>
      </c>
      <c r="G11">
        <f t="shared" ref="G11:AF11" si="59">(G10-G3)^2</f>
        <v>44.699229694087485</v>
      </c>
      <c r="H11">
        <f t="shared" si="59"/>
        <v>123.12342807501605</v>
      </c>
      <c r="I11">
        <f t="shared" si="59"/>
        <v>269.43710783382238</v>
      </c>
      <c r="J11">
        <f t="shared" si="59"/>
        <v>520.8967327872009</v>
      </c>
      <c r="K11">
        <f t="shared" si="59"/>
        <v>933.03454660624504</v>
      </c>
      <c r="L11">
        <f t="shared" si="59"/>
        <v>1587.4986698914643</v>
      </c>
      <c r="M11">
        <f t="shared" si="59"/>
        <v>2604.137190087748</v>
      </c>
      <c r="N11">
        <f t="shared" si="59"/>
        <v>4157.5953956559597</v>
      </c>
      <c r="O11">
        <f t="shared" si="59"/>
        <v>6500.2727462727044</v>
      </c>
      <c r="P11">
        <f t="shared" si="59"/>
        <v>10000.899035402954</v>
      </c>
      <c r="Q11">
        <f t="shared" si="59"/>
        <v>15177.292899248341</v>
      </c>
      <c r="R11">
        <f t="shared" si="59"/>
        <v>22774.840930872462</v>
      </c>
      <c r="S11">
        <f t="shared" si="59"/>
        <v>33841.891659005109</v>
      </c>
      <c r="T11">
        <f t="shared" si="59"/>
        <v>49836.366527283528</v>
      </c>
      <c r="U11">
        <f t="shared" si="59"/>
        <v>72782.727999937997</v>
      </c>
      <c r="V11">
        <f t="shared" si="59"/>
        <v>105383.57463880713</v>
      </c>
      <c r="W11">
        <f t="shared" si="59"/>
        <v>151445.81407481228</v>
      </c>
      <c r="X11">
        <f t="shared" si="59"/>
        <v>215555.00741391547</v>
      </c>
      <c r="Y11">
        <f t="shared" si="59"/>
        <v>303052.50796111429</v>
      </c>
      <c r="Z11">
        <f t="shared" si="59"/>
        <v>422454.19331822376</v>
      </c>
      <c r="AA11">
        <f t="shared" si="59"/>
        <v>582586.95956139802</v>
      </c>
      <c r="AB11" s="43">
        <f t="shared" si="59"/>
        <v>791256.10698522022</v>
      </c>
      <c r="AC11" s="44">
        <f t="shared" si="59"/>
        <v>1062033.6087282102</v>
      </c>
      <c r="AD11" s="44">
        <f t="shared" si="59"/>
        <v>1407449.9948413423</v>
      </c>
      <c r="AE11" s="44">
        <f t="shared" si="59"/>
        <v>1828444.4863552779</v>
      </c>
      <c r="AF11" s="45">
        <f t="shared" si="59"/>
        <v>2320807.7119724033</v>
      </c>
    </row>
    <row r="12" spans="1:60" ht="15.75" thickBot="1" x14ac:dyDescent="0.3">
      <c r="A12" s="13" t="s">
        <v>70</v>
      </c>
      <c r="B12" s="66">
        <f>BH10</f>
        <v>3958.7533064204317</v>
      </c>
      <c r="C12" s="75">
        <f>BH10/$BH$4</f>
        <v>8.727015226574053E-2</v>
      </c>
      <c r="D12" s="4" t="s">
        <v>10</v>
      </c>
      <c r="E12" s="5">
        <f>SUM(F12:AF12)</f>
        <v>10501.535746836969</v>
      </c>
      <c r="F12">
        <f>SQRT(F11)</f>
        <v>3.0297616227276452</v>
      </c>
      <c r="G12">
        <f t="shared" ref="G12:AF12" si="60">SQRT(G11)</f>
        <v>6.6857482523714191</v>
      </c>
      <c r="H12">
        <f t="shared" si="60"/>
        <v>11.09609967849136</v>
      </c>
      <c r="I12">
        <f t="shared" si="60"/>
        <v>16.414539525488443</v>
      </c>
      <c r="J12">
        <f t="shared" si="60"/>
        <v>22.823162199555103</v>
      </c>
      <c r="K12">
        <f t="shared" si="60"/>
        <v>30.545614195924184</v>
      </c>
      <c r="L12">
        <f t="shared" si="60"/>
        <v>39.843426934583128</v>
      </c>
      <c r="M12">
        <f t="shared" si="60"/>
        <v>51.030747496854758</v>
      </c>
      <c r="N12">
        <f t="shared" si="60"/>
        <v>64.479418388009364</v>
      </c>
      <c r="O12">
        <f t="shared" si="60"/>
        <v>80.624268965818871</v>
      </c>
      <c r="P12">
        <f t="shared" si="60"/>
        <v>100.00449507598623</v>
      </c>
      <c r="Q12">
        <f t="shared" si="60"/>
        <v>123.19615618698637</v>
      </c>
      <c r="R12">
        <f t="shared" si="60"/>
        <v>150.91335570741398</v>
      </c>
      <c r="S12">
        <f t="shared" si="60"/>
        <v>183.96165812202582</v>
      </c>
      <c r="T12">
        <f t="shared" si="60"/>
        <v>223.24060232691437</v>
      </c>
      <c r="U12">
        <f t="shared" si="60"/>
        <v>269.78274222036146</v>
      </c>
      <c r="V12">
        <f t="shared" si="60"/>
        <v>324.62836388523897</v>
      </c>
      <c r="W12">
        <f t="shared" si="60"/>
        <v>389.16039633396957</v>
      </c>
      <c r="X12">
        <f t="shared" si="60"/>
        <v>464.27901892495152</v>
      </c>
      <c r="Y12">
        <f t="shared" si="60"/>
        <v>550.50205082371338</v>
      </c>
      <c r="Z12">
        <f t="shared" si="60"/>
        <v>649.96476313583628</v>
      </c>
      <c r="AA12">
        <f t="shared" si="60"/>
        <v>763.27384310049433</v>
      </c>
      <c r="AB12" s="43">
        <f t="shared" si="60"/>
        <v>889.52577645913118</v>
      </c>
      <c r="AC12" s="44">
        <f t="shared" si="60"/>
        <v>1030.550148575124</v>
      </c>
      <c r="AD12" s="44">
        <f t="shared" si="60"/>
        <v>1186.3599769215675</v>
      </c>
      <c r="AE12" s="44">
        <f t="shared" si="60"/>
        <v>1352.1998692335678</v>
      </c>
      <c r="AF12" s="45">
        <f t="shared" si="60"/>
        <v>1523.4197425438608</v>
      </c>
    </row>
    <row r="14" spans="1:60" ht="15.75" thickBot="1" x14ac:dyDescent="0.3">
      <c r="A14" t="s">
        <v>14</v>
      </c>
    </row>
    <row r="15" spans="1:60" x14ac:dyDescent="0.25">
      <c r="A15" s="22" t="s">
        <v>11</v>
      </c>
      <c r="B15" s="23" t="s">
        <v>12</v>
      </c>
      <c r="C15" s="24" t="s">
        <v>15</v>
      </c>
      <c r="D15" s="4" t="s">
        <v>6</v>
      </c>
      <c r="F15" s="3">
        <f>F$3-E$3</f>
        <v>0</v>
      </c>
      <c r="G15" s="3">
        <f t="shared" ref="G15:AF15" si="61">G$3-F$3</f>
        <v>0</v>
      </c>
      <c r="H15" s="3">
        <f t="shared" si="61"/>
        <v>1.7E-5</v>
      </c>
      <c r="I15" s="3">
        <f t="shared" si="61"/>
        <v>1.1001010101010098E-4</v>
      </c>
      <c r="J15" s="3">
        <f t="shared" si="61"/>
        <v>2.414742397620036E-3</v>
      </c>
      <c r="K15" s="3">
        <f t="shared" si="61"/>
        <v>1.5487363013698629E-3</v>
      </c>
      <c r="L15" s="3">
        <f t="shared" si="61"/>
        <v>2.3325000000000004E-3</v>
      </c>
      <c r="M15" s="3">
        <f t="shared" si="61"/>
        <v>2.3134721567999996E-3</v>
      </c>
      <c r="N15" s="3">
        <f t="shared" si="61"/>
        <v>2.3437260273972606E-3</v>
      </c>
      <c r="O15" s="3">
        <f t="shared" si="61"/>
        <v>7.2258818384944301E-3</v>
      </c>
      <c r="P15" s="3">
        <f t="shared" si="61"/>
        <v>-9.7027402458838685E-3</v>
      </c>
      <c r="Q15" s="3">
        <f t="shared" si="61"/>
        <v>2.6257984760105282E-3</v>
      </c>
      <c r="R15" s="3">
        <f t="shared" si="61"/>
        <v>4.0314180268469797E-3</v>
      </c>
      <c r="S15" s="3">
        <f t="shared" si="61"/>
        <v>9.5987454018738004E-3</v>
      </c>
      <c r="T15" s="3">
        <f t="shared" si="61"/>
        <v>3.7915354560328907E-2</v>
      </c>
      <c r="U15" s="3">
        <f t="shared" si="61"/>
        <v>6.9881374553026968E-2</v>
      </c>
      <c r="V15" s="3">
        <f t="shared" si="61"/>
        <v>0.20568078923132291</v>
      </c>
      <c r="W15" s="3">
        <f t="shared" si="61"/>
        <v>0.19380112142448985</v>
      </c>
      <c r="X15" s="3">
        <f t="shared" si="61"/>
        <v>0.57643817672154329</v>
      </c>
      <c r="Y15" s="3">
        <f t="shared" si="61"/>
        <v>1.7443174127223899</v>
      </c>
      <c r="Z15" s="3">
        <f t="shared" si="61"/>
        <v>2.0136306439562466</v>
      </c>
      <c r="AA15" s="3">
        <f t="shared" si="61"/>
        <v>2.7453700086834152</v>
      </c>
      <c r="AB15" s="46">
        <f t="shared" si="61"/>
        <v>5.154553294354848</v>
      </c>
      <c r="AC15" s="47">
        <f t="shared" si="61"/>
        <v>6.0642392570461681</v>
      </c>
      <c r="AD15" s="47">
        <f t="shared" si="61"/>
        <v>6.6899869287793798</v>
      </c>
      <c r="AE15" s="47">
        <f t="shared" si="61"/>
        <v>11.054667453372343</v>
      </c>
      <c r="AF15" s="48">
        <f t="shared" si="61"/>
        <v>18.204559657517592</v>
      </c>
    </row>
    <row r="16" spans="1:60" ht="15.75" thickBot="1" x14ac:dyDescent="0.3">
      <c r="A16" s="25">
        <v>1.4117647639120094E-3</v>
      </c>
      <c r="B16" s="26">
        <v>0.2138963939569419</v>
      </c>
      <c r="C16" s="27">
        <v>0.13810151334383677</v>
      </c>
      <c r="D16" s="4" t="s">
        <v>7</v>
      </c>
      <c r="F16">
        <f>$A16*($C16*E$4)+($B16-$A16)*(E$3)-($B16/($C16*E$4))*(E3^2)</f>
        <v>2.4685455262244087</v>
      </c>
      <c r="G16">
        <f>$A16*($C16*F$4)+($B16-$A16)*(F$17)-($B16/($C16*F$4))*(F17^2)</f>
        <v>3.1082806229354651</v>
      </c>
      <c r="H16">
        <f t="shared" ref="H16:AF16" si="62">$A16*($C16*G$4)+($B16-$A16)*(G$17)-($B16/($C16*G$4))*(G17^2)</f>
        <v>3.8818957067666813</v>
      </c>
      <c r="I16">
        <f t="shared" si="62"/>
        <v>4.8165429361388679</v>
      </c>
      <c r="J16">
        <f t="shared" si="62"/>
        <v>5.9445099505760686</v>
      </c>
      <c r="K16">
        <f t="shared" si="62"/>
        <v>7.3040297810223764</v>
      </c>
      <c r="L16">
        <f t="shared" si="62"/>
        <v>8.9401456459519419</v>
      </c>
      <c r="M16">
        <f t="shared" si="62"/>
        <v>10.905596766145822</v>
      </c>
      <c r="N16">
        <f t="shared" si="62"/>
        <v>13.261668407281297</v>
      </c>
      <c r="O16">
        <f t="shared" si="62"/>
        <v>16.078917452127673</v>
      </c>
      <c r="P16">
        <f t="shared" si="62"/>
        <v>19.437641889672932</v>
      </c>
      <c r="Q16">
        <f t="shared" si="62"/>
        <v>23.427907093108807</v>
      </c>
      <c r="R16">
        <f t="shared" si="62"/>
        <v>28.148873328871606</v>
      </c>
      <c r="S16">
        <f t="shared" si="62"/>
        <v>33.707089980155409</v>
      </c>
      <c r="T16">
        <f t="shared" si="62"/>
        <v>40.213339724383133</v>
      </c>
      <c r="U16">
        <f t="shared" si="62"/>
        <v>47.777545452333399</v>
      </c>
      <c r="V16">
        <f t="shared" si="62"/>
        <v>56.501220533489153</v>
      </c>
      <c r="W16">
        <f t="shared" si="62"/>
        <v>66.466990296565399</v>
      </c>
      <c r="X16">
        <f t="shared" si="62"/>
        <v>77.724896282629985</v>
      </c>
      <c r="Y16">
        <f t="shared" si="62"/>
        <v>90.275583114214683</v>
      </c>
      <c r="Z16">
        <f t="shared" si="62"/>
        <v>104.05112471744165</v>
      </c>
      <c r="AA16">
        <f t="shared" si="62"/>
        <v>118.89520042267631</v>
      </c>
      <c r="AB16" s="43">
        <f t="shared" si="62"/>
        <v>134.54552470881436</v>
      </c>
      <c r="AC16" s="44">
        <f t="shared" si="62"/>
        <v>150.62266306452673</v>
      </c>
      <c r="AD16" s="44">
        <f t="shared" si="62"/>
        <v>166.63023453908477</v>
      </c>
      <c r="AE16" s="44">
        <f t="shared" si="62"/>
        <v>181.97143926212118</v>
      </c>
      <c r="AF16" s="45">
        <f t="shared" si="62"/>
        <v>195.98525475306508</v>
      </c>
      <c r="AG16" s="45">
        <f t="shared" ref="AG16" si="63">$A16*($C16*AF$4)+($B16-$A16)*(AF$17)-($B16/($C16*AF$4))*(AF17^2)</f>
        <v>208.00217910245675</v>
      </c>
      <c r="AH16" s="45">
        <f t="shared" ref="AH16" si="64">$A16*($C16*AG$4)+($B16-$A16)*(AG$17)-($B16/($C16*AG$4))*(AG17^2)</f>
        <v>221.01479151350873</v>
      </c>
      <c r="AI16" s="45">
        <f t="shared" ref="AI16" si="65">$A16*($C16*AH$4)+($B16-$A16)*(AH$17)-($B16/($C16*AH$4))*(AH17^2)</f>
        <v>223.75371172437499</v>
      </c>
      <c r="AJ16" s="45">
        <f t="shared" ref="AJ16" si="66">$A16*($C16*AI$4)+($B16-$A16)*(AI$17)-($B16/($C16*AI$4))*(AI17^2)</f>
        <v>226.67206661496743</v>
      </c>
      <c r="AK16" s="45">
        <f t="shared" ref="AK16" si="67">$A16*($C16*AJ$4)+($B16-$A16)*(AJ$17)-($B16/($C16*AJ$4))*(AJ17^2)</f>
        <v>226.20947233406065</v>
      </c>
      <c r="AL16" s="45">
        <f t="shared" ref="AL16" si="68">$A16*($C16*AK$4)+($B16-$A16)*(AK$17)-($B16/($C16*AK$4))*(AK17^2)</f>
        <v>222.57788701326041</v>
      </c>
      <c r="AM16" s="45">
        <f t="shared" ref="AM16" si="69">$A16*($C16*AL$4)+($B16-$A16)*(AL$17)-($B16/($C16*AL$4))*(AL17^2)</f>
        <v>216.19864006626904</v>
      </c>
      <c r="AN16" s="69">
        <f t="shared" ref="AN16" si="70">$A16*($C16*AM$4)+($B16-$A16)*(AM$17)-($B16/($C16*AM$4))*(AM17^2)</f>
        <v>207.64138914009851</v>
      </c>
      <c r="AO16" s="45">
        <f t="shared" ref="AO16" si="71">$A16*($C16*AN$4)+($B16-$A16)*(AN$17)-($B16/($C16*AN$4))*(AN17^2)</f>
        <v>197.54863286845773</v>
      </c>
      <c r="AP16" s="45">
        <f t="shared" ref="AP16" si="72">$A16*($C16*AO$4)+($B16-$A16)*(AO$17)-($B16/($C16*AO$4))*(AO17^2)</f>
        <v>186.56157405708495</v>
      </c>
      <c r="AQ16" s="45">
        <f t="shared" ref="AQ16" si="73">$A16*($C16*AP$4)+($B16-$A16)*(AP$17)-($B16/($C16*AP$4))*(AP17^2)</f>
        <v>175.26012706203107</v>
      </c>
      <c r="AR16" s="45">
        <f t="shared" ref="AR16" si="74">$A16*($C16*AQ$4)+($B16-$A16)*(AQ$17)-($B16/($C16*AQ$4))*(AQ17^2)</f>
        <v>164.12400670307022</v>
      </c>
      <c r="AS16" s="45">
        <f t="shared" ref="AS16" si="75">$A16*($C16*AR$4)+($B16-$A16)*(AR$17)-($B16/($C16*AR$4))*(AR17^2)</f>
        <v>153.51567389781735</v>
      </c>
      <c r="AT16" s="45">
        <f t="shared" ref="AT16" si="76">$A16*($C16*AS$4)+($B16-$A16)*(AS$17)-($B16/($C16*AS$4))*(AS17^2)</f>
        <v>143.68139193161664</v>
      </c>
      <c r="AU16" s="45">
        <f t="shared" ref="AU16" si="77">$A16*($C16*AT$4)+($B16-$A16)*(AT$17)-($B16/($C16*AT$4))*(AT17^2)</f>
        <v>134.76450970772191</v>
      </c>
      <c r="AV16" s="45">
        <f t="shared" ref="AV16" si="78">$A16*($C16*AU$4)+($B16-$A16)*(AU$17)-($B16/($C16*AU$4))*(AU17^2)</f>
        <v>126.82502741366011</v>
      </c>
      <c r="AW16" s="45">
        <f t="shared" ref="AW16" si="79">$A16*($C16*AV$4)+($B16-$A16)*(AV$17)-($B16/($C16*AV$4))*(AV17^2)</f>
        <v>119.86069711331982</v>
      </c>
      <c r="AX16" s="69">
        <f t="shared" ref="AX16" si="80">$A16*($C16*AW$4)+($B16-$A16)*(AW$17)-($B16/($C16*AW$4))*(AW17^2)</f>
        <v>113.82654138929558</v>
      </c>
      <c r="AY16" s="45">
        <f t="shared" ref="AY16" si="81">$A16*($C16*AX$4)+($B16-$A16)*(AX$17)-($B16/($C16*AX$4))*(AX17^2)</f>
        <v>108.65117537233584</v>
      </c>
      <c r="AZ16" s="45">
        <f t="shared" ref="AZ16" si="82">$A16*($C16*AY$4)+($B16-$A16)*(AY$17)-($B16/($C16*AY$4))*(AY17^2)</f>
        <v>104.249432516497</v>
      </c>
      <c r="BA16" s="45">
        <f t="shared" ref="BA16" si="83">$A16*($C16*AZ$4)+($B16-$A16)*(AZ$17)-($B16/($C16*AZ$4))*(AZ17^2)</f>
        <v>100.5314850031333</v>
      </c>
      <c r="BB16" s="45">
        <f t="shared" ref="BB16" si="84">$A16*($C16*BA$4)+($B16-$A16)*(BA$17)-($B16/($C16*BA$4))*(BA17^2)</f>
        <v>97.408993065430309</v>
      </c>
      <c r="BC16" s="45">
        <f t="shared" ref="BC16" si="85">$A16*($C16*BB$4)+($B16-$A16)*(BB$17)-($B16/($C16*BB$4))*(BB17^2)</f>
        <v>94.798924676227671</v>
      </c>
      <c r="BD16" s="45">
        <f t="shared" ref="BD16" si="86">$A16*($C16*BC$4)+($B16-$A16)*(BC$17)-($B16/($C16*BC$4))*(BC17^2)</f>
        <v>92.625657773204921</v>
      </c>
      <c r="BE16" s="45">
        <f t="shared" ref="BE16" si="87">$A16*($C16*BD$4)+($B16-$A16)*(BD$17)-($B16/($C16*BD$4))*(BD17^2)</f>
        <v>90.821884220773654</v>
      </c>
      <c r="BF16" s="45">
        <f t="shared" ref="BF16" si="88">$A16*($C16*BE$4)+($B16-$A16)*(BE$17)-($B16/($C16*BE$4))*(BE17^2)</f>
        <v>89.328723476613732</v>
      </c>
      <c r="BG16" s="45">
        <f t="shared" ref="BG16" si="89">$A16*($C16*BF$4)+($B16-$A16)*(BF$17)-($B16/($C16*BF$4))*(BF17^2)</f>
        <v>88.095348856824558</v>
      </c>
      <c r="BH16" s="69">
        <f t="shared" ref="BH16" si="90">$A16*($C16*BG$4)+($B16-$A16)*(BG$17)-($B16/($C16*BG$4))*(BG17^2)</f>
        <v>87.078340934987409</v>
      </c>
    </row>
    <row r="17" spans="1:62" ht="15.75" thickBot="1" x14ac:dyDescent="0.3">
      <c r="A17" s="13" t="s">
        <v>68</v>
      </c>
      <c r="B17" s="65">
        <f>AN17</f>
        <v>3365.1627994673217</v>
      </c>
      <c r="C17" s="74">
        <f>AN17/$AN$4</f>
        <v>0.10053997889079735</v>
      </c>
      <c r="D17" s="4" t="s">
        <v>8</v>
      </c>
      <c r="F17" s="6">
        <f>E$3+F16</f>
        <v>2.4685455262244087</v>
      </c>
      <c r="G17" s="6">
        <f>F17+G16</f>
        <v>5.5768261491598743</v>
      </c>
      <c r="H17" s="6">
        <f t="shared" ref="H17:AF17" si="91">G17+H16</f>
        <v>9.4587218559265551</v>
      </c>
      <c r="I17" s="6">
        <f t="shared" si="91"/>
        <v>14.275264792065423</v>
      </c>
      <c r="J17" s="6">
        <f t="shared" si="91"/>
        <v>20.219774742641491</v>
      </c>
      <c r="K17" s="6">
        <f t="shared" si="91"/>
        <v>27.523804523663866</v>
      </c>
      <c r="L17" s="6">
        <f t="shared" si="91"/>
        <v>36.463950169615806</v>
      </c>
      <c r="M17" s="6">
        <f t="shared" si="91"/>
        <v>47.369546935761626</v>
      </c>
      <c r="N17" s="6">
        <f t="shared" si="91"/>
        <v>60.631215343042925</v>
      </c>
      <c r="O17" s="6">
        <f t="shared" si="91"/>
        <v>76.710132795170594</v>
      </c>
      <c r="P17" s="6">
        <f t="shared" si="91"/>
        <v>96.147774684843526</v>
      </c>
      <c r="Q17" s="6">
        <f t="shared" si="91"/>
        <v>119.57568177795233</v>
      </c>
      <c r="R17" s="6">
        <f t="shared" si="91"/>
        <v>147.72455510682394</v>
      </c>
      <c r="S17" s="6">
        <f t="shared" si="91"/>
        <v>181.43164508697936</v>
      </c>
      <c r="T17" s="6">
        <f t="shared" si="91"/>
        <v>221.64498481136249</v>
      </c>
      <c r="U17" s="6">
        <f t="shared" si="91"/>
        <v>269.42253026369588</v>
      </c>
      <c r="V17" s="6">
        <f t="shared" si="91"/>
        <v>325.92375079718505</v>
      </c>
      <c r="W17" s="6">
        <f t="shared" si="91"/>
        <v>392.39074109375042</v>
      </c>
      <c r="X17" s="6">
        <f t="shared" si="91"/>
        <v>470.11563737638039</v>
      </c>
      <c r="Y17" s="6">
        <f t="shared" si="91"/>
        <v>560.39122049059506</v>
      </c>
      <c r="Z17" s="6">
        <f t="shared" si="91"/>
        <v>664.44234520803673</v>
      </c>
      <c r="AA17" s="6">
        <f t="shared" si="91"/>
        <v>783.33754563071307</v>
      </c>
      <c r="AB17" s="49">
        <f t="shared" si="91"/>
        <v>917.88307033952742</v>
      </c>
      <c r="AC17" s="50">
        <f t="shared" si="91"/>
        <v>1068.5057334040541</v>
      </c>
      <c r="AD17" s="50">
        <f t="shared" si="91"/>
        <v>1235.1359679431389</v>
      </c>
      <c r="AE17" s="50">
        <f t="shared" si="91"/>
        <v>1417.1074072052602</v>
      </c>
      <c r="AF17" s="51">
        <f t="shared" si="91"/>
        <v>1613.0926619583252</v>
      </c>
      <c r="AG17" s="51">
        <f t="shared" ref="AG17" si="92">AF17+AG16</f>
        <v>1821.0948410607818</v>
      </c>
      <c r="AH17" s="51">
        <f t="shared" ref="AH17" si="93">AG17+AH16</f>
        <v>2042.1096325742906</v>
      </c>
      <c r="AI17" s="51">
        <f t="shared" ref="AI17" si="94">AH17+AI16</f>
        <v>2265.8633442986657</v>
      </c>
      <c r="AJ17" s="51">
        <f t="shared" ref="AJ17" si="95">AI17+AJ16</f>
        <v>2492.5354109136333</v>
      </c>
      <c r="AK17" s="51">
        <f t="shared" ref="AK17" si="96">AJ17+AK16</f>
        <v>2718.7448832476939</v>
      </c>
      <c r="AL17" s="51">
        <f t="shared" ref="AL17" si="97">AK17+AL16</f>
        <v>2941.3227702609543</v>
      </c>
      <c r="AM17" s="51">
        <f t="shared" ref="AM17" si="98">AL17+AM16</f>
        <v>3157.5214103272233</v>
      </c>
      <c r="AN17" s="70">
        <f t="shared" ref="AN17" si="99">AM17+AN16</f>
        <v>3365.1627994673217</v>
      </c>
      <c r="AO17" s="51">
        <f t="shared" ref="AO17" si="100">AN17+AO16</f>
        <v>3562.7114323357796</v>
      </c>
      <c r="AP17" s="51">
        <f t="shared" ref="AP17" si="101">AO17+AP16</f>
        <v>3749.2730063928648</v>
      </c>
      <c r="AQ17" s="51">
        <f t="shared" ref="AQ17" si="102">AP17+AQ16</f>
        <v>3924.533133454896</v>
      </c>
      <c r="AR17" s="51">
        <f t="shared" ref="AR17" si="103">AQ17+AR16</f>
        <v>4088.6571401579663</v>
      </c>
      <c r="AS17" s="51">
        <f t="shared" ref="AS17" si="104">AR17+AS16</f>
        <v>4242.1728140557834</v>
      </c>
      <c r="AT17" s="51">
        <f t="shared" ref="AT17" si="105">AS17+AT16</f>
        <v>4385.8542059873998</v>
      </c>
      <c r="AU17" s="51">
        <f t="shared" ref="AU17" si="106">AT17+AU16</f>
        <v>4520.6187156951219</v>
      </c>
      <c r="AV17" s="51">
        <f t="shared" ref="AV17" si="107">AU17+AV16</f>
        <v>4647.4437431087817</v>
      </c>
      <c r="AW17" s="51">
        <f t="shared" ref="AW17" si="108">AV17+AW16</f>
        <v>4767.3044402221012</v>
      </c>
      <c r="AX17" s="70">
        <f t="shared" ref="AX17" si="109">AW17+AX16</f>
        <v>4881.1309816113971</v>
      </c>
      <c r="AY17" s="51">
        <f t="shared" ref="AY17" si="110">AX17+AY16</f>
        <v>4989.7821569837333</v>
      </c>
      <c r="AZ17" s="51">
        <f t="shared" ref="AZ17" si="111">AY17+AZ16</f>
        <v>5094.0315895002304</v>
      </c>
      <c r="BA17" s="51">
        <f t="shared" ref="BA17" si="112">AZ17+BA16</f>
        <v>5194.5630745033641</v>
      </c>
      <c r="BB17" s="51">
        <f t="shared" ref="BB17" si="113">BA17+BB16</f>
        <v>5291.972067568794</v>
      </c>
      <c r="BC17" s="51">
        <f t="shared" ref="BC17" si="114">BB17+BC16</f>
        <v>5386.7709922450213</v>
      </c>
      <c r="BD17" s="51">
        <f t="shared" ref="BD17" si="115">BC17+BD16</f>
        <v>5479.396650018226</v>
      </c>
      <c r="BE17" s="51">
        <f t="shared" ref="BE17" si="116">BD17+BE16</f>
        <v>5570.2185342389994</v>
      </c>
      <c r="BF17" s="51">
        <f t="shared" ref="BF17" si="117">BE17+BF16</f>
        <v>5659.5472577156133</v>
      </c>
      <c r="BG17" s="51">
        <f t="shared" ref="BG17" si="118">BF17+BG16</f>
        <v>5747.6426065724381</v>
      </c>
      <c r="BH17" s="70">
        <f t="shared" ref="BH17" si="119">BG17+BH16</f>
        <v>5834.7209475074251</v>
      </c>
    </row>
    <row r="18" spans="1:62" ht="15.75" thickBot="1" x14ac:dyDescent="0.3">
      <c r="A18" s="13" t="s">
        <v>69</v>
      </c>
      <c r="B18" s="17">
        <f>AX17</f>
        <v>4881.1309816113971</v>
      </c>
      <c r="C18" s="73">
        <f>AX17/$AX$4</f>
        <v>0.12383479882649247</v>
      </c>
      <c r="D18" s="4" t="s">
        <v>9</v>
      </c>
      <c r="E18" s="5">
        <f>SUM(F18:AF18)</f>
        <v>9760102.314047344</v>
      </c>
      <c r="F18">
        <f>(F3-F17)^2</f>
        <v>6.093717015042543</v>
      </c>
      <c r="G18">
        <f t="shared" ref="G18:AF18" si="120">(G3-G17)^2</f>
        <v>31.100989897953351</v>
      </c>
      <c r="H18">
        <f t="shared" si="120"/>
        <v>89.467097551528596</v>
      </c>
      <c r="I18">
        <f>(I3-I17)^2</f>
        <v>203.77955869406784</v>
      </c>
      <c r="J18">
        <f t="shared" si="120"/>
        <v>408.73650977772087</v>
      </c>
      <c r="K18">
        <f t="shared" si="120"/>
        <v>757.33466056068335</v>
      </c>
      <c r="L18">
        <f t="shared" si="120"/>
        <v>1329.1512881399235</v>
      </c>
      <c r="M18">
        <f t="shared" si="120"/>
        <v>2243.046368830383</v>
      </c>
      <c r="N18">
        <f t="shared" si="120"/>
        <v>3674.8007863388275</v>
      </c>
      <c r="O18">
        <f t="shared" si="120"/>
        <v>5881.6362866241698</v>
      </c>
      <c r="P18">
        <f t="shared" si="120"/>
        <v>9242.7402690696144</v>
      </c>
      <c r="Q18">
        <f t="shared" si="120"/>
        <v>14295.658337709192</v>
      </c>
      <c r="R18">
        <f t="shared" si="120"/>
        <v>21818.035699928139</v>
      </c>
      <c r="S18">
        <f t="shared" si="120"/>
        <v>32908.421933016441</v>
      </c>
      <c r="T18">
        <f t="shared" si="120"/>
        <v>49098.675862191485</v>
      </c>
      <c r="U18">
        <f t="shared" si="120"/>
        <v>72517.03637040373</v>
      </c>
      <c r="V18">
        <f t="shared" si="120"/>
        <v>106005.861801971</v>
      </c>
      <c r="W18">
        <f t="shared" si="120"/>
        <v>153553.16487324913</v>
      </c>
      <c r="X18">
        <f t="shared" si="120"/>
        <v>219967.62352056638</v>
      </c>
      <c r="Y18">
        <f t="shared" si="120"/>
        <v>310848.98604151071</v>
      </c>
      <c r="Z18">
        <f t="shared" si="120"/>
        <v>435040.26370637573</v>
      </c>
      <c r="AA18">
        <f t="shared" si="120"/>
        <v>601750.286330526</v>
      </c>
      <c r="AB18" s="43">
        <f t="shared" si="120"/>
        <v>819236.10100073181</v>
      </c>
      <c r="AC18" s="44">
        <f t="shared" si="120"/>
        <v>1101817.7036233293</v>
      </c>
      <c r="AD18" s="44">
        <f t="shared" si="120"/>
        <v>1463169.1601817934</v>
      </c>
      <c r="AE18" s="44">
        <f t="shared" si="120"/>
        <v>1905868.7855286042</v>
      </c>
      <c r="AF18" s="45">
        <f t="shared" si="120"/>
        <v>2428338.6617029374</v>
      </c>
    </row>
    <row r="19" spans="1:62" ht="15.75" thickBot="1" x14ac:dyDescent="0.3">
      <c r="A19" s="13" t="s">
        <v>70</v>
      </c>
      <c r="B19" s="66">
        <f>BH17</f>
        <v>5834.7209475074251</v>
      </c>
      <c r="C19" s="75">
        <f>BH17/$BH$4</f>
        <v>0.12862559146871996</v>
      </c>
      <c r="D19" s="4" t="s">
        <v>10</v>
      </c>
      <c r="E19" s="5">
        <f>SUM(F19:AF19)</f>
        <v>10618.880918685145</v>
      </c>
      <c r="F19">
        <f>SQRT(F18)</f>
        <v>2.4685455262244087</v>
      </c>
      <c r="G19">
        <f t="shared" ref="G19:AF19" si="121">SQRT(G18)</f>
        <v>5.5768261491598743</v>
      </c>
      <c r="H19">
        <f t="shared" si="121"/>
        <v>9.4587048559265554</v>
      </c>
      <c r="I19">
        <f t="shared" si="121"/>
        <v>14.275137781964412</v>
      </c>
      <c r="J19">
        <f t="shared" si="121"/>
        <v>20.217232990142861</v>
      </c>
      <c r="K19">
        <f t="shared" si="121"/>
        <v>27.519714034863867</v>
      </c>
      <c r="L19">
        <f t="shared" si="121"/>
        <v>36.457527180815809</v>
      </c>
      <c r="M19">
        <f t="shared" si="121"/>
        <v>47.360810474804829</v>
      </c>
      <c r="N19">
        <f t="shared" si="121"/>
        <v>60.62013515605873</v>
      </c>
      <c r="O19">
        <f t="shared" si="121"/>
        <v>76.691826726347898</v>
      </c>
      <c r="P19">
        <f t="shared" si="121"/>
        <v>96.139171356266715</v>
      </c>
      <c r="Q19">
        <f t="shared" si="121"/>
        <v>119.56445265089951</v>
      </c>
      <c r="R19">
        <f t="shared" si="121"/>
        <v>147.70929456174429</v>
      </c>
      <c r="S19">
        <f t="shared" si="121"/>
        <v>181.40678579649781</v>
      </c>
      <c r="T19">
        <f t="shared" si="121"/>
        <v>221.58221016632064</v>
      </c>
      <c r="U19">
        <f t="shared" si="121"/>
        <v>269.28987424410099</v>
      </c>
      <c r="V19">
        <f t="shared" si="121"/>
        <v>325.58541398835882</v>
      </c>
      <c r="W19">
        <f t="shared" si="121"/>
        <v>391.85860316349971</v>
      </c>
      <c r="X19">
        <f t="shared" si="121"/>
        <v>469.00706126940815</v>
      </c>
      <c r="Y19">
        <f t="shared" si="121"/>
        <v>557.53832697090047</v>
      </c>
      <c r="Z19">
        <f t="shared" si="121"/>
        <v>659.57582104438586</v>
      </c>
      <c r="AA19">
        <f t="shared" si="121"/>
        <v>775.72565145837871</v>
      </c>
      <c r="AB19" s="43">
        <f t="shared" si="121"/>
        <v>905.11662287283832</v>
      </c>
      <c r="AC19" s="44">
        <f t="shared" si="121"/>
        <v>1049.6750466803187</v>
      </c>
      <c r="AD19" s="44">
        <f t="shared" si="121"/>
        <v>1209.6152942906242</v>
      </c>
      <c r="AE19" s="44">
        <f t="shared" si="121"/>
        <v>1380.5320660993732</v>
      </c>
      <c r="AF19" s="45">
        <f t="shared" si="121"/>
        <v>1558.3127611949205</v>
      </c>
    </row>
    <row r="22" spans="1:62" ht="15.75" thickBot="1" x14ac:dyDescent="0.3">
      <c r="A22" t="s">
        <v>16</v>
      </c>
    </row>
    <row r="23" spans="1:62" x14ac:dyDescent="0.25">
      <c r="A23" s="22" t="s">
        <v>11</v>
      </c>
      <c r="B23" s="23" t="s">
        <v>12</v>
      </c>
      <c r="C23" s="24" t="s">
        <v>15</v>
      </c>
      <c r="D23" s="4" t="s">
        <v>6</v>
      </c>
      <c r="F23" s="3">
        <f>F$3-E$3</f>
        <v>0</v>
      </c>
      <c r="G23" s="3">
        <f t="shared" ref="G23:AF23" si="122">G$3-F$3</f>
        <v>0</v>
      </c>
      <c r="H23" s="3">
        <f t="shared" si="122"/>
        <v>1.7E-5</v>
      </c>
      <c r="I23" s="3">
        <f t="shared" si="122"/>
        <v>1.1001010101010098E-4</v>
      </c>
      <c r="J23" s="3">
        <f t="shared" si="122"/>
        <v>2.414742397620036E-3</v>
      </c>
      <c r="K23" s="3">
        <f t="shared" si="122"/>
        <v>1.5487363013698629E-3</v>
      </c>
      <c r="L23" s="3">
        <f t="shared" si="122"/>
        <v>2.3325000000000004E-3</v>
      </c>
      <c r="M23" s="3">
        <f t="shared" si="122"/>
        <v>2.3134721567999996E-3</v>
      </c>
      <c r="N23" s="3">
        <f t="shared" si="122"/>
        <v>2.3437260273972606E-3</v>
      </c>
      <c r="O23" s="3">
        <f t="shared" si="122"/>
        <v>7.2258818384944301E-3</v>
      </c>
      <c r="P23" s="3">
        <f t="shared" si="122"/>
        <v>-9.7027402458838685E-3</v>
      </c>
      <c r="Q23" s="3">
        <f t="shared" si="122"/>
        <v>2.6257984760105282E-3</v>
      </c>
      <c r="R23" s="3">
        <f t="shared" si="122"/>
        <v>4.0314180268469797E-3</v>
      </c>
      <c r="S23" s="3">
        <f t="shared" si="122"/>
        <v>9.5987454018738004E-3</v>
      </c>
      <c r="T23" s="3">
        <f t="shared" si="122"/>
        <v>3.7915354560328907E-2</v>
      </c>
      <c r="U23" s="3">
        <f t="shared" si="122"/>
        <v>6.9881374553026968E-2</v>
      </c>
      <c r="V23" s="3">
        <f t="shared" si="122"/>
        <v>0.20568078923132291</v>
      </c>
      <c r="W23" s="3">
        <f t="shared" si="122"/>
        <v>0.19380112142448985</v>
      </c>
      <c r="X23" s="3">
        <f t="shared" si="122"/>
        <v>0.57643817672154329</v>
      </c>
      <c r="Y23" s="3">
        <f t="shared" si="122"/>
        <v>1.7443174127223899</v>
      </c>
      <c r="Z23" s="3">
        <f t="shared" si="122"/>
        <v>2.0136306439562466</v>
      </c>
      <c r="AA23" s="3">
        <f t="shared" si="122"/>
        <v>2.7453700086834152</v>
      </c>
      <c r="AB23" s="46">
        <f t="shared" si="122"/>
        <v>5.154553294354848</v>
      </c>
      <c r="AC23" s="47">
        <f t="shared" si="122"/>
        <v>6.0642392570461681</v>
      </c>
      <c r="AD23" s="47">
        <f t="shared" si="122"/>
        <v>6.6899869287793798</v>
      </c>
      <c r="AE23" s="47">
        <f t="shared" si="122"/>
        <v>11.054667453372343</v>
      </c>
      <c r="AF23" s="48">
        <f t="shared" si="122"/>
        <v>18.204559657517592</v>
      </c>
    </row>
    <row r="24" spans="1:62" ht="15.75" thickBot="1" x14ac:dyDescent="0.3">
      <c r="A24" s="25">
        <v>3.1317466415883267E-3</v>
      </c>
      <c r="B24" s="26">
        <v>0.2300764205522553</v>
      </c>
      <c r="C24" s="27">
        <v>8.2804038105184254E-3</v>
      </c>
      <c r="D24" s="4" t="s">
        <v>7</v>
      </c>
      <c r="F24">
        <f>$A24*($C24/($C24+E5))*E$4+($B24-$A24)*(E$3)-($B24/(($C24/($C24+E5))*E$4)*(E$3^2))</f>
        <v>1.7933043030393843</v>
      </c>
      <c r="G24">
        <f>$A24*($C24/($C24+F5))*F$4+($B24-$A24)*(F$25)-($B24/(($C24/($C24+F5))*F$4)*(F$25^2))</f>
        <v>2.3826103350068966</v>
      </c>
      <c r="H24">
        <f t="shared" ref="H24:AF24" si="123">$A24*($C24/($C24+G5))*G$4+($B24-$A24)*(G$25)-($B24/(($C24/($C24+G5))*G$4)*(G$25^2))</f>
        <v>3.1150284074065504</v>
      </c>
      <c r="I24">
        <f t="shared" si="123"/>
        <v>4.0212746042391982</v>
      </c>
      <c r="J24">
        <f t="shared" si="123"/>
        <v>5.1379288017206814</v>
      </c>
      <c r="K24">
        <f t="shared" si="123"/>
        <v>6.5083034362863366</v>
      </c>
      <c r="L24">
        <f t="shared" si="123"/>
        <v>8.1833344222381275</v>
      </c>
      <c r="M24">
        <f t="shared" si="123"/>
        <v>10.222439734441727</v>
      </c>
      <c r="N24">
        <f t="shared" si="123"/>
        <v>12.694262588280369</v>
      </c>
      <c r="O24">
        <f t="shared" si="123"/>
        <v>15.677179210699425</v>
      </c>
      <c r="P24">
        <f t="shared" si="123"/>
        <v>19.259405647968563</v>
      </c>
      <c r="Q24">
        <f t="shared" si="123"/>
        <v>23.538485185065266</v>
      </c>
      <c r="R24">
        <f t="shared" si="123"/>
        <v>28.619881709543343</v>
      </c>
      <c r="S24">
        <f t="shared" si="123"/>
        <v>34.614352821282829</v>
      </c>
      <c r="T24">
        <f t="shared" si="123"/>
        <v>41.633743540989059</v>
      </c>
      <c r="U24">
        <f t="shared" si="123"/>
        <v>49.784848190902068</v>
      </c>
      <c r="V24">
        <f t="shared" si="123"/>
        <v>59.161063038709699</v>
      </c>
      <c r="W24">
        <f t="shared" si="123"/>
        <v>69.831729611892257</v>
      </c>
      <c r="X24">
        <f t="shared" si="123"/>
        <v>81.829381054588012</v>
      </c>
      <c r="Y24">
        <f t="shared" si="123"/>
        <v>95.135570510884193</v>
      </c>
      <c r="Z24">
        <f t="shared" si="123"/>
        <v>109.66656699788845</v>
      </c>
      <c r="AA24">
        <f t="shared" si="123"/>
        <v>125.26087959782635</v>
      </c>
      <c r="AB24" s="43">
        <f t="shared" si="123"/>
        <v>141.6711682544734</v>
      </c>
      <c r="AC24" s="44">
        <f t="shared" si="123"/>
        <v>158.56339644350732</v>
      </c>
      <c r="AD24" s="44">
        <f t="shared" si="123"/>
        <v>175.52581662038432</v>
      </c>
      <c r="AE24" s="44">
        <f t="shared" si="123"/>
        <v>192.08934101771479</v>
      </c>
      <c r="AF24" s="45">
        <f t="shared" si="123"/>
        <v>207.75899888848869</v>
      </c>
      <c r="AG24" s="45">
        <f t="shared" ref="AG24" si="124">$A24*($C24/($C24+AF5))*AF$4+($B24-$A24)*(AF$25)-($B24/(($C24/($C24+AF5))*AF$4)*(AF$25^2))</f>
        <v>222.05376859345083</v>
      </c>
      <c r="AH24" s="45">
        <f t="shared" ref="AH24" si="125">$A24*($C24/($C24+AG5))*AG$4+($B24-$A24)*(AG$25)-($B24/(($C24/($C24+AG5))*AG$4)*(AG$25^2))</f>
        <v>238.98498781035232</v>
      </c>
      <c r="AI24" s="45">
        <f t="shared" ref="AI24" si="126">$A24*($C24/($C24+AH5))*AH$4+($B24-$A24)*(AH$25)-($B24/(($C24/($C24+AH5))*AH$4)*(AH$25^2))</f>
        <v>244.87297825237019</v>
      </c>
      <c r="AJ24" s="45">
        <f t="shared" ref="AJ24" si="127">$A24*($C24/($C24+AI5))*AI$4+($B24-$A24)*(AI$25)-($B24/(($C24/($C24+AI5))*AI$4)*(AI$25^2))</f>
        <v>252.84578115463921</v>
      </c>
      <c r="AK24" s="45">
        <f t="shared" ref="AK24" si="128">$A24*($C24/($C24+AJ5))*AJ$4+($B24-$A24)*(AJ$25)-($B24/(($C24/($C24+AJ5))*AJ$4)*(AJ$25^2))</f>
        <v>258.43707874128739</v>
      </c>
      <c r="AL24" s="45">
        <f t="shared" ref="AL24" si="129">$A24*($C24/($C24+AK5))*AK$4+($B24-$A24)*(AK$25)-($B24/(($C24/($C24+AK5))*AK$4)*(AK$25^2))</f>
        <v>261.72555293797433</v>
      </c>
      <c r="AM24" s="45">
        <f t="shared" ref="AM24" si="130">$A24*($C24/($C24+AL5))*AL$4+($B24-$A24)*(AL$25)-($B24/(($C24/($C24+AL5))*AL$4)*(AL$25^2))</f>
        <v>262.90581931559188</v>
      </c>
      <c r="AN24" s="69">
        <f t="shared" ref="AN24" si="131">$A24*($C24/($C24+AM5))*AM$4+($B24-$A24)*(AM$25)-($B24/(($C24/($C24+AM5))*AM$4)*(AM$25^2))</f>
        <v>262.25756357943362</v>
      </c>
      <c r="AO24" s="45">
        <f t="shared" ref="AO24" si="132">$A24*($C24/($C24+AN5))*AN$4+($B24-$A24)*(AN$25)-($B24/(($C24/($C24+AN5))*AN$4)*(AN$25^2))</f>
        <v>260.10976116353481</v>
      </c>
      <c r="AP24" s="45">
        <f t="shared" ref="AP24" si="133">$A24*($C24/($C24+AO5))*AO$4+($B24-$A24)*(AO$25)-($B24/(($C24/($C24+AO5))*AO$4)*(AO$25^2))</f>
        <v>256.80603454327058</v>
      </c>
      <c r="AQ24" s="45">
        <f t="shared" ref="AQ24" si="134">$A24*($C24/($C24+AP5))*AP$4+($B24-$A24)*(AP$25)-($B24/(($C24/($C24+AP5))*AP$4)*(AP$25^2))</f>
        <v>252.67574187295224</v>
      </c>
      <c r="AR24" s="45">
        <f t="shared" ref="AR24" si="135">$A24*($C24/($C24+AQ5))*AQ$4+($B24-$A24)*(AQ$25)-($B24/(($C24/($C24+AQ5))*AQ$4)*(AQ$25^2))</f>
        <v>248.01329433323588</v>
      </c>
      <c r="AS24" s="45">
        <f t="shared" ref="AS24" si="136">$A24*($C24/($C24+AR5))*AR$4+($B24-$A24)*(AR$25)-($B24/(($C24/($C24+AR5))*AR$4)*(AR$25^2))</f>
        <v>243.06616752282616</v>
      </c>
      <c r="AT24" s="45">
        <f t="shared" ref="AT24" si="137">$A24*($C24/($C24+AS5))*AS$4+($B24-$A24)*(AS$25)-($B24/(($C24/($C24+AS5))*AS$4)*(AS$25^2))</f>
        <v>238.03057088320236</v>
      </c>
      <c r="AU24" s="45">
        <f t="shared" ref="AU24" si="138">$A24*($C24/($C24+AT5))*AT$4+($B24-$A24)*(AT$25)-($B24/(($C24/($C24+AT5))*AT$4)*(AT$25^2))</f>
        <v>233.05293017777649</v>
      </c>
      <c r="AV24" s="45">
        <f t="shared" ref="AV24" si="139">$A24*($C24/($C24+AU5))*AU$4+($B24-$A24)*(AU$25)-($B24/(($C24/($C24+AU5))*AU$4)*(AU$25^2))</f>
        <v>228.23514281556879</v>
      </c>
      <c r="AW24" s="45">
        <f t="shared" ref="AW24" si="140">$A24*($C24/($C24+AV5))*AV$4+($B24-$A24)*(AV$25)-($B24/(($C24/($C24+AV5))*AV$4)*(AV$25^2))</f>
        <v>223.64178569552359</v>
      </c>
      <c r="AX24" s="69">
        <f t="shared" ref="AX24" si="141">$A24*($C24/($C24+AW5))*AW$4+($B24-$A24)*(AW$25)-($B24/(($C24/($C24+AW5))*AW$4)*(AW$25^2))</f>
        <v>219.30787832071269</v>
      </c>
      <c r="AY24" s="45">
        <f t="shared" ref="AY24" si="142">$A24*($C24/($C24+AX5))*AX$4+($B24-$A24)*(AX$25)-($B24/(($C24/($C24+AX5))*AX$4)*(AX$25^2))</f>
        <v>215.24626649926404</v>
      </c>
      <c r="AZ24" s="45">
        <f t="shared" ref="AZ24" si="143">$A24*($C24/($C24+AY5))*AY$4+($B24-$A24)*(AY$25)-($B24/(($C24/($C24+AY5))*AY$4)*(AY$25^2))</f>
        <v>211.45409645969198</v>
      </c>
      <c r="BA24" s="45">
        <f t="shared" ref="BA24" si="144">$A24*($C24/($C24+AZ5))*AZ$4+($B24-$A24)*(AZ$25)-($B24/(($C24/($C24+AZ5))*AZ$4)*(AZ$25^2))</f>
        <v>207.91815508001787</v>
      </c>
      <c r="BB24" s="45">
        <f t="shared" ref="BB24" si="145">$A24*($C24/($C24+BA5))*BA$4+($B24-$A24)*(BA$25)-($B24/(($C24/($C24+BA5))*BA$4)*(BA$25^2))</f>
        <v>204.61905630057959</v>
      </c>
      <c r="BC24" s="45">
        <f t="shared" ref="BC24" si="146">$A24*($C24/($C24+BB5))*BB$4+($B24-$A24)*(BB$25)-($B24/(($C24/($C24+BB5))*BB$4)*(BB$25^2))</f>
        <v>201.53437308974867</v>
      </c>
      <c r="BD24" s="45">
        <f t="shared" ref="BD24" si="147">$A24*($C24/($C24+BC5))*BC$4+($B24-$A24)*(BC$25)-($B24/(($C24/($C24+BC5))*BC$4)*(BC$25^2))</f>
        <v>198.64087117315853</v>
      </c>
      <c r="BE24" s="45">
        <f t="shared" ref="BE24" si="148">$A24*($C24/($C24+BD5))*BD$4+($B24-$A24)*(BD$25)-($B24/(($C24/($C24+BD5))*BD$4)*(BD$25^2))</f>
        <v>195.91601649665517</v>
      </c>
      <c r="BF24" s="45">
        <f t="shared" ref="BF24" si="149">$A24*($C24/($C24+BE5))*BE$4+($B24-$A24)*(BE$25)-($B24/(($C24/($C24+BE5))*BE$4)*(BE$25^2))</f>
        <v>193.33892006637325</v>
      </c>
      <c r="BG24" s="45">
        <f t="shared" ref="BG24" si="150">$A24*($C24/($C24+BF5))*BF$4+($B24-$A24)*(BF$25)-($B24/(($C24/($C24+BF5))*BF$4)*(BF$25^2))</f>
        <v>190.89086343508029</v>
      </c>
      <c r="BH24" s="69">
        <f t="shared" ref="BH24" si="151">$A24*($C24/($C24+BG5))*BG$4+($B24-$A24)*(BG$25)-($B24/(($C24/($C24+BG5))*BG$4)*(BG$25^2))</f>
        <v>188.55552343034765</v>
      </c>
    </row>
    <row r="25" spans="1:62" ht="15.75" thickBot="1" x14ac:dyDescent="0.3">
      <c r="A25" s="13" t="s">
        <v>68</v>
      </c>
      <c r="B25" s="65">
        <f>AN25</f>
        <v>3687.7638253605669</v>
      </c>
      <c r="C25" s="74">
        <f>AN25/$AN$4</f>
        <v>0.1101782348285459</v>
      </c>
      <c r="D25" s="4" t="s">
        <v>8</v>
      </c>
      <c r="F25" s="6">
        <f>E$3+F24</f>
        <v>1.7933043030393843</v>
      </c>
      <c r="G25" s="6">
        <f>F$25+G24</f>
        <v>4.1759146380462813</v>
      </c>
      <c r="H25" s="6">
        <f t="shared" ref="H25:BH25" si="152">G$25+H24</f>
        <v>7.2909430454528312</v>
      </c>
      <c r="I25" s="6">
        <f t="shared" si="152"/>
        <v>11.31221764969203</v>
      </c>
      <c r="J25" s="6">
        <f t="shared" si="152"/>
        <v>16.450146451412714</v>
      </c>
      <c r="K25" s="6">
        <f t="shared" si="152"/>
        <v>22.95844988769905</v>
      </c>
      <c r="L25" s="6">
        <f t="shared" si="152"/>
        <v>31.141784309937179</v>
      </c>
      <c r="M25" s="6">
        <f t="shared" si="152"/>
        <v>41.364224044378908</v>
      </c>
      <c r="N25" s="6">
        <f t="shared" si="152"/>
        <v>54.058486632659275</v>
      </c>
      <c r="O25" s="6">
        <f t="shared" si="152"/>
        <v>69.735665843358703</v>
      </c>
      <c r="P25" s="6">
        <f t="shared" si="152"/>
        <v>88.995071491327266</v>
      </c>
      <c r="Q25" s="6">
        <f t="shared" si="152"/>
        <v>112.53355667639254</v>
      </c>
      <c r="R25" s="6">
        <f t="shared" si="152"/>
        <v>141.15343838593589</v>
      </c>
      <c r="S25" s="6">
        <f t="shared" si="152"/>
        <v>175.76779120721872</v>
      </c>
      <c r="T25" s="6">
        <f t="shared" si="152"/>
        <v>217.40153474820778</v>
      </c>
      <c r="U25" s="6">
        <f t="shared" si="152"/>
        <v>267.18638293910988</v>
      </c>
      <c r="V25" s="6">
        <f t="shared" si="152"/>
        <v>326.34744597781958</v>
      </c>
      <c r="W25" s="6">
        <f t="shared" si="152"/>
        <v>396.1791755897118</v>
      </c>
      <c r="X25" s="6">
        <f t="shared" si="152"/>
        <v>478.0085566442998</v>
      </c>
      <c r="Y25" s="6">
        <f t="shared" si="152"/>
        <v>573.14412715518404</v>
      </c>
      <c r="Z25" s="6">
        <f t="shared" si="152"/>
        <v>682.81069415307252</v>
      </c>
      <c r="AA25" s="6">
        <f t="shared" si="152"/>
        <v>808.07157375089889</v>
      </c>
      <c r="AB25" s="6">
        <f t="shared" si="152"/>
        <v>949.74274200537229</v>
      </c>
      <c r="AC25" s="6">
        <f t="shared" si="152"/>
        <v>1108.3061384488797</v>
      </c>
      <c r="AD25" s="6">
        <f t="shared" si="152"/>
        <v>1283.831955069264</v>
      </c>
      <c r="AE25" s="6">
        <f t="shared" si="152"/>
        <v>1475.9212960869788</v>
      </c>
      <c r="AF25" s="6">
        <f t="shared" si="152"/>
        <v>1683.6802949754674</v>
      </c>
      <c r="AG25" s="6">
        <f t="shared" si="152"/>
        <v>1905.7340635689181</v>
      </c>
      <c r="AH25" s="6">
        <f t="shared" si="152"/>
        <v>2144.7190513792702</v>
      </c>
      <c r="AI25" s="6">
        <f t="shared" si="152"/>
        <v>2389.5920296316403</v>
      </c>
      <c r="AJ25" s="6">
        <f t="shared" si="152"/>
        <v>2642.4378107862794</v>
      </c>
      <c r="AK25" s="6">
        <f t="shared" si="152"/>
        <v>2900.8748895275667</v>
      </c>
      <c r="AL25" s="6">
        <f t="shared" si="152"/>
        <v>3162.6004424655412</v>
      </c>
      <c r="AM25" s="6">
        <f t="shared" si="152"/>
        <v>3425.5062617811332</v>
      </c>
      <c r="AN25" s="71">
        <f t="shared" si="152"/>
        <v>3687.7638253605669</v>
      </c>
      <c r="AO25" s="6">
        <f t="shared" si="152"/>
        <v>3947.8735865241015</v>
      </c>
      <c r="AP25" s="6">
        <f t="shared" si="152"/>
        <v>4204.679621067372</v>
      </c>
      <c r="AQ25" s="6">
        <f t="shared" si="152"/>
        <v>4457.3553629403241</v>
      </c>
      <c r="AR25" s="6">
        <f t="shared" si="152"/>
        <v>4705.3686572735596</v>
      </c>
      <c r="AS25" s="6">
        <f t="shared" si="152"/>
        <v>4948.4348247963862</v>
      </c>
      <c r="AT25" s="6">
        <f t="shared" si="152"/>
        <v>5186.4653956795883</v>
      </c>
      <c r="AU25" s="6">
        <f t="shared" si="152"/>
        <v>5419.5183258573652</v>
      </c>
      <c r="AV25" s="6">
        <f t="shared" si="152"/>
        <v>5647.7534686729341</v>
      </c>
      <c r="AW25" s="6">
        <f t="shared" si="152"/>
        <v>5871.3952543684572</v>
      </c>
      <c r="AX25" s="71">
        <f t="shared" si="152"/>
        <v>6090.7031326891702</v>
      </c>
      <c r="AY25" s="6">
        <f t="shared" si="152"/>
        <v>6305.9493991884337</v>
      </c>
      <c r="AZ25" s="6">
        <f t="shared" si="152"/>
        <v>6517.4034956481255</v>
      </c>
      <c r="BA25" s="6">
        <f t="shared" si="152"/>
        <v>6725.3216507281431</v>
      </c>
      <c r="BB25" s="6">
        <f t="shared" si="152"/>
        <v>6929.9407070287225</v>
      </c>
      <c r="BC25" s="6">
        <f t="shared" si="152"/>
        <v>7131.4750801184709</v>
      </c>
      <c r="BD25" s="6">
        <f t="shared" si="152"/>
        <v>7330.1159512916292</v>
      </c>
      <c r="BE25" s="6">
        <f t="shared" si="152"/>
        <v>7526.0319677882844</v>
      </c>
      <c r="BF25" s="6">
        <f>BE$25+BF24</f>
        <v>7719.3708878546577</v>
      </c>
      <c r="BG25" s="6">
        <f t="shared" si="152"/>
        <v>7910.2617512897377</v>
      </c>
      <c r="BH25" s="71">
        <f t="shared" si="152"/>
        <v>8098.8172747200852</v>
      </c>
    </row>
    <row r="26" spans="1:62" ht="15.75" thickBot="1" x14ac:dyDescent="0.3">
      <c r="A26" s="13" t="s">
        <v>69</v>
      </c>
      <c r="B26" s="17">
        <f>AX25</f>
        <v>6090.7031326891702</v>
      </c>
      <c r="C26" s="73">
        <f>AX25/$AX$4</f>
        <v>0.15452176964516837</v>
      </c>
      <c r="D26" s="4" t="s">
        <v>9</v>
      </c>
      <c r="E26" s="5">
        <f>SUM(F26:AF26)</f>
        <v>10490489.86605856</v>
      </c>
      <c r="F26">
        <f>(F3-F25)^2</f>
        <v>3.2159403232995718</v>
      </c>
      <c r="G26">
        <f t="shared" ref="G26:AF26" si="153">(G3-G25)^2</f>
        <v>17.438263064249206</v>
      </c>
      <c r="H26">
        <f t="shared" si="153"/>
        <v>53.157602600262464</v>
      </c>
      <c r="I26">
        <f t="shared" si="153"/>
        <v>127.96339463832277</v>
      </c>
      <c r="J26">
        <f t="shared" si="153"/>
        <v>270.52370033174066</v>
      </c>
      <c r="K26">
        <f t="shared" si="153"/>
        <v>526.90261541382517</v>
      </c>
      <c r="L26">
        <f t="shared" si="153"/>
        <v>969.41072459776512</v>
      </c>
      <c r="M26">
        <f t="shared" si="153"/>
        <v>1710.2763532625804</v>
      </c>
      <c r="N26">
        <f t="shared" si="153"/>
        <v>2921.1221435040002</v>
      </c>
      <c r="O26">
        <f t="shared" si="153"/>
        <v>4860.5102539320915</v>
      </c>
      <c r="P26">
        <f t="shared" si="153"/>
        <v>7918.5915160802006</v>
      </c>
      <c r="Q26">
        <f t="shared" si="153"/>
        <v>12661.274197120896</v>
      </c>
      <c r="R26">
        <f t="shared" si="153"/>
        <v>19919.985244237159</v>
      </c>
      <c r="S26">
        <f t="shared" si="153"/>
        <v>30885.578118690919</v>
      </c>
      <c r="T26">
        <f t="shared" si="153"/>
        <v>47236.136643181511</v>
      </c>
      <c r="U26">
        <f t="shared" si="153"/>
        <v>71317.693061602884</v>
      </c>
      <c r="V26">
        <f t="shared" si="153"/>
        <v>106281.93926116062</v>
      </c>
      <c r="W26">
        <f t="shared" si="153"/>
        <v>156536.57840870702</v>
      </c>
      <c r="X26">
        <f t="shared" si="153"/>
        <v>227433.5914365034</v>
      </c>
      <c r="Y26">
        <f t="shared" si="153"/>
        <v>325232.09116148844</v>
      </c>
      <c r="Z26">
        <f t="shared" si="153"/>
        <v>459608.29762264586</v>
      </c>
      <c r="AA26">
        <f t="shared" si="153"/>
        <v>640735.6986310184</v>
      </c>
      <c r="AB26" s="43">
        <f t="shared" si="153"/>
        <v>877924.57652744115</v>
      </c>
      <c r="AC26" s="44">
        <f t="shared" si="153"/>
        <v>1186956.7599117071</v>
      </c>
      <c r="AD26" s="44">
        <f t="shared" si="153"/>
        <v>1583347.2809406617</v>
      </c>
      <c r="AE26" s="44">
        <f t="shared" si="153"/>
        <v>2071716.7781204314</v>
      </c>
      <c r="AF26" s="45">
        <f t="shared" si="153"/>
        <v>2653316.4942642134</v>
      </c>
    </row>
    <row r="27" spans="1:62" ht="15.75" thickBot="1" x14ac:dyDescent="0.3">
      <c r="A27" s="13" t="s">
        <v>70</v>
      </c>
      <c r="B27" s="66">
        <f>BH25</f>
        <v>8098.8172747200852</v>
      </c>
      <c r="C27" s="75">
        <f>BH25/$BH$4</f>
        <v>0.1785372722242998</v>
      </c>
      <c r="D27" s="4" t="s">
        <v>10</v>
      </c>
      <c r="E27" s="5">
        <f>SUM(F27:AF27)</f>
        <v>10863.272794784067</v>
      </c>
      <c r="F27">
        <f>SQRT(F26)</f>
        <v>1.7933043030393843</v>
      </c>
      <c r="G27">
        <f t="shared" ref="G27:AF27" si="154">SQRT(G26)</f>
        <v>4.1759146380462813</v>
      </c>
      <c r="H27">
        <f t="shared" si="154"/>
        <v>7.2909260454528315</v>
      </c>
      <c r="I27">
        <f t="shared" si="154"/>
        <v>11.31209063959102</v>
      </c>
      <c r="J27">
        <f t="shared" si="154"/>
        <v>16.447604698914084</v>
      </c>
      <c r="K27">
        <f t="shared" si="154"/>
        <v>22.954359398899051</v>
      </c>
      <c r="L27">
        <f t="shared" si="154"/>
        <v>31.135361321137179</v>
      </c>
      <c r="M27">
        <f t="shared" si="154"/>
        <v>41.355487583422111</v>
      </c>
      <c r="N27">
        <f t="shared" si="154"/>
        <v>54.04740644567508</v>
      </c>
      <c r="O27">
        <f t="shared" si="154"/>
        <v>69.717359774536007</v>
      </c>
      <c r="P27">
        <f t="shared" si="154"/>
        <v>88.986468162750455</v>
      </c>
      <c r="Q27">
        <f t="shared" si="154"/>
        <v>112.52232754933972</v>
      </c>
      <c r="R27">
        <f t="shared" si="154"/>
        <v>141.13817784085623</v>
      </c>
      <c r="S27">
        <f t="shared" si="154"/>
        <v>175.74293191673718</v>
      </c>
      <c r="T27">
        <f t="shared" si="154"/>
        <v>217.33876010316592</v>
      </c>
      <c r="U27">
        <f t="shared" si="154"/>
        <v>267.05372691951499</v>
      </c>
      <c r="V27">
        <f t="shared" si="154"/>
        <v>326.00910916899335</v>
      </c>
      <c r="W27">
        <f t="shared" si="154"/>
        <v>395.64703765946109</v>
      </c>
      <c r="X27">
        <f t="shared" si="154"/>
        <v>476.89998053732756</v>
      </c>
      <c r="Y27">
        <f t="shared" si="154"/>
        <v>570.29123363548945</v>
      </c>
      <c r="Z27">
        <f t="shared" si="154"/>
        <v>677.94416998942165</v>
      </c>
      <c r="AA27">
        <f t="shared" si="154"/>
        <v>800.45967957856465</v>
      </c>
      <c r="AB27" s="43">
        <f t="shared" si="154"/>
        <v>936.97629453868319</v>
      </c>
      <c r="AC27" s="44">
        <f t="shared" si="154"/>
        <v>1089.4754517251442</v>
      </c>
      <c r="AD27" s="44">
        <f t="shared" si="154"/>
        <v>1258.3112814167494</v>
      </c>
      <c r="AE27" s="44">
        <f t="shared" si="154"/>
        <v>1439.3459549810918</v>
      </c>
      <c r="AF27" s="45">
        <f t="shared" si="154"/>
        <v>1628.9003942120628</v>
      </c>
    </row>
    <row r="31" spans="1:62" ht="15.75" thickBot="1" x14ac:dyDescent="0.3">
      <c r="A31" t="s">
        <v>17</v>
      </c>
    </row>
    <row r="32" spans="1:62" x14ac:dyDescent="0.25">
      <c r="A32" s="22" t="s">
        <v>15</v>
      </c>
      <c r="B32" s="23" t="s">
        <v>18</v>
      </c>
      <c r="C32" s="24" t="s">
        <v>19</v>
      </c>
      <c r="D32" s="4" t="s">
        <v>21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 s="43">
        <v>23</v>
      </c>
      <c r="AC32" s="44">
        <v>24</v>
      </c>
      <c r="AD32" s="44">
        <v>25</v>
      </c>
      <c r="AE32" s="44">
        <v>26</v>
      </c>
      <c r="AF32" s="45">
        <v>27</v>
      </c>
      <c r="AG32" s="44">
        <v>28</v>
      </c>
      <c r="AH32" s="45">
        <v>29</v>
      </c>
      <c r="AI32" s="44">
        <v>30</v>
      </c>
      <c r="AJ32" s="45">
        <v>31</v>
      </c>
      <c r="AK32" s="44">
        <v>32</v>
      </c>
      <c r="AL32" s="45">
        <v>33</v>
      </c>
      <c r="AM32" s="44">
        <v>34</v>
      </c>
      <c r="AN32" s="69">
        <v>35</v>
      </c>
      <c r="AO32" s="44">
        <v>36</v>
      </c>
      <c r="AP32" s="45">
        <v>37</v>
      </c>
      <c r="AQ32" s="44">
        <v>38</v>
      </c>
      <c r="AR32" s="45">
        <v>39</v>
      </c>
      <c r="AS32" s="44">
        <v>40</v>
      </c>
      <c r="AT32" s="45">
        <v>41</v>
      </c>
      <c r="AU32" s="44">
        <v>42</v>
      </c>
      <c r="AV32" s="45">
        <v>43</v>
      </c>
      <c r="AW32" s="44">
        <v>44</v>
      </c>
      <c r="AX32" s="69">
        <v>45</v>
      </c>
      <c r="AY32" s="44">
        <v>46</v>
      </c>
      <c r="AZ32" s="45">
        <v>47</v>
      </c>
      <c r="BA32" s="44">
        <v>48</v>
      </c>
      <c r="BB32" s="45">
        <v>49</v>
      </c>
      <c r="BC32" s="44">
        <v>50</v>
      </c>
      <c r="BD32" s="45">
        <v>51</v>
      </c>
      <c r="BE32" s="44">
        <v>52</v>
      </c>
      <c r="BF32" s="45">
        <v>53</v>
      </c>
      <c r="BG32" s="44">
        <v>54</v>
      </c>
      <c r="BH32" s="69">
        <v>55</v>
      </c>
      <c r="BI32" s="45"/>
      <c r="BJ32" s="45"/>
    </row>
    <row r="33" spans="1:60" ht="15.75" thickBot="1" x14ac:dyDescent="0.3">
      <c r="A33" s="25">
        <v>0.20864589175726178</v>
      </c>
      <c r="B33" s="26">
        <v>26.208236911504212</v>
      </c>
      <c r="C33" s="27">
        <v>3773.208054722732</v>
      </c>
      <c r="D33" s="4" t="s">
        <v>20</v>
      </c>
      <c r="F33">
        <f>G34-F34</f>
        <v>4.4975752108795142</v>
      </c>
      <c r="G33">
        <f t="shared" ref="G33:AE33" si="155">H34-G34</f>
        <v>5.5262548392170174</v>
      </c>
      <c r="H33">
        <f t="shared" si="155"/>
        <v>6.786035192782311</v>
      </c>
      <c r="I33">
        <f t="shared" si="155"/>
        <v>8.3267040122325326</v>
      </c>
      <c r="J33">
        <f t="shared" si="155"/>
        <v>10.207690485920793</v>
      </c>
      <c r="K33">
        <f t="shared" si="155"/>
        <v>12.499375015215932</v>
      </c>
      <c r="L33">
        <f t="shared" si="155"/>
        <v>15.284273931101708</v>
      </c>
      <c r="M33">
        <f t="shared" si="155"/>
        <v>18.657889339924125</v>
      </c>
      <c r="N33">
        <f t="shared" si="155"/>
        <v>22.728903970001568</v>
      </c>
      <c r="O33">
        <f t="shared" si="155"/>
        <v>27.618256268196291</v>
      </c>
      <c r="P33">
        <f t="shared" si="155"/>
        <v>33.456454464080366</v>
      </c>
      <c r="Q33">
        <f t="shared" si="155"/>
        <v>40.378295545373419</v>
      </c>
      <c r="R33">
        <f t="shared" si="155"/>
        <v>48.513985654759153</v>
      </c>
      <c r="S33">
        <f t="shared" si="155"/>
        <v>57.9755895499909</v>
      </c>
      <c r="T33">
        <f t="shared" si="155"/>
        <v>68.837896342566467</v>
      </c>
      <c r="U33">
        <f t="shared" si="155"/>
        <v>81.11335764162186</v>
      </c>
      <c r="V33">
        <f t="shared" si="155"/>
        <v>94.721939384911707</v>
      </c>
      <c r="W33">
        <f t="shared" si="155"/>
        <v>109.45868039606</v>
      </c>
      <c r="X33">
        <f t="shared" si="155"/>
        <v>124.96440401748544</v>
      </c>
      <c r="Y33">
        <f t="shared" si="155"/>
        <v>140.70788523358215</v>
      </c>
      <c r="Z33">
        <f t="shared" si="155"/>
        <v>155.9897262632993</v>
      </c>
      <c r="AA33">
        <f t="shared" si="155"/>
        <v>169.97760134614077</v>
      </c>
      <c r="AB33" s="43">
        <f t="shared" si="155"/>
        <v>181.77781565857504</v>
      </c>
      <c r="AC33" s="44">
        <f t="shared" si="155"/>
        <v>190.53889031161566</v>
      </c>
      <c r="AD33" s="44">
        <f t="shared" si="155"/>
        <v>195.57111243506597</v>
      </c>
      <c r="AE33" s="44">
        <f t="shared" si="155"/>
        <v>196.4562156186355</v>
      </c>
    </row>
    <row r="34" spans="1:60" ht="15.75" thickBot="1" x14ac:dyDescent="0.3">
      <c r="A34" s="13" t="s">
        <v>68</v>
      </c>
      <c r="B34" s="65">
        <f>AN34</f>
        <v>3253.5653562868088</v>
      </c>
      <c r="C34" s="74">
        <f>AN34/$AN$4</f>
        <v>9.7205814914120864E-2</v>
      </c>
      <c r="D34" s="4" t="s">
        <v>8</v>
      </c>
      <c r="F34" s="12">
        <f>$E$3+$C33*(1/(1+EXP(-$A33*(F32-$B33))))</f>
        <v>19.509506166421225</v>
      </c>
      <c r="G34" s="12">
        <f t="shared" ref="G34:BH34" si="156">$E$3+$C33*(1/(1+EXP(-$A33*(G32-$B33))))</f>
        <v>24.007081377300739</v>
      </c>
      <c r="H34" s="12">
        <f t="shared" si="156"/>
        <v>29.533336216517757</v>
      </c>
      <c r="I34" s="12">
        <f t="shared" si="156"/>
        <v>36.319371409300068</v>
      </c>
      <c r="J34" s="12">
        <f t="shared" si="156"/>
        <v>44.646075421532601</v>
      </c>
      <c r="K34" s="12">
        <f t="shared" si="156"/>
        <v>54.853765907453393</v>
      </c>
      <c r="L34" s="12">
        <f t="shared" si="156"/>
        <v>67.353140922669326</v>
      </c>
      <c r="M34" s="12">
        <f t="shared" si="156"/>
        <v>82.637414853771034</v>
      </c>
      <c r="N34" s="12">
        <f t="shared" si="156"/>
        <v>101.29530419369516</v>
      </c>
      <c r="O34" s="12">
        <f t="shared" si="156"/>
        <v>124.02420816369673</v>
      </c>
      <c r="P34" s="12">
        <f t="shared" si="156"/>
        <v>151.64246443189302</v>
      </c>
      <c r="Q34" s="12">
        <f t="shared" si="156"/>
        <v>185.09891889597338</v>
      </c>
      <c r="R34" s="12">
        <f t="shared" si="156"/>
        <v>225.4772144413468</v>
      </c>
      <c r="S34" s="12">
        <f t="shared" si="156"/>
        <v>273.99120009610596</v>
      </c>
      <c r="T34" s="12">
        <f t="shared" si="156"/>
        <v>331.96678964609686</v>
      </c>
      <c r="U34" s="12">
        <f t="shared" si="156"/>
        <v>400.80468598866332</v>
      </c>
      <c r="V34" s="12">
        <f t="shared" si="156"/>
        <v>481.91804363028518</v>
      </c>
      <c r="W34" s="12">
        <f t="shared" si="156"/>
        <v>576.63998301519689</v>
      </c>
      <c r="X34" s="12">
        <f t="shared" si="156"/>
        <v>686.09866341125689</v>
      </c>
      <c r="Y34" s="12">
        <f t="shared" si="156"/>
        <v>811.06306742874233</v>
      </c>
      <c r="Z34" s="12">
        <f t="shared" si="156"/>
        <v>951.77095266232448</v>
      </c>
      <c r="AA34" s="12">
        <f t="shared" si="156"/>
        <v>1107.7606789256238</v>
      </c>
      <c r="AB34" s="52">
        <f t="shared" si="156"/>
        <v>1277.7382802717646</v>
      </c>
      <c r="AC34" s="53">
        <f t="shared" si="156"/>
        <v>1459.5160959303396</v>
      </c>
      <c r="AD34" s="53">
        <f t="shared" si="156"/>
        <v>1650.0549862419552</v>
      </c>
      <c r="AE34" s="53">
        <f t="shared" si="156"/>
        <v>1845.6260986770212</v>
      </c>
      <c r="AF34" s="54">
        <f t="shared" si="156"/>
        <v>2042.0823142956567</v>
      </c>
      <c r="AG34" s="54">
        <f>$E$3+$C33*(1/(1+EXP(-$A33*(AG32-$B33))))</f>
        <v>2235.2012810986507</v>
      </c>
      <c r="AH34" s="54">
        <f t="shared" si="156"/>
        <v>2421.0417091659479</v>
      </c>
      <c r="AI34" s="54">
        <f t="shared" si="156"/>
        <v>2596.2507166374326</v>
      </c>
      <c r="AJ34" s="54">
        <f t="shared" si="156"/>
        <v>2758.2741488061829</v>
      </c>
      <c r="AK34" s="54">
        <f t="shared" si="156"/>
        <v>2905.4479612292503</v>
      </c>
      <c r="AL34" s="54">
        <f t="shared" si="156"/>
        <v>3036.9767493153549</v>
      </c>
      <c r="AM34" s="54">
        <f t="shared" si="156"/>
        <v>3152.8262027000251</v>
      </c>
      <c r="AN34" s="69">
        <f t="shared" si="156"/>
        <v>3253.5653562868088</v>
      </c>
      <c r="AO34" s="54">
        <f t="shared" si="156"/>
        <v>3340.1929112814346</v>
      </c>
      <c r="AP34" s="54">
        <f t="shared" si="156"/>
        <v>3413.9736374830386</v>
      </c>
      <c r="AQ34" s="54">
        <f t="shared" si="156"/>
        <v>3476.3004505400863</v>
      </c>
      <c r="AR34" s="54">
        <f t="shared" si="156"/>
        <v>3528.5884475948337</v>
      </c>
      <c r="AS34" s="54">
        <f t="shared" si="156"/>
        <v>3572.2005247583206</v>
      </c>
      <c r="AT34" s="54">
        <f t="shared" si="156"/>
        <v>3608.4003707766433</v>
      </c>
      <c r="AU34" s="54">
        <f t="shared" si="156"/>
        <v>3638.3270736608142</v>
      </c>
      <c r="AV34" s="54">
        <f t="shared" si="156"/>
        <v>3662.9855134920449</v>
      </c>
      <c r="AW34" s="54">
        <f t="shared" si="156"/>
        <v>3683.2474520607611</v>
      </c>
      <c r="AX34" s="69">
        <f t="shared" si="156"/>
        <v>3699.8592729323746</v>
      </c>
      <c r="AY34" s="54">
        <f t="shared" si="156"/>
        <v>3713.4533760010199</v>
      </c>
      <c r="AZ34" s="54">
        <f t="shared" si="156"/>
        <v>3724.5611414641889</v>
      </c>
      <c r="BA34" s="54">
        <f t="shared" si="156"/>
        <v>3733.6260993326669</v>
      </c>
      <c r="BB34" s="54">
        <f t="shared" si="156"/>
        <v>3741.016475483149</v>
      </c>
      <c r="BC34" s="54">
        <f t="shared" si="156"/>
        <v>3747.0366613863598</v>
      </c>
      <c r="BD34" s="54">
        <f t="shared" si="156"/>
        <v>3751.9374063987575</v>
      </c>
      <c r="BE34" s="54">
        <f t="shared" si="156"/>
        <v>3755.9246914145529</v>
      </c>
      <c r="BF34" s="54">
        <f t="shared" si="156"/>
        <v>3759.1673378331279</v>
      </c>
      <c r="BG34" s="54">
        <f t="shared" si="156"/>
        <v>3761.8034571364337</v>
      </c>
      <c r="BH34" s="69">
        <f t="shared" si="156"/>
        <v>3763.9458692354365</v>
      </c>
    </row>
    <row r="35" spans="1:60" ht="15.75" thickBot="1" x14ac:dyDescent="0.3">
      <c r="A35" s="13" t="s">
        <v>69</v>
      </c>
      <c r="B35" s="17">
        <f>AX34</f>
        <v>3699.8592729323746</v>
      </c>
      <c r="C35" s="73">
        <f>AX34/$AX$4</f>
        <v>9.3865813164197898E-2</v>
      </c>
      <c r="D35" s="4" t="s">
        <v>9</v>
      </c>
      <c r="E35" s="5">
        <f>SUM(F35:AF35)</f>
        <v>17829053.272574499</v>
      </c>
      <c r="F35" s="3">
        <f>(F34-F$3)^2</f>
        <v>380.62083085762782</v>
      </c>
      <c r="G35" s="3">
        <f t="shared" ref="G35:AF35" si="157">(G34-G$3)^2</f>
        <v>576.33995625633997</v>
      </c>
      <c r="H35" s="3">
        <f t="shared" si="157"/>
        <v>872.21694394473707</v>
      </c>
      <c r="I35" s="3">
        <f t="shared" si="157"/>
        <v>1319.0875137287521</v>
      </c>
      <c r="J35" s="3">
        <f t="shared" si="157"/>
        <v>1993.0450984581698</v>
      </c>
      <c r="K35" s="3">
        <f t="shared" si="157"/>
        <v>3008.4868935316299</v>
      </c>
      <c r="L35" s="3">
        <f t="shared" si="157"/>
        <v>4535.5804164641568</v>
      </c>
      <c r="M35" s="3">
        <f t="shared" si="157"/>
        <v>6827.4984929431266</v>
      </c>
      <c r="N35" s="3">
        <f t="shared" si="157"/>
        <v>10258.494032641604</v>
      </c>
      <c r="O35" s="3">
        <f t="shared" si="157"/>
        <v>15377.463754363484</v>
      </c>
      <c r="P35" s="3">
        <f t="shared" si="157"/>
        <v>22992.827833099793</v>
      </c>
      <c r="Q35" s="3">
        <f t="shared" si="157"/>
        <v>34257.452903996185</v>
      </c>
      <c r="R35" s="3">
        <f t="shared" si="157"/>
        <v>50833.092654722495</v>
      </c>
      <c r="S35" s="3">
        <f t="shared" si="157"/>
        <v>75057.555894423553</v>
      </c>
      <c r="T35" s="3">
        <f t="shared" si="157"/>
        <v>110160.27517382053</v>
      </c>
      <c r="U35" s="3">
        <f t="shared" si="157"/>
        <v>160538.07559953406</v>
      </c>
      <c r="V35" s="3">
        <f t="shared" si="157"/>
        <v>231919.01402224237</v>
      </c>
      <c r="W35" s="3">
        <f t="shared" si="157"/>
        <v>331900.24916842039</v>
      </c>
      <c r="X35" s="3">
        <f t="shared" si="157"/>
        <v>469211.4197051315</v>
      </c>
      <c r="Y35" s="3">
        <f t="shared" si="157"/>
        <v>653203.68521009316</v>
      </c>
      <c r="Z35" s="3">
        <f t="shared" si="157"/>
        <v>896627.99671039963</v>
      </c>
      <c r="AA35" s="3">
        <f t="shared" si="157"/>
        <v>1210327.3485941396</v>
      </c>
      <c r="AB35" s="46">
        <f t="shared" si="157"/>
        <v>1600153.7377902314</v>
      </c>
      <c r="AC35" s="47">
        <f t="shared" si="157"/>
        <v>2075574.4483008005</v>
      </c>
      <c r="AD35" s="47">
        <f t="shared" si="157"/>
        <v>2639111.7327804463</v>
      </c>
      <c r="AE35" s="47">
        <f t="shared" si="157"/>
        <v>3272664.6434686948</v>
      </c>
      <c r="AF35" s="48">
        <f t="shared" si="157"/>
        <v>3949370.8828311143</v>
      </c>
    </row>
    <row r="36" spans="1:60" ht="15.75" thickBot="1" x14ac:dyDescent="0.3">
      <c r="A36" s="13" t="s">
        <v>70</v>
      </c>
      <c r="B36" s="66">
        <f>BH34</f>
        <v>3763.9458692354365</v>
      </c>
      <c r="C36" s="75">
        <f>BH34/$BH$4</f>
        <v>8.2975650085455474E-2</v>
      </c>
      <c r="D36" s="4" t="s">
        <v>10</v>
      </c>
      <c r="E36" s="5">
        <f>SUM(F36:AF36)</f>
        <v>14877.339525295854</v>
      </c>
      <c r="F36">
        <f>SQRT(F35)</f>
        <v>19.509506166421225</v>
      </c>
      <c r="G36">
        <f t="shared" ref="G36:AF36" si="158">SQRT(G35)</f>
        <v>24.007081377300739</v>
      </c>
      <c r="H36">
        <f t="shared" si="158"/>
        <v>29.533319216517757</v>
      </c>
      <c r="I36">
        <f t="shared" si="158"/>
        <v>36.319244399199057</v>
      </c>
      <c r="J36">
        <f t="shared" si="158"/>
        <v>44.643533669033971</v>
      </c>
      <c r="K36">
        <f t="shared" si="158"/>
        <v>54.849675418653391</v>
      </c>
      <c r="L36">
        <f t="shared" si="158"/>
        <v>67.346717933869328</v>
      </c>
      <c r="M36">
        <f t="shared" si="158"/>
        <v>82.628678392814237</v>
      </c>
      <c r="N36">
        <f t="shared" si="158"/>
        <v>101.28422400671096</v>
      </c>
      <c r="O36">
        <f t="shared" si="158"/>
        <v>124.00590209487403</v>
      </c>
      <c r="P36">
        <f t="shared" si="158"/>
        <v>151.63386110331621</v>
      </c>
      <c r="Q36">
        <f t="shared" si="158"/>
        <v>185.08768976892057</v>
      </c>
      <c r="R36">
        <f t="shared" si="158"/>
        <v>225.46195389626715</v>
      </c>
      <c r="S36">
        <f t="shared" si="158"/>
        <v>273.96634080562444</v>
      </c>
      <c r="T36">
        <f t="shared" si="158"/>
        <v>331.90401500105497</v>
      </c>
      <c r="U36">
        <f t="shared" si="158"/>
        <v>400.67202996906843</v>
      </c>
      <c r="V36">
        <f t="shared" si="158"/>
        <v>481.57970682145896</v>
      </c>
      <c r="W36">
        <f t="shared" si="158"/>
        <v>576.10784508494623</v>
      </c>
      <c r="X36">
        <f t="shared" si="158"/>
        <v>684.99008730428466</v>
      </c>
      <c r="Y36">
        <f t="shared" si="158"/>
        <v>808.21017390904774</v>
      </c>
      <c r="Z36">
        <f t="shared" si="158"/>
        <v>946.90442849867361</v>
      </c>
      <c r="AA36">
        <f t="shared" si="158"/>
        <v>1100.1487847532894</v>
      </c>
      <c r="AB36" s="43">
        <f t="shared" si="158"/>
        <v>1264.9718328050753</v>
      </c>
      <c r="AC36" s="44">
        <f t="shared" si="158"/>
        <v>1440.6854092066042</v>
      </c>
      <c r="AD36" s="44">
        <f t="shared" si="158"/>
        <v>1624.5343125894406</v>
      </c>
      <c r="AE36" s="44">
        <f t="shared" si="158"/>
        <v>1809.0507575711342</v>
      </c>
      <c r="AF36" s="45">
        <f t="shared" si="158"/>
        <v>1987.3024135322521</v>
      </c>
    </row>
    <row r="41" spans="1:60" ht="15.75" thickBot="1" x14ac:dyDescent="0.3">
      <c r="A41" t="s">
        <v>22</v>
      </c>
    </row>
    <row r="42" spans="1:60" x14ac:dyDescent="0.25">
      <c r="A42" s="22" t="s">
        <v>15</v>
      </c>
      <c r="B42" s="23" t="s">
        <v>18</v>
      </c>
      <c r="C42" s="24" t="s">
        <v>19</v>
      </c>
      <c r="D42" s="4" t="s">
        <v>21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9</v>
      </c>
      <c r="O42">
        <v>10</v>
      </c>
      <c r="P42">
        <v>11</v>
      </c>
      <c r="Q42">
        <v>12</v>
      </c>
      <c r="R42">
        <v>13</v>
      </c>
      <c r="S42">
        <v>14</v>
      </c>
      <c r="T42">
        <v>15</v>
      </c>
      <c r="U42">
        <v>16</v>
      </c>
      <c r="V42">
        <v>17</v>
      </c>
      <c r="W42">
        <v>18</v>
      </c>
      <c r="X42">
        <v>19</v>
      </c>
      <c r="Y42">
        <v>20</v>
      </c>
      <c r="Z42">
        <v>21</v>
      </c>
      <c r="AA42">
        <v>22</v>
      </c>
      <c r="AB42" s="43">
        <v>23</v>
      </c>
      <c r="AC42" s="44">
        <v>24</v>
      </c>
      <c r="AD42" s="44">
        <v>25</v>
      </c>
      <c r="AE42" s="44">
        <v>26</v>
      </c>
      <c r="AF42" s="45">
        <v>27</v>
      </c>
      <c r="AG42" s="45">
        <v>28</v>
      </c>
      <c r="AH42" s="45">
        <v>29</v>
      </c>
      <c r="AI42" s="45">
        <v>30</v>
      </c>
      <c r="AJ42" s="45">
        <v>31</v>
      </c>
      <c r="AK42" s="45">
        <v>32</v>
      </c>
      <c r="AL42" s="45">
        <v>33</v>
      </c>
      <c r="AM42" s="45">
        <v>34</v>
      </c>
      <c r="AN42" s="69">
        <v>35</v>
      </c>
      <c r="AO42" s="45">
        <v>36</v>
      </c>
      <c r="AP42" s="45">
        <v>37</v>
      </c>
      <c r="AQ42" s="45">
        <v>38</v>
      </c>
      <c r="AR42" s="45">
        <v>39</v>
      </c>
      <c r="AS42" s="45">
        <v>40</v>
      </c>
      <c r="AT42" s="45">
        <v>41</v>
      </c>
      <c r="AU42" s="45">
        <v>42</v>
      </c>
      <c r="AV42" s="45">
        <v>43</v>
      </c>
      <c r="AW42" s="45">
        <v>44</v>
      </c>
      <c r="AX42" s="69">
        <v>45</v>
      </c>
      <c r="AY42" s="45">
        <v>46</v>
      </c>
      <c r="AZ42" s="45">
        <v>47</v>
      </c>
      <c r="BA42" s="45">
        <v>48</v>
      </c>
      <c r="BB42" s="45">
        <v>49</v>
      </c>
      <c r="BC42" s="45">
        <v>50</v>
      </c>
      <c r="BD42" s="45">
        <v>51</v>
      </c>
      <c r="BE42" s="45">
        <v>52</v>
      </c>
      <c r="BF42" s="45">
        <v>53</v>
      </c>
      <c r="BG42" s="45">
        <v>54</v>
      </c>
      <c r="BH42" s="69">
        <v>55</v>
      </c>
    </row>
    <row r="43" spans="1:60" ht="15.75" thickBot="1" x14ac:dyDescent="0.3">
      <c r="A43" s="25">
        <v>0.18887983798625593</v>
      </c>
      <c r="B43" s="26">
        <v>25.161192935546548</v>
      </c>
      <c r="C43" s="27">
        <v>0.12414830951115173</v>
      </c>
      <c r="D43" s="4" t="s">
        <v>20</v>
      </c>
      <c r="F43">
        <f>G44-F44</f>
        <v>4.2475588704647862</v>
      </c>
      <c r="G43">
        <f t="shared" ref="G43:AF43" si="159">H44-G44</f>
        <v>5.2967632372431162</v>
      </c>
      <c r="H43">
        <f t="shared" si="159"/>
        <v>6.590819529219992</v>
      </c>
      <c r="I43">
        <f t="shared" si="159"/>
        <v>8.1824575085717015</v>
      </c>
      <c r="J43">
        <f t="shared" si="159"/>
        <v>10.13403432295484</v>
      </c>
      <c r="K43">
        <f t="shared" si="159"/>
        <v>12.518517119144491</v>
      </c>
      <c r="L43">
        <f t="shared" si="159"/>
        <v>15.42017165131994</v>
      </c>
      <c r="M43">
        <f t="shared" si="159"/>
        <v>18.934706767395696</v>
      </c>
      <c r="N43">
        <f t="shared" si="159"/>
        <v>23.168527321179198</v>
      </c>
      <c r="O43">
        <f t="shared" si="159"/>
        <v>28.23663817069513</v>
      </c>
      <c r="P43">
        <f t="shared" si="159"/>
        <v>34.258634905582284</v>
      </c>
      <c r="Q43">
        <f t="shared" si="159"/>
        <v>41.352143158144457</v>
      </c>
      <c r="R43">
        <f t="shared" si="159"/>
        <v>49.623078379344065</v>
      </c>
      <c r="S43">
        <f t="shared" si="159"/>
        <v>59.152264908099085</v>
      </c>
      <c r="T43">
        <f t="shared" si="159"/>
        <v>69.97836645424735</v>
      </c>
      <c r="U43">
        <f t="shared" si="159"/>
        <v>82.077822979519908</v>
      </c>
      <c r="V43">
        <f t="shared" si="159"/>
        <v>95.343592121030895</v>
      </c>
      <c r="W43">
        <f t="shared" si="159"/>
        <v>109.56586480992144</v>
      </c>
      <c r="X43">
        <f t="shared" si="159"/>
        <v>124.41927463604782</v>
      </c>
      <c r="Y43">
        <f t="shared" si="159"/>
        <v>139.46192799537266</v>
      </c>
      <c r="Z43">
        <f t="shared" si="159"/>
        <v>154.15117662851003</v>
      </c>
      <c r="AA43">
        <f t="shared" si="159"/>
        <v>167.87886760335732</v>
      </c>
      <c r="AB43" s="43">
        <f t="shared" si="159"/>
        <v>180.02476433491552</v>
      </c>
      <c r="AC43" s="44">
        <f t="shared" si="159"/>
        <v>190.02170764283505</v>
      </c>
      <c r="AD43" s="44">
        <f t="shared" si="159"/>
        <v>197.42151007888197</v>
      </c>
      <c r="AE43" s="44">
        <f t="shared" si="159"/>
        <v>201.9485050967437</v>
      </c>
      <c r="AF43" s="44">
        <f t="shared" si="159"/>
        <v>203.52942043756752</v>
      </c>
      <c r="AG43" s="44">
        <f t="shared" ref="AG43" si="160">AH44-AG44</f>
        <v>252.0234168889383</v>
      </c>
      <c r="AH43" s="44">
        <f t="shared" ref="AH43" si="161">AI44-AH44</f>
        <v>148.81529324505618</v>
      </c>
      <c r="AI43" s="44">
        <f t="shared" ref="AI43" si="162">AJ44-AI44</f>
        <v>192.713592841631</v>
      </c>
      <c r="AJ43" s="44">
        <f t="shared" ref="AJ43" si="163">AK44-AJ44</f>
        <v>185.29695876403503</v>
      </c>
      <c r="AK43" s="44">
        <f t="shared" ref="AK43" si="164">AL44-AK44</f>
        <v>176.80498757345003</v>
      </c>
      <c r="AL43" s="44">
        <f t="shared" ref="AL43" si="165">AM44-AL44</f>
        <v>167.71399488961924</v>
      </c>
      <c r="AM43" s="44">
        <f t="shared" ref="AM43" si="166">AN44-AM44</f>
        <v>158.43590308897728</v>
      </c>
      <c r="AN43" s="72">
        <f t="shared" ref="AN43" si="167">AO44-AN44</f>
        <v>149.30229669709843</v>
      </c>
      <c r="AO43" s="44">
        <f t="shared" ref="AO43" si="168">AP44-AO44</f>
        <v>140.56107076478202</v>
      </c>
      <c r="AP43" s="44">
        <f t="shared" ref="AP43" si="169">AQ44-AP44</f>
        <v>132.38206025462159</v>
      </c>
      <c r="AQ43" s="44">
        <f t="shared" ref="AQ43" si="170">AR44-AQ44</f>
        <v>124.8679537257417</v>
      </c>
      <c r="AR43" s="44">
        <f t="shared" ref="AR43" si="171">AS44-AR44</f>
        <v>118.06741320601623</v>
      </c>
      <c r="AS43" s="44">
        <f t="shared" ref="AS43" si="172">AT44-AS44</f>
        <v>111.98821182400752</v>
      </c>
      <c r="AT43" s="44">
        <f t="shared" ref="AT43" si="173">AU44-AT44</f>
        <v>106.60906611891824</v>
      </c>
      <c r="AU43" s="44">
        <f t="shared" ref="AU43" si="174">AV44-AU44</f>
        <v>101.88953203908568</v>
      </c>
      <c r="AV43" s="44">
        <f t="shared" ref="AV43" si="175">AW44-AV44</f>
        <v>97.777812419462862</v>
      </c>
      <c r="AW43" s="44">
        <f t="shared" ref="AW43" si="176">AX44-AW44</f>
        <v>94.216611006537278</v>
      </c>
      <c r="AX43" s="72">
        <f t="shared" ref="AX43" si="177">AY44-AX44</f>
        <v>91.14731030873827</v>
      </c>
      <c r="AY43" s="44">
        <f t="shared" ref="AY43" si="178">AZ44-AY44</f>
        <v>88.512796118404367</v>
      </c>
      <c r="AZ43" s="44">
        <f t="shared" ref="AZ43" si="179">BA44-AZ44</f>
        <v>86.259240366596714</v>
      </c>
      <c r="BA43" s="44">
        <f t="shared" ref="BA43" si="180">BB44-BA44</f>
        <v>84.337114579820991</v>
      </c>
      <c r="BB43" s="44">
        <f t="shared" ref="BB43" si="181">BC44-BB44</f>
        <v>82.70165687795361</v>
      </c>
      <c r="BC43" s="44">
        <f t="shared" ref="BC43" si="182">BD44-BC44</f>
        <v>81.312966634803161</v>
      </c>
      <c r="BD43" s="44">
        <f t="shared" ref="BD43" si="183">BE44-BD44</f>
        <v>80.135857756159567</v>
      </c>
      <c r="BE43" s="44">
        <f t="shared" ref="BE43" si="184">BF44-BE44</f>
        <v>79.139565888709512</v>
      </c>
      <c r="BF43" s="44">
        <f t="shared" ref="BF43" si="185">BG44-BF44</f>
        <v>78.297376801898281</v>
      </c>
      <c r="BG43" s="44">
        <f t="shared" ref="BG43" si="186">BH44-BG44</f>
        <v>77.586221860814476</v>
      </c>
      <c r="BH43" s="72">
        <f t="shared" ref="BH43" si="187">BI44-BH44</f>
        <v>-5538.0530247867173</v>
      </c>
    </row>
    <row r="44" spans="1:60" ht="15.75" thickBot="1" x14ac:dyDescent="0.3">
      <c r="A44" s="13" t="s">
        <v>68</v>
      </c>
      <c r="B44" s="65">
        <f>AN44</f>
        <v>3530.9608895365468</v>
      </c>
      <c r="C44" s="74">
        <f>AN44/$AN$4</f>
        <v>0.10549347964812565</v>
      </c>
      <c r="D44" s="4" t="s">
        <v>8</v>
      </c>
      <c r="F44" s="12">
        <f>$E$3+$C43*E4*(1/(1+EXP(-$A43*(F42-$B43))))</f>
        <v>16.217625576529773</v>
      </c>
      <c r="G44" s="12">
        <f>$E$3+$C43*F4*(1/(1+EXP(-$A43*(G42-$B43))))</f>
        <v>20.465184446994559</v>
      </c>
      <c r="H44" s="12">
        <f t="shared" ref="H44:AF44" si="188">$E$3+$C43*G4*(1/(1+EXP(-$A43*(H42-$B43))))</f>
        <v>25.761947684237676</v>
      </c>
      <c r="I44" s="12">
        <f t="shared" si="188"/>
        <v>32.352767213457668</v>
      </c>
      <c r="J44" s="12">
        <f t="shared" si="188"/>
        <v>40.535224722029369</v>
      </c>
      <c r="K44" s="12">
        <f>$E$3+$C43*J4*(1/(1+EXP(-$A43*(K42-$B43))))</f>
        <v>50.669259044984209</v>
      </c>
      <c r="L44" s="12">
        <f t="shared" si="188"/>
        <v>63.187776164128699</v>
      </c>
      <c r="M44" s="12">
        <f t="shared" si="188"/>
        <v>78.60794781544864</v>
      </c>
      <c r="N44" s="12">
        <f t="shared" si="188"/>
        <v>97.542654582844335</v>
      </c>
      <c r="O44" s="12">
        <f t="shared" si="188"/>
        <v>120.71118190402353</v>
      </c>
      <c r="P44" s="12">
        <f t="shared" si="188"/>
        <v>148.94782007471866</v>
      </c>
      <c r="Q44" s="12">
        <f t="shared" si="188"/>
        <v>183.20645498030095</v>
      </c>
      <c r="R44" s="12">
        <f t="shared" si="188"/>
        <v>224.5585981384454</v>
      </c>
      <c r="S44" s="12">
        <f t="shared" si="188"/>
        <v>274.18167651778947</v>
      </c>
      <c r="T44" s="12">
        <f t="shared" si="188"/>
        <v>333.33394142588855</v>
      </c>
      <c r="U44" s="12">
        <f t="shared" si="188"/>
        <v>403.3123078801359</v>
      </c>
      <c r="V44" s="12">
        <f t="shared" si="188"/>
        <v>485.39013085965581</v>
      </c>
      <c r="W44" s="12">
        <f t="shared" si="188"/>
        <v>580.73372298068671</v>
      </c>
      <c r="X44" s="12">
        <f t="shared" si="188"/>
        <v>690.29958779060814</v>
      </c>
      <c r="Y44" s="12">
        <f t="shared" si="188"/>
        <v>814.71886242665596</v>
      </c>
      <c r="Z44" s="12">
        <f t="shared" si="188"/>
        <v>954.18079042202862</v>
      </c>
      <c r="AA44" s="12">
        <f t="shared" si="188"/>
        <v>1108.3319670505387</v>
      </c>
      <c r="AB44" s="52">
        <f t="shared" si="188"/>
        <v>1276.210834653896</v>
      </c>
      <c r="AC44" s="53">
        <f t="shared" si="188"/>
        <v>1456.2355989888115</v>
      </c>
      <c r="AD44" s="53">
        <f t="shared" si="188"/>
        <v>1646.2573066316465</v>
      </c>
      <c r="AE44" s="53">
        <f t="shared" si="188"/>
        <v>1843.6788167105285</v>
      </c>
      <c r="AF44" s="54">
        <f t="shared" si="188"/>
        <v>2045.6273218072722</v>
      </c>
      <c r="AG44" s="54">
        <f t="shared" ref="AG44" si="189">$E$3+$C43*AF4*(1/(1+EXP(-$A43*(AG42-$B43))))</f>
        <v>2249.1567422448397</v>
      </c>
      <c r="AH44" s="54">
        <f t="shared" ref="AH44" si="190">$E$3+$C43*AG4*(1/(1+EXP(-$A43*(AH42-$B43))))</f>
        <v>2501.180159133778</v>
      </c>
      <c r="AI44" s="54">
        <f t="shared" ref="AI44" si="191">$E$3+$C43*AH4*(1/(1+EXP(-$A43*(AI42-$B43))))</f>
        <v>2649.9954523788342</v>
      </c>
      <c r="AJ44" s="54">
        <f t="shared" ref="AJ44" si="192">$E$3+$C43*AI4*(1/(1+EXP(-$A43*(AJ42-$B43))))</f>
        <v>2842.7090452204652</v>
      </c>
      <c r="AK44" s="54">
        <f t="shared" ref="AK44" si="193">$E$3+$C43*AJ4*(1/(1+EXP(-$A43*(AK42-$B43))))</f>
        <v>3028.0060039845002</v>
      </c>
      <c r="AL44" s="54">
        <f t="shared" ref="AL44" si="194">$E$3+$C43*AK4*(1/(1+EXP(-$A43*(AL42-$B43))))</f>
        <v>3204.8109915579503</v>
      </c>
      <c r="AM44" s="54">
        <f t="shared" ref="AM44" si="195">$E$3+$C43*AL4*(1/(1+EXP(-$A43*(AM42-$B43))))</f>
        <v>3372.5249864475695</v>
      </c>
      <c r="AN44" s="69">
        <f t="shared" ref="AN44" si="196">$E$3+$C43*AM4*(1/(1+EXP(-$A43*(AN42-$B43))))</f>
        <v>3530.9608895365468</v>
      </c>
      <c r="AO44" s="54">
        <f t="shared" ref="AO44" si="197">$E$3+$C43*AN4*(1/(1+EXP(-$A43*(AO42-$B43))))</f>
        <v>3680.2631862336452</v>
      </c>
      <c r="AP44" s="54">
        <f t="shared" ref="AP44" si="198">$E$3+$C43*AO4*(1/(1+EXP(-$A43*(AP42-$B43))))</f>
        <v>3820.8242569984272</v>
      </c>
      <c r="AQ44" s="54">
        <f t="shared" ref="AQ44" si="199">$E$3+$C43*AP4*(1/(1+EXP(-$A43*(AQ42-$B43))))</f>
        <v>3953.2063172530488</v>
      </c>
      <c r="AR44" s="54">
        <f t="shared" ref="AR44" si="200">$E$3+$C43*AQ4*(1/(1+EXP(-$A43*(AR42-$B43))))</f>
        <v>4078.0742709787905</v>
      </c>
      <c r="AS44" s="54">
        <f t="shared" ref="AS44" si="201">$E$3+$C43*AR4*(1/(1+EXP(-$A43*(AS42-$B43))))</f>
        <v>4196.1416841848068</v>
      </c>
      <c r="AT44" s="54">
        <f t="shared" ref="AT44" si="202">$E$3+$C43*AS4*(1/(1+EXP(-$A43*(AT42-$B43))))</f>
        <v>4308.1298960088143</v>
      </c>
      <c r="AU44" s="54">
        <f t="shared" ref="AU44" si="203">$E$3+$C43*AT4*(1/(1+EXP(-$A43*(AU42-$B43))))</f>
        <v>4414.7389621277325</v>
      </c>
      <c r="AV44" s="54">
        <f t="shared" ref="AV44" si="204">$E$3+$C43*AU4*(1/(1+EXP(-$A43*(AV42-$B43))))</f>
        <v>4516.6284941668182</v>
      </c>
      <c r="AW44" s="54">
        <f t="shared" ref="AW44" si="205">$E$3+$C43*AV4*(1/(1+EXP(-$A43*(AW42-$B43))))</f>
        <v>4614.4063065862811</v>
      </c>
      <c r="AX44" s="69">
        <f t="shared" ref="AX44" si="206">$E$3+$C43*AW4*(1/(1+EXP(-$A43*(AX42-$B43))))</f>
        <v>4708.6229175928183</v>
      </c>
      <c r="AY44" s="54">
        <f t="shared" ref="AY44" si="207">$E$3+$C43*AX4*(1/(1+EXP(-$A43*(AY42-$B43))))</f>
        <v>4799.7702279015566</v>
      </c>
      <c r="AZ44" s="54">
        <f t="shared" ref="AZ44" si="208">$E$3+$C43*AY4*(1/(1+EXP(-$A43*(AZ42-$B43))))</f>
        <v>4888.283024019961</v>
      </c>
      <c r="BA44" s="54">
        <f t="shared" ref="BA44" si="209">$E$3+$C43*AZ4*(1/(1+EXP(-$A43*(BA42-$B43))))</f>
        <v>4974.5422643865577</v>
      </c>
      <c r="BB44" s="54">
        <f t="shared" ref="BB44" si="210">$E$3+$C43*BA4*(1/(1+EXP(-$A43*(BB42-$B43))))</f>
        <v>5058.8793789663787</v>
      </c>
      <c r="BC44" s="54">
        <f t="shared" ref="BC44" si="211">$E$3+$C43*BB4*(1/(1+EXP(-$A43*(BC42-$B43))))</f>
        <v>5141.5810358443323</v>
      </c>
      <c r="BD44" s="54">
        <f t="shared" ref="BD44" si="212">$E$3+$C43*BC4*(1/(1+EXP(-$A43*(BD42-$B43))))</f>
        <v>5222.8940024791355</v>
      </c>
      <c r="BE44" s="54">
        <f t="shared" ref="BE44" si="213">$E$3+$C43*BD4*(1/(1+EXP(-$A43*(BE42-$B43))))</f>
        <v>5303.029860235295</v>
      </c>
      <c r="BF44" s="54">
        <f t="shared" ref="BF44" si="214">$E$3+$C43*BE4*(1/(1+EXP(-$A43*(BF42-$B43))))</f>
        <v>5382.1694261240045</v>
      </c>
      <c r="BG44" s="54">
        <f t="shared" ref="BG44" si="215">$E$3+$C43*BF4*(1/(1+EXP(-$A43*(BG42-$B43))))</f>
        <v>5460.4668029259028</v>
      </c>
      <c r="BH44" s="69">
        <f t="shared" ref="BH44" si="216">$E$3+$C43*BG4*(1/(1+EXP(-$A43*(BH42-$B43))))</f>
        <v>5538.0530247867173</v>
      </c>
    </row>
    <row r="45" spans="1:60" ht="15.75" thickBot="1" x14ac:dyDescent="0.3">
      <c r="A45" s="13" t="s">
        <v>69</v>
      </c>
      <c r="B45" s="17">
        <f>AX44</f>
        <v>4708.6229175928183</v>
      </c>
      <c r="C45" s="73">
        <f>AX44/$AX$4</f>
        <v>0.11945825136563412</v>
      </c>
      <c r="D45" s="4" t="s">
        <v>9</v>
      </c>
      <c r="E45" s="77">
        <f>SUM(F45:AF45)</f>
        <v>17832909.754615113</v>
      </c>
      <c r="F45" s="3">
        <f>(F44-F$3)^2</f>
        <v>263.01137934051263</v>
      </c>
      <c r="G45" s="3">
        <f t="shared" ref="G45:AF45" si="217">(G44-G$3)^2</f>
        <v>418.82377444950799</v>
      </c>
      <c r="H45" s="3">
        <f t="shared" si="217"/>
        <v>663.67707257946665</v>
      </c>
      <c r="I45" s="3">
        <f t="shared" si="217"/>
        <v>1046.6933281278496</v>
      </c>
      <c r="J45" s="3">
        <f t="shared" si="217"/>
        <v>1642.8983887084873</v>
      </c>
      <c r="K45" s="3">
        <f t="shared" si="217"/>
        <v>2566.9593048265569</v>
      </c>
      <c r="L45" s="3">
        <f t="shared" si="217"/>
        <v>3991.8833890656183</v>
      </c>
      <c r="M45" s="3">
        <f t="shared" si="217"/>
        <v>6177.8360255480793</v>
      </c>
      <c r="N45" s="3">
        <f t="shared" si="217"/>
        <v>9512.408004135199</v>
      </c>
      <c r="O45" s="3">
        <f t="shared" si="217"/>
        <v>14566.770277371206</v>
      </c>
      <c r="P45" s="3">
        <f t="shared" si="217"/>
        <v>22182.890284954221</v>
      </c>
      <c r="Q45" s="3">
        <f t="shared" si="217"/>
        <v>33560.490775422593</v>
      </c>
      <c r="R45" s="3">
        <f t="shared" si="217"/>
        <v>50419.710457568217</v>
      </c>
      <c r="S45" s="3">
        <f t="shared" si="217"/>
        <v>75161.960432207547</v>
      </c>
      <c r="T45" s="3">
        <f t="shared" si="217"/>
        <v>111069.67060746692</v>
      </c>
      <c r="U45" s="3">
        <f t="shared" si="217"/>
        <v>162553.83167438707</v>
      </c>
      <c r="V45" s="3">
        <f t="shared" si="217"/>
        <v>235275.24291192839</v>
      </c>
      <c r="W45" s="3">
        <f t="shared" si="217"/>
        <v>336633.87929503835</v>
      </c>
      <c r="X45" s="3">
        <f t="shared" si="217"/>
        <v>474984.25058551354</v>
      </c>
      <c r="Y45" s="3">
        <f t="shared" si="217"/>
        <v>659126.35146923922</v>
      </c>
      <c r="Z45" s="3">
        <f t="shared" si="217"/>
        <v>901197.57612168218</v>
      </c>
      <c r="AA45" s="3">
        <f t="shared" si="217"/>
        <v>1211584.6788369995</v>
      </c>
      <c r="AB45" s="46">
        <f t="shared" si="217"/>
        <v>1596291.7195148563</v>
      </c>
      <c r="AC45" s="47">
        <f t="shared" si="217"/>
        <v>2066132.881803771</v>
      </c>
      <c r="AD45" s="47">
        <f t="shared" si="217"/>
        <v>2626787.2334805331</v>
      </c>
      <c r="AE45" s="47">
        <f t="shared" si="217"/>
        <v>3265622.9715423752</v>
      </c>
      <c r="AF45" s="48">
        <f t="shared" si="217"/>
        <v>3963473.4538770188</v>
      </c>
    </row>
    <row r="46" spans="1:60" ht="15.75" thickBot="1" x14ac:dyDescent="0.3">
      <c r="A46" s="13" t="s">
        <v>70</v>
      </c>
      <c r="B46" s="66">
        <f>BH44</f>
        <v>5538.0530247867173</v>
      </c>
      <c r="C46" s="75">
        <f>BH44/$BH$4</f>
        <v>0.12208558940640214</v>
      </c>
      <c r="D46" s="4" t="s">
        <v>10</v>
      </c>
      <c r="E46" s="5">
        <f>SUM(F46:AF46)</f>
        <v>14849.167191167533</v>
      </c>
      <c r="F46">
        <f>SQRT(F45)</f>
        <v>16.217625576529773</v>
      </c>
      <c r="G46">
        <f t="shared" ref="G46:AF46" si="218">SQRT(G45)</f>
        <v>20.465184446994559</v>
      </c>
      <c r="H46">
        <f t="shared" si="218"/>
        <v>25.761930684237676</v>
      </c>
      <c r="I46">
        <f t="shared" si="218"/>
        <v>32.352640203356657</v>
      </c>
      <c r="J46">
        <f t="shared" si="218"/>
        <v>40.53268296953074</v>
      </c>
      <c r="K46">
        <f t="shared" si="218"/>
        <v>50.665168556184206</v>
      </c>
      <c r="L46">
        <f t="shared" si="218"/>
        <v>63.181353175328702</v>
      </c>
      <c r="M46">
        <f t="shared" si="218"/>
        <v>78.599211354491842</v>
      </c>
      <c r="N46">
        <f t="shared" si="218"/>
        <v>97.531574395860133</v>
      </c>
      <c r="O46">
        <f t="shared" si="218"/>
        <v>120.69287583520084</v>
      </c>
      <c r="P46">
        <f t="shared" si="218"/>
        <v>148.93921674614185</v>
      </c>
      <c r="Q46">
        <f t="shared" si="218"/>
        <v>183.19522585324813</v>
      </c>
      <c r="R46">
        <f t="shared" si="218"/>
        <v>224.54333759336575</v>
      </c>
      <c r="S46">
        <f t="shared" si="218"/>
        <v>274.15681722730795</v>
      </c>
      <c r="T46">
        <f t="shared" si="218"/>
        <v>333.27116678084667</v>
      </c>
      <c r="U46">
        <f t="shared" si="218"/>
        <v>403.17965186054101</v>
      </c>
      <c r="V46">
        <f t="shared" si="218"/>
        <v>485.05179405082959</v>
      </c>
      <c r="W46">
        <f t="shared" si="218"/>
        <v>580.20158505043605</v>
      </c>
      <c r="X46">
        <f t="shared" si="218"/>
        <v>689.19101168363591</v>
      </c>
      <c r="Y46">
        <f t="shared" si="218"/>
        <v>811.86596890696137</v>
      </c>
      <c r="Z46">
        <f t="shared" si="218"/>
        <v>949.31426625837776</v>
      </c>
      <c r="AA46">
        <f t="shared" si="218"/>
        <v>1100.7200728782043</v>
      </c>
      <c r="AB46" s="43">
        <f t="shared" si="218"/>
        <v>1263.4443871872068</v>
      </c>
      <c r="AC46" s="44">
        <f t="shared" si="218"/>
        <v>1437.4049122650761</v>
      </c>
      <c r="AD46" s="44">
        <f t="shared" si="218"/>
        <v>1620.7366329791319</v>
      </c>
      <c r="AE46" s="44">
        <f t="shared" si="218"/>
        <v>1807.1034756046415</v>
      </c>
      <c r="AF46" s="45">
        <f t="shared" si="218"/>
        <v>1990.8474210438676</v>
      </c>
    </row>
    <row r="51" spans="1:60" ht="15.75" thickBot="1" x14ac:dyDescent="0.3">
      <c r="A51" t="s">
        <v>25</v>
      </c>
    </row>
    <row r="52" spans="1:60" x14ac:dyDescent="0.25">
      <c r="A52" s="22" t="s">
        <v>15</v>
      </c>
      <c r="B52" s="23" t="s">
        <v>18</v>
      </c>
      <c r="C52" s="24" t="s">
        <v>19</v>
      </c>
      <c r="D52" s="4" t="s">
        <v>21</v>
      </c>
      <c r="E52">
        <v>0</v>
      </c>
      <c r="F52">
        <v>1</v>
      </c>
      <c r="G52">
        <v>2</v>
      </c>
      <c r="H52">
        <v>3</v>
      </c>
      <c r="I52">
        <v>4</v>
      </c>
      <c r="J52">
        <v>5</v>
      </c>
      <c r="K52">
        <v>6</v>
      </c>
      <c r="L52">
        <v>7</v>
      </c>
      <c r="M52">
        <v>8</v>
      </c>
      <c r="N52">
        <v>9</v>
      </c>
      <c r="O52">
        <v>10</v>
      </c>
      <c r="P52">
        <v>11</v>
      </c>
      <c r="Q52">
        <v>12</v>
      </c>
      <c r="R52">
        <v>13</v>
      </c>
      <c r="S52">
        <v>14</v>
      </c>
      <c r="T52">
        <v>15</v>
      </c>
      <c r="U52">
        <v>16</v>
      </c>
      <c r="V52">
        <v>17</v>
      </c>
      <c r="W52">
        <v>18</v>
      </c>
      <c r="X52">
        <v>19</v>
      </c>
      <c r="Y52">
        <v>20</v>
      </c>
      <c r="Z52">
        <v>21</v>
      </c>
      <c r="AA52">
        <v>22</v>
      </c>
      <c r="AB52" s="43">
        <v>23</v>
      </c>
      <c r="AC52" s="44">
        <v>24</v>
      </c>
      <c r="AD52" s="44">
        <v>25</v>
      </c>
      <c r="AE52" s="44">
        <v>26</v>
      </c>
      <c r="AF52" s="45">
        <v>27</v>
      </c>
      <c r="AG52" s="45">
        <v>28</v>
      </c>
      <c r="AH52" s="45">
        <v>29</v>
      </c>
      <c r="AI52" s="45">
        <v>30</v>
      </c>
      <c r="AJ52" s="45">
        <v>31</v>
      </c>
      <c r="AK52" s="45">
        <v>32</v>
      </c>
      <c r="AL52" s="45">
        <v>33</v>
      </c>
      <c r="AM52" s="45">
        <v>34</v>
      </c>
      <c r="AN52" s="69">
        <v>35</v>
      </c>
      <c r="AO52" s="45">
        <v>36</v>
      </c>
      <c r="AP52" s="45">
        <v>37</v>
      </c>
      <c r="AQ52" s="45">
        <v>38</v>
      </c>
      <c r="AR52" s="45">
        <v>39</v>
      </c>
      <c r="AS52" s="45">
        <v>40</v>
      </c>
      <c r="AT52" s="45">
        <v>41</v>
      </c>
      <c r="AU52" s="45">
        <v>42</v>
      </c>
      <c r="AV52" s="45">
        <v>43</v>
      </c>
      <c r="AW52" s="45">
        <v>44</v>
      </c>
      <c r="AX52" s="69">
        <v>45</v>
      </c>
      <c r="AY52" s="45">
        <v>46</v>
      </c>
      <c r="AZ52" s="45">
        <v>47</v>
      </c>
      <c r="BA52" s="45">
        <v>48</v>
      </c>
      <c r="BB52" s="45">
        <v>49</v>
      </c>
      <c r="BC52" s="45">
        <v>50</v>
      </c>
      <c r="BD52" s="45">
        <v>51</v>
      </c>
      <c r="BE52" s="45">
        <v>52</v>
      </c>
      <c r="BF52" s="45">
        <v>53</v>
      </c>
      <c r="BG52" s="45">
        <v>54</v>
      </c>
      <c r="BH52" s="69">
        <v>55</v>
      </c>
    </row>
    <row r="53" spans="1:60" ht="15.75" thickBot="1" x14ac:dyDescent="0.3">
      <c r="A53" s="25">
        <v>0.16474887014653763</v>
      </c>
      <c r="B53" s="26">
        <v>22.655254259501437</v>
      </c>
      <c r="C53" s="27">
        <v>6.8222899252573599E-3</v>
      </c>
      <c r="D53" s="4" t="s">
        <v>20</v>
      </c>
      <c r="F53">
        <f>G54-F54</f>
        <v>3.8367584199834432</v>
      </c>
      <c r="G53">
        <f t="shared" ref="G53:AF53" si="219">H54-G54</f>
        <v>4.8865795349055574</v>
      </c>
      <c r="H53">
        <f t="shared" si="219"/>
        <v>6.2002976538309831</v>
      </c>
      <c r="I53">
        <f t="shared" si="219"/>
        <v>7.8361687690102748</v>
      </c>
      <c r="J53">
        <f t="shared" si="219"/>
        <v>9.8622272550466619</v>
      </c>
      <c r="K53">
        <f t="shared" si="219"/>
        <v>12.356662472588589</v>
      </c>
      <c r="L53">
        <f t="shared" si="219"/>
        <v>15.407599401213915</v>
      </c>
      <c r="M53">
        <f t="shared" si="219"/>
        <v>19.111992846429288</v>
      </c>
      <c r="N53">
        <f t="shared" si="219"/>
        <v>23.573295283447962</v>
      </c>
      <c r="O53">
        <f t="shared" si="219"/>
        <v>28.89753745222562</v>
      </c>
      <c r="P53">
        <f t="shared" si="219"/>
        <v>35.187494528733566</v>
      </c>
      <c r="Q53">
        <f t="shared" si="219"/>
        <v>42.534730871517041</v>
      </c>
      <c r="R53">
        <f t="shared" si="219"/>
        <v>51.009554249878846</v>
      </c>
      <c r="S53">
        <f t="shared" si="219"/>
        <v>60.649284812464373</v>
      </c>
      <c r="T53">
        <f t="shared" si="219"/>
        <v>71.445743316281892</v>
      </c>
      <c r="U53">
        <f t="shared" si="219"/>
        <v>83.33342590646015</v>
      </c>
      <c r="V53">
        <f t="shared" si="219"/>
        <v>96.180335077009545</v>
      </c>
      <c r="W53">
        <f t="shared" si="219"/>
        <v>109.78369936242098</v>
      </c>
      <c r="X53">
        <f t="shared" si="219"/>
        <v>123.87264375039422</v>
      </c>
      <c r="Y53">
        <f t="shared" si="219"/>
        <v>138.11913355846957</v>
      </c>
      <c r="Z53">
        <f t="shared" si="219"/>
        <v>152.15721824347338</v>
      </c>
      <c r="AA53">
        <f t="shared" si="219"/>
        <v>165.60896647533605</v>
      </c>
      <c r="AB53" s="43">
        <f t="shared" si="219"/>
        <v>178.11391708854558</v>
      </c>
      <c r="AC53" s="44">
        <f t="shared" si="219"/>
        <v>189.35785187030729</v>
      </c>
      <c r="AD53" s="44">
        <f t="shared" si="219"/>
        <v>199.09659377008052</v>
      </c>
      <c r="AE53" s="44">
        <f t="shared" si="219"/>
        <v>207.1714383214703</v>
      </c>
      <c r="AF53" s="44">
        <f t="shared" si="219"/>
        <v>213.51449203655648</v>
      </c>
      <c r="AG53" s="44">
        <f t="shared" ref="AG53" si="220">AH54-AG54</f>
        <v>268.45921066802339</v>
      </c>
      <c r="AH53" s="44">
        <f t="shared" ref="AH53" si="221">AI54-AH54</f>
        <v>170.8373839085034</v>
      </c>
      <c r="AI53" s="44">
        <f t="shared" ref="AI53" si="222">AJ54-AI54</f>
        <v>222.68772139702787</v>
      </c>
      <c r="AJ53" s="44">
        <f t="shared" ref="AJ53" si="223">AK54-AJ54</f>
        <v>222.93470933986237</v>
      </c>
      <c r="AK53" s="44">
        <f t="shared" ref="AK53" si="224">AL54-AK54</f>
        <v>222.09608889123183</v>
      </c>
      <c r="AL53" s="44">
        <f t="shared" ref="AL53" si="225">AM54-AL54</f>
        <v>220.37640264801848</v>
      </c>
      <c r="AM53" s="44">
        <f t="shared" ref="AM53" si="226">AN54-AM54</f>
        <v>217.969870767477</v>
      </c>
      <c r="AN53" s="72">
        <f t="shared" ref="AN53" si="227">AO54-AN54</f>
        <v>215.05217127681181</v>
      </c>
      <c r="AO53" s="44">
        <f t="shared" ref="AO53" si="228">AP54-AO54</f>
        <v>211.77584755061071</v>
      </c>
      <c r="AP53" s="44">
        <f t="shared" ref="AP53" si="229">AQ54-AP54</f>
        <v>208.26866487675579</v>
      </c>
      <c r="AQ53" s="44">
        <f t="shared" ref="AQ53" si="230">AR54-AQ54</f>
        <v>204.63412966640772</v>
      </c>
      <c r="AR53" s="44">
        <f t="shared" ref="AR53" si="231">AS54-AR54</f>
        <v>200.95342364586486</v>
      </c>
      <c r="AS53" s="44">
        <f t="shared" ref="AS53" si="232">AT54-AS54</f>
        <v>197.28812580504746</v>
      </c>
      <c r="AT53" s="44">
        <f t="shared" ref="AT53" si="233">AU54-AT54</f>
        <v>193.68324528019548</v>
      </c>
      <c r="AU53" s="44">
        <f t="shared" ref="AU53" si="234">AV54-AU54</f>
        <v>190.17023482173317</v>
      </c>
      <c r="AV53" s="44">
        <f t="shared" ref="AV53" si="235">AW54-AV54</f>
        <v>186.7697790021457</v>
      </c>
      <c r="AW53" s="44">
        <f t="shared" ref="AW53" si="236">AX54-AW54</f>
        <v>183.49424738206562</v>
      </c>
      <c r="AX53" s="72">
        <f t="shared" ref="AX53" si="237">AY54-AX54</f>
        <v>180.34977108938892</v>
      </c>
      <c r="AY53" s="44">
        <f t="shared" ref="AY53" si="238">AZ54-AY54</f>
        <v>177.33794585749001</v>
      </c>
      <c r="AZ53" s="44">
        <f t="shared" ref="AZ53" si="239">BA54-AZ54</f>
        <v>174.45719086764257</v>
      </c>
      <c r="BA53" s="44">
        <f t="shared" ref="BA53" si="240">BB54-BA54</f>
        <v>171.70380591719277</v>
      </c>
      <c r="BB53" s="44">
        <f t="shared" ref="BB53" si="241">BC54-BB54</f>
        <v>169.07277383927612</v>
      </c>
      <c r="BC53" s="44">
        <f t="shared" ref="BC53" si="242">BD54-BC54</f>
        <v>166.55835407856466</v>
      </c>
      <c r="BD53" s="44">
        <f t="shared" ref="BD53" si="243">BE54-BD54</f>
        <v>164.15450928518476</v>
      </c>
      <c r="BE53" s="44">
        <f t="shared" ref="BE53" si="244">BF54-BE54</f>
        <v>161.85520135428851</v>
      </c>
      <c r="BF53" s="44">
        <f t="shared" ref="BF53" si="245">BG54-BF54</f>
        <v>159.65458753516668</v>
      </c>
      <c r="BG53" s="44">
        <f t="shared" ref="BG53" si="246">BH54-BG54</f>
        <v>157.54714167553993</v>
      </c>
      <c r="BH53" s="72">
        <f t="shared" ref="BH53" si="247">BI54-BH54</f>
        <v>-7482.3011347161237</v>
      </c>
    </row>
    <row r="54" spans="1:60" ht="15.75" thickBot="1" x14ac:dyDescent="0.3">
      <c r="A54" s="13" t="s">
        <v>68</v>
      </c>
      <c r="B54" s="65">
        <f>AN54</f>
        <v>3807.5199839087504</v>
      </c>
      <c r="C54" s="74">
        <f>AN54/$AN$4</f>
        <v>0.11375615434387611</v>
      </c>
      <c r="D54" s="4" t="s">
        <v>8</v>
      </c>
      <c r="F54" s="12">
        <f>$E$3+($C53/($C53+E5))*E4*(1/(1+EXP(-$A53*(F52-$B53))))</f>
        <v>13.052953960524018</v>
      </c>
      <c r="G54" s="12">
        <f t="shared" ref="G54:AF54" si="248">$E$3+($C53/($C53+F5))*F4*(1/(1+EXP(-$A53*(G52-$B53))))</f>
        <v>16.889712380507461</v>
      </c>
      <c r="H54" s="12">
        <f t="shared" si="248"/>
        <v>21.776291915413019</v>
      </c>
      <c r="I54" s="12">
        <f t="shared" si="248"/>
        <v>27.976589569244002</v>
      </c>
      <c r="J54" s="12">
        <f t="shared" si="248"/>
        <v>35.812758338254277</v>
      </c>
      <c r="K54" s="12">
        <f t="shared" si="248"/>
        <v>45.674985593300939</v>
      </c>
      <c r="L54" s="12">
        <f t="shared" si="248"/>
        <v>58.031648065889527</v>
      </c>
      <c r="M54" s="12">
        <f t="shared" si="248"/>
        <v>73.439247467103442</v>
      </c>
      <c r="N54" s="12">
        <f t="shared" si="248"/>
        <v>92.55124031353273</v>
      </c>
      <c r="O54" s="12">
        <f t="shared" si="248"/>
        <v>116.12453559698069</v>
      </c>
      <c r="P54" s="12">
        <f t="shared" si="248"/>
        <v>145.02207304920631</v>
      </c>
      <c r="Q54" s="12">
        <f t="shared" si="248"/>
        <v>180.20956757793988</v>
      </c>
      <c r="R54" s="12">
        <f t="shared" si="248"/>
        <v>222.74429844945692</v>
      </c>
      <c r="S54" s="12">
        <f t="shared" si="248"/>
        <v>273.75385269933577</v>
      </c>
      <c r="T54" s="12">
        <f t="shared" si="248"/>
        <v>334.40313751180014</v>
      </c>
      <c r="U54" s="12">
        <f t="shared" si="248"/>
        <v>405.84888082808203</v>
      </c>
      <c r="V54" s="12">
        <f t="shared" si="248"/>
        <v>489.18230673454218</v>
      </c>
      <c r="W54" s="12">
        <f t="shared" si="248"/>
        <v>585.36264181155173</v>
      </c>
      <c r="X54" s="12">
        <f t="shared" si="248"/>
        <v>695.1463411739727</v>
      </c>
      <c r="Y54" s="12">
        <f t="shared" si="248"/>
        <v>819.01898492436692</v>
      </c>
      <c r="Z54" s="12">
        <f t="shared" si="248"/>
        <v>957.13811848283649</v>
      </c>
      <c r="AA54" s="12">
        <f t="shared" si="248"/>
        <v>1109.2953367263099</v>
      </c>
      <c r="AB54" s="52">
        <f t="shared" si="248"/>
        <v>1274.9043032016459</v>
      </c>
      <c r="AC54" s="53">
        <f t="shared" si="248"/>
        <v>1453.0182202901915</v>
      </c>
      <c r="AD54" s="53">
        <f t="shared" si="248"/>
        <v>1642.3760721604988</v>
      </c>
      <c r="AE54" s="53">
        <f t="shared" si="248"/>
        <v>1841.4726659305793</v>
      </c>
      <c r="AF54" s="54">
        <f t="shared" si="248"/>
        <v>2048.6441042520496</v>
      </c>
      <c r="AG54" s="54">
        <f t="shared" ref="AG54" si="249">$E$3+($C53/($C53+AF5))*AF4*(1/(1+EXP(-$A53*(AG52-$B53))))</f>
        <v>2262.1585962886061</v>
      </c>
      <c r="AH54" s="54">
        <f t="shared" ref="AH54" si="250">$E$3+($C53/($C53+AG5))*AG4*(1/(1+EXP(-$A53*(AH52-$B53))))</f>
        <v>2530.6178069566295</v>
      </c>
      <c r="AI54" s="54">
        <f t="shared" ref="AI54" si="251">$E$3+($C53/($C53+AH5))*AH4*(1/(1+EXP(-$A53*(AI52-$B53))))</f>
        <v>2701.4551908651329</v>
      </c>
      <c r="AJ54" s="54">
        <f t="shared" ref="AJ54" si="252">$E$3+($C53/($C53+AI5))*AI4*(1/(1+EXP(-$A53*(AJ52-$B53))))</f>
        <v>2924.1429122621607</v>
      </c>
      <c r="AK54" s="54">
        <f t="shared" ref="AK54" si="253">$E$3+($C53/($C53+AJ5))*AJ4*(1/(1+EXP(-$A53*(AK52-$B53))))</f>
        <v>3147.0776216020231</v>
      </c>
      <c r="AL54" s="54">
        <f t="shared" ref="AL54" si="254">$E$3+($C53/($C53+AK5))*AK4*(1/(1+EXP(-$A53*(AL52-$B53))))</f>
        <v>3369.1737104932549</v>
      </c>
      <c r="AM54" s="54">
        <f t="shared" ref="AM54" si="255">$E$3+($C53/($C53+AL5))*AL4*(1/(1+EXP(-$A53*(AM52-$B53))))</f>
        <v>3589.5501131412734</v>
      </c>
      <c r="AN54" s="69">
        <f t="shared" ref="AN54" si="256">$E$3+($C53/($C53+AM5))*AM4*(1/(1+EXP(-$A53*(AN52-$B53))))</f>
        <v>3807.5199839087504</v>
      </c>
      <c r="AO54" s="54">
        <f t="shared" ref="AO54" si="257">$E$3+($C53/($C53+AN5))*AN4*(1/(1+EXP(-$A53*(AO52-$B53))))</f>
        <v>4022.5721551855622</v>
      </c>
      <c r="AP54" s="54">
        <f t="shared" ref="AP54" si="258">$E$3+($C53/($C53+AO5))*AO4*(1/(1+EXP(-$A53*(AP52-$B53))))</f>
        <v>4234.3480027361729</v>
      </c>
      <c r="AQ54" s="54">
        <f t="shared" ref="AQ54" si="259">$E$3+($C53/($C53+AP5))*AP4*(1/(1+EXP(-$A53*(AQ52-$B53))))</f>
        <v>4442.6166676129287</v>
      </c>
      <c r="AR54" s="54">
        <f t="shared" ref="AR54" si="260">$E$3+($C53/($C53+AQ5))*AQ4*(1/(1+EXP(-$A53*(AR52-$B53))))</f>
        <v>4647.2507972793364</v>
      </c>
      <c r="AS54" s="54">
        <f t="shared" ref="AS54" si="261">$E$3+($C53/($C53+AR5))*AR4*(1/(1+EXP(-$A53*(AS52-$B53))))</f>
        <v>4848.2042209252013</v>
      </c>
      <c r="AT54" s="54">
        <f t="shared" ref="AT54" si="262">$E$3+($C53/($C53+AS5))*AS4*(1/(1+EXP(-$A53*(AT52-$B53))))</f>
        <v>5045.4923467302488</v>
      </c>
      <c r="AU54" s="54">
        <f t="shared" ref="AU54" si="263">$E$3+($C53/($C53+AT5))*AT4*(1/(1+EXP(-$A53*(AU52-$B53))))</f>
        <v>5239.1755920104442</v>
      </c>
      <c r="AV54" s="54">
        <f t="shared" ref="AV54" si="264">$E$3+($C53/($C53+AU5))*AU4*(1/(1+EXP(-$A53*(AV52-$B53))))</f>
        <v>5429.3458268321774</v>
      </c>
      <c r="AW54" s="54">
        <f t="shared" ref="AW54" si="265">$E$3+($C53/($C53+AV5))*AV4*(1/(1+EXP(-$A53*(AW52-$B53))))</f>
        <v>5616.1156058343231</v>
      </c>
      <c r="AX54" s="69">
        <f t="shared" ref="AX54" si="266">$E$3+($C53/($C53+AW5))*AW4*(1/(1+EXP(-$A53*(AX52-$B53))))</f>
        <v>5799.6098532163887</v>
      </c>
      <c r="AY54" s="54">
        <f t="shared" ref="AY54" si="267">$E$3+($C53/($C53+AX5))*AX4*(1/(1+EXP(-$A53*(AY52-$B53))))</f>
        <v>5979.9596243057777</v>
      </c>
      <c r="AZ54" s="54">
        <f t="shared" ref="AZ54" si="268">$E$3+($C53/($C53+AY5))*AY4*(1/(1+EXP(-$A53*(AZ52-$B53))))</f>
        <v>6157.2975701632677</v>
      </c>
      <c r="BA54" s="54">
        <f t="shared" ref="BA54" si="269">$E$3+($C53/($C53+AZ5))*AZ4*(1/(1+EXP(-$A53*(BA52-$B53))))</f>
        <v>6331.7547610309102</v>
      </c>
      <c r="BB54" s="54">
        <f t="shared" ref="BB54" si="270">$E$3+($C53/($C53+BA5))*BA4*(1/(1+EXP(-$A53*(BB52-$B53))))</f>
        <v>6503.458566948103</v>
      </c>
      <c r="BC54" s="54">
        <f t="shared" ref="BC54" si="271">$E$3+($C53/($C53+BB5))*BB4*(1/(1+EXP(-$A53*(BC52-$B53))))</f>
        <v>6672.5313407873791</v>
      </c>
      <c r="BD54" s="54">
        <f t="shared" ref="BD54" si="272">$E$3+($C53/($C53+BC5))*BC4*(1/(1+EXP(-$A53*(BD52-$B53))))</f>
        <v>6839.0896948659438</v>
      </c>
      <c r="BE54" s="54">
        <f t="shared" ref="BE54" si="273">$E$3+($C53/($C53+BD5))*BD4*(1/(1+EXP(-$A53*(BE52-$B53))))</f>
        <v>7003.2442041511285</v>
      </c>
      <c r="BF54" s="54">
        <f t="shared" ref="BF54" si="274">$E$3+($C53/($C53+BE5))*BE4*(1/(1+EXP(-$A53*(BF52-$B53))))</f>
        <v>7165.0994055054171</v>
      </c>
      <c r="BG54" s="54">
        <f t="shared" ref="BG54" si="275">$E$3+($C53/($C53+BF5))*BF4*(1/(1+EXP(-$A53*(BG52-$B53))))</f>
        <v>7324.7539930405837</v>
      </c>
      <c r="BH54" s="69">
        <f t="shared" ref="BH54" si="276">$E$3+($C53/($C53+BG5))*BG4*(1/(1+EXP(-$A53*(BH52-$B53))))</f>
        <v>7482.3011347161237</v>
      </c>
    </row>
    <row r="55" spans="1:60" ht="15.75" thickBot="1" x14ac:dyDescent="0.3">
      <c r="A55" s="13" t="s">
        <v>69</v>
      </c>
      <c r="B55" s="17">
        <f>AX54</f>
        <v>5799.6098532163887</v>
      </c>
      <c r="C55" s="73">
        <f>AX54/$AX$4</f>
        <v>0.14713670297945977</v>
      </c>
      <c r="D55" s="4" t="s">
        <v>9</v>
      </c>
      <c r="E55" s="5">
        <f>SUM(F55:AF55)</f>
        <v>17836903.597746242</v>
      </c>
      <c r="F55" s="3">
        <f>(F54-F$3)^2</f>
        <v>170.37960709555966</v>
      </c>
      <c r="G55" s="3">
        <f t="shared" ref="G55:AF55" si="277">(G54-G$3)^2</f>
        <v>285.26238429626704</v>
      </c>
      <c r="H55" s="3">
        <f t="shared" si="277"/>
        <v>474.20614919164632</v>
      </c>
      <c r="I55" s="3">
        <f t="shared" si="277"/>
        <v>782.6824573231296</v>
      </c>
      <c r="J55" s="3">
        <f t="shared" si="277"/>
        <v>1282.3716119187288</v>
      </c>
      <c r="K55" s="3">
        <f t="shared" si="277"/>
        <v>2085.8306596463276</v>
      </c>
      <c r="L55" s="3">
        <f t="shared" si="277"/>
        <v>3366.9267452468998</v>
      </c>
      <c r="M55" s="3">
        <f t="shared" si="277"/>
        <v>5392.0399466238232</v>
      </c>
      <c r="N55" s="3">
        <f t="shared" si="277"/>
        <v>8563.6812362472429</v>
      </c>
      <c r="O55" s="3">
        <f t="shared" si="277"/>
        <v>13480.656535245307</v>
      </c>
      <c r="P55" s="3">
        <f t="shared" si="277"/>
        <v>21028.90640041593</v>
      </c>
      <c r="Q55" s="3">
        <f t="shared" si="277"/>
        <v>32471.441180460442</v>
      </c>
      <c r="R55" s="3">
        <f t="shared" si="277"/>
        <v>49608.224325809526</v>
      </c>
      <c r="S55" s="3">
        <f t="shared" si="277"/>
        <v>74927.561832624575</v>
      </c>
      <c r="T55" s="3">
        <f t="shared" si="277"/>
        <v>111783.47824187558</v>
      </c>
      <c r="U55" s="3">
        <f t="shared" si="277"/>
        <v>164605.65507285087</v>
      </c>
      <c r="V55" s="3">
        <f t="shared" si="277"/>
        <v>238968.42693273429</v>
      </c>
      <c r="W55" s="3">
        <f t="shared" si="277"/>
        <v>342026.71827005653</v>
      </c>
      <c r="X55" s="3">
        <f t="shared" si="277"/>
        <v>481688.41933919693</v>
      </c>
      <c r="Y55" s="3">
        <f t="shared" si="277"/>
        <v>666127.08875877992</v>
      </c>
      <c r="Z55" s="3">
        <f t="shared" si="277"/>
        <v>906821.18934720359</v>
      </c>
      <c r="AA55" s="3">
        <f t="shared" si="277"/>
        <v>1213706.4075975786</v>
      </c>
      <c r="AB55" s="46">
        <f t="shared" si="277"/>
        <v>1592991.9668792344</v>
      </c>
      <c r="AC55" s="47">
        <f t="shared" si="277"/>
        <v>2056893.8814374346</v>
      </c>
      <c r="AD55" s="47">
        <f t="shared" si="277"/>
        <v>2614221.3796844119</v>
      </c>
      <c r="AE55" s="47">
        <f t="shared" si="277"/>
        <v>3257654.3531593308</v>
      </c>
      <c r="AF55" s="48">
        <f t="shared" si="277"/>
        <v>3975494.4619534086</v>
      </c>
    </row>
    <row r="56" spans="1:60" ht="15.75" thickBot="1" x14ac:dyDescent="0.3">
      <c r="A56" s="13" t="s">
        <v>70</v>
      </c>
      <c r="B56" s="66">
        <f>BH54</f>
        <v>7482.3011347161237</v>
      </c>
      <c r="C56" s="75">
        <f>BH54/$BH$4</f>
        <v>0.1649462618107001</v>
      </c>
      <c r="D56" s="4" t="s">
        <v>10</v>
      </c>
      <c r="E56" s="5">
        <f>SUM(F56:AF56)</f>
        <v>14812.780751678365</v>
      </c>
      <c r="F56">
        <f>SQRT(F55)</f>
        <v>13.052953960524018</v>
      </c>
      <c r="G56">
        <f t="shared" ref="G56:AF56" si="278">SQRT(G55)</f>
        <v>16.889712380507461</v>
      </c>
      <c r="H56">
        <f t="shared" si="278"/>
        <v>21.776274915413019</v>
      </c>
      <c r="I56">
        <f t="shared" si="278"/>
        <v>27.976462559142991</v>
      </c>
      <c r="J56">
        <f t="shared" si="278"/>
        <v>35.810216585755647</v>
      </c>
      <c r="K56">
        <f t="shared" si="278"/>
        <v>45.670895104500936</v>
      </c>
      <c r="L56">
        <f t="shared" si="278"/>
        <v>58.02522507708953</v>
      </c>
      <c r="M56">
        <f t="shared" si="278"/>
        <v>73.430511006146645</v>
      </c>
      <c r="N56">
        <f t="shared" si="278"/>
        <v>92.540160126548528</v>
      </c>
      <c r="O56">
        <f t="shared" si="278"/>
        <v>116.106229528158</v>
      </c>
      <c r="P56">
        <f t="shared" si="278"/>
        <v>145.0134697206295</v>
      </c>
      <c r="Q56">
        <f t="shared" si="278"/>
        <v>180.19833845088706</v>
      </c>
      <c r="R56">
        <f t="shared" si="278"/>
        <v>222.72903790437726</v>
      </c>
      <c r="S56">
        <f t="shared" si="278"/>
        <v>273.72899340885425</v>
      </c>
      <c r="T56">
        <f t="shared" si="278"/>
        <v>334.34036286675826</v>
      </c>
      <c r="U56">
        <f t="shared" si="278"/>
        <v>405.71622480848714</v>
      </c>
      <c r="V56">
        <f t="shared" si="278"/>
        <v>488.84396992571595</v>
      </c>
      <c r="W56">
        <f t="shared" si="278"/>
        <v>584.83050388130107</v>
      </c>
      <c r="X56">
        <f t="shared" si="278"/>
        <v>694.03776506700046</v>
      </c>
      <c r="Y56">
        <f t="shared" si="278"/>
        <v>816.16609140467233</v>
      </c>
      <c r="Z56">
        <f t="shared" si="278"/>
        <v>952.27159431918562</v>
      </c>
      <c r="AA56">
        <f t="shared" si="278"/>
        <v>1101.6834425539755</v>
      </c>
      <c r="AB56" s="43">
        <f t="shared" si="278"/>
        <v>1262.1378557349567</v>
      </c>
      <c r="AC56" s="44">
        <f t="shared" si="278"/>
        <v>1434.1875335664561</v>
      </c>
      <c r="AD56" s="44">
        <f t="shared" si="278"/>
        <v>1616.8553985079841</v>
      </c>
      <c r="AE56" s="44">
        <f t="shared" si="278"/>
        <v>1804.8973248246923</v>
      </c>
      <c r="AF56" s="45">
        <f t="shared" si="278"/>
        <v>1993.864203488645</v>
      </c>
    </row>
    <row r="60" spans="1:60" ht="15.75" thickBot="1" x14ac:dyDescent="0.3">
      <c r="A60" t="s">
        <v>23</v>
      </c>
    </row>
    <row r="61" spans="1:60" x14ac:dyDescent="0.25">
      <c r="A61" s="22" t="s">
        <v>15</v>
      </c>
      <c r="B61" s="23" t="s">
        <v>18</v>
      </c>
      <c r="C61" s="24" t="s">
        <v>19</v>
      </c>
      <c r="D61" s="4" t="s">
        <v>21</v>
      </c>
      <c r="E61">
        <v>0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  <c r="M61">
        <v>8</v>
      </c>
      <c r="N61">
        <v>9</v>
      </c>
      <c r="O61">
        <v>10</v>
      </c>
      <c r="P61">
        <v>11</v>
      </c>
      <c r="Q61">
        <v>12</v>
      </c>
      <c r="R61">
        <v>13</v>
      </c>
      <c r="S61">
        <v>14</v>
      </c>
      <c r="T61">
        <v>15</v>
      </c>
      <c r="U61">
        <v>16</v>
      </c>
      <c r="V61">
        <v>17</v>
      </c>
      <c r="W61">
        <v>18</v>
      </c>
      <c r="X61">
        <v>19</v>
      </c>
      <c r="Y61">
        <v>20</v>
      </c>
      <c r="Z61">
        <v>21</v>
      </c>
      <c r="AA61">
        <v>22</v>
      </c>
      <c r="AB61" s="43">
        <v>23</v>
      </c>
      <c r="AC61" s="44">
        <v>24</v>
      </c>
      <c r="AD61" s="44">
        <v>25</v>
      </c>
      <c r="AE61" s="44">
        <v>26</v>
      </c>
      <c r="AF61" s="45">
        <v>27</v>
      </c>
      <c r="AG61" s="45">
        <v>28</v>
      </c>
      <c r="AH61" s="45">
        <v>29</v>
      </c>
      <c r="AI61" s="45">
        <v>30</v>
      </c>
      <c r="AJ61" s="45">
        <v>31</v>
      </c>
      <c r="AK61" s="45">
        <v>32</v>
      </c>
      <c r="AL61" s="45">
        <v>33</v>
      </c>
      <c r="AM61" s="45">
        <v>34</v>
      </c>
      <c r="AN61" s="69">
        <v>35</v>
      </c>
      <c r="AO61" s="45">
        <v>36</v>
      </c>
      <c r="AP61" s="45">
        <v>37</v>
      </c>
      <c r="AQ61" s="45">
        <v>38</v>
      </c>
      <c r="AR61" s="45">
        <v>39</v>
      </c>
      <c r="AS61" s="45">
        <v>40</v>
      </c>
      <c r="AT61" s="45">
        <v>41</v>
      </c>
      <c r="AU61" s="45">
        <v>42</v>
      </c>
      <c r="AV61" s="45">
        <v>43</v>
      </c>
      <c r="AW61" s="45">
        <v>44</v>
      </c>
      <c r="AX61" s="69">
        <v>45</v>
      </c>
      <c r="AY61" s="45">
        <v>46</v>
      </c>
      <c r="AZ61" s="45">
        <v>47</v>
      </c>
      <c r="BA61" s="45">
        <v>48</v>
      </c>
      <c r="BB61" s="45">
        <v>49</v>
      </c>
      <c r="BC61" s="45">
        <v>50</v>
      </c>
      <c r="BD61" s="45">
        <v>51</v>
      </c>
      <c r="BE61" s="45">
        <v>52</v>
      </c>
      <c r="BF61" s="45">
        <v>53</v>
      </c>
      <c r="BG61" s="45">
        <v>54</v>
      </c>
      <c r="BH61" s="69">
        <v>55</v>
      </c>
    </row>
    <row r="62" spans="1:60" ht="15.75" thickBot="1" x14ac:dyDescent="0.3">
      <c r="A62" s="25">
        <v>2.1357556620024538</v>
      </c>
      <c r="B62" s="26">
        <v>5.067484400855371E-2</v>
      </c>
      <c r="C62" s="27">
        <v>17753.858180399951</v>
      </c>
      <c r="D62" s="4" t="s">
        <v>20</v>
      </c>
      <c r="F62">
        <f>G63-F63</f>
        <v>2.7787027350351634</v>
      </c>
      <c r="G62">
        <f t="shared" ref="G62:AF62" si="279">H63-G63</f>
        <v>3.8899198470852987</v>
      </c>
      <c r="H62">
        <f t="shared" si="279"/>
        <v>5.3425125411962</v>
      </c>
      <c r="I62">
        <f t="shared" si="279"/>
        <v>7.2055205252273531</v>
      </c>
      <c r="J62">
        <f t="shared" si="279"/>
        <v>9.551874046071962</v>
      </c>
      <c r="K62">
        <f t="shared" si="279"/>
        <v>12.45617348706525</v>
      </c>
      <c r="L62">
        <f t="shared" si="279"/>
        <v>15.992074400953207</v>
      </c>
      <c r="M62">
        <f t="shared" si="279"/>
        <v>20.229401567823118</v>
      </c>
      <c r="N62">
        <f t="shared" si="279"/>
        <v>25.231142390375453</v>
      </c>
      <c r="O62">
        <f t="shared" si="279"/>
        <v>31.050484610825421</v>
      </c>
      <c r="P62">
        <f t="shared" si="279"/>
        <v>37.728064767992407</v>
      </c>
      <c r="Q62">
        <f t="shared" si="279"/>
        <v>45.289582273244065</v>
      </c>
      <c r="R62">
        <f t="shared" si="279"/>
        <v>53.743911034486985</v>
      </c>
      <c r="S62">
        <f t="shared" si="279"/>
        <v>63.081808767555117</v>
      </c>
      <c r="T62">
        <f t="shared" si="279"/>
        <v>73.275286695315685</v>
      </c>
      <c r="U62">
        <f t="shared" si="279"/>
        <v>84.277662654275503</v>
      </c>
      <c r="V62">
        <f t="shared" si="279"/>
        <v>96.024281957936864</v>
      </c>
      <c r="W62">
        <f t="shared" si="279"/>
        <v>108.43385550183928</v>
      </c>
      <c r="X62">
        <f t="shared" si="279"/>
        <v>121.41033567539057</v>
      </c>
      <c r="Y62">
        <f t="shared" si="279"/>
        <v>134.84522905036647</v>
      </c>
      <c r="Z62">
        <f t="shared" si="279"/>
        <v>148.62023116131047</v>
      </c>
      <c r="AA62">
        <f t="shared" si="279"/>
        <v>162.6100629009045</v>
      </c>
      <c r="AB62" s="43">
        <f t="shared" si="279"/>
        <v>176.68538947497245</v>
      </c>
      <c r="AC62" s="44">
        <f t="shared" si="279"/>
        <v>190.71571043020958</v>
      </c>
      <c r="AD62" s="44">
        <f t="shared" si="279"/>
        <v>204.57212165812143</v>
      </c>
      <c r="AE62" s="44">
        <f t="shared" si="279"/>
        <v>218.12986605830179</v>
      </c>
      <c r="AF62" s="44">
        <f t="shared" si="279"/>
        <v>231.27060730096946</v>
      </c>
      <c r="AG62" s="44">
        <f t="shared" ref="AG62" si="280">AH63-AG63</f>
        <v>243.88437957063252</v>
      </c>
      <c r="AH62" s="44">
        <f t="shared" ref="AH62" si="281">AI63-AH63</f>
        <v>255.87118419619719</v>
      </c>
      <c r="AI62" s="44">
        <f t="shared" ref="AI62" si="282">AJ63-AI63</f>
        <v>267.14222080152558</v>
      </c>
      <c r="AJ62" s="44">
        <f t="shared" ref="AJ62" si="283">AK63-AJ63</f>
        <v>277.62075540731212</v>
      </c>
      <c r="AK62" s="44">
        <f t="shared" ref="AK62" si="284">AL63-AK63</f>
        <v>287.242640375684</v>
      </c>
      <c r="AL62" s="44">
        <f t="shared" ref="AL62" si="285">AM63-AL63</f>
        <v>295.95651101658268</v>
      </c>
      <c r="AM62" s="44">
        <f t="shared" ref="AM62" si="286">AN63-AM63</f>
        <v>303.72369105036842</v>
      </c>
      <c r="AN62" s="72">
        <f t="shared" ref="AN62" si="287">AO63-AN63</f>
        <v>310.51784406374918</v>
      </c>
      <c r="AO62" s="44">
        <f t="shared" ref="AO62" si="288">AP63-AO63</f>
        <v>316.32441082759487</v>
      </c>
      <c r="AP62" s="44">
        <f t="shared" ref="AP62" si="289">AQ63-AP63</f>
        <v>321.13987315406121</v>
      </c>
      <c r="AQ62" s="44">
        <f t="shared" ref="AQ62" si="290">AR63-AQ63</f>
        <v>324.97088417995928</v>
      </c>
      <c r="AR62" s="44">
        <f t="shared" ref="AR62" si="291">AS63-AR63</f>
        <v>327.83330290745016</v>
      </c>
      <c r="AS62" s="44">
        <f t="shared" ref="AS62" si="292">AT63-AS63</f>
        <v>329.75116783480917</v>
      </c>
      <c r="AT62" s="44">
        <f t="shared" ref="AT62" si="293">AU63-AT63</f>
        <v>330.75564086788381</v>
      </c>
      <c r="AU62" s="44">
        <f t="shared" ref="AU62" si="294">AV63-AU63</f>
        <v>330.88394868067735</v>
      </c>
      <c r="AV62" s="44">
        <f t="shared" ref="AV62" si="295">AW63-AV63</f>
        <v>330.17834451584167</v>
      </c>
      <c r="AW62" s="44">
        <f t="shared" ref="AW62" si="296">AX63-AW63</f>
        <v>328.68510926575254</v>
      </c>
      <c r="AX62" s="72">
        <f t="shared" ref="AX62" si="297">AY63-AX63</f>
        <v>326.45360669450656</v>
      </c>
      <c r="AY62" s="44">
        <f t="shared" ref="AY62" si="298">AZ63-AY63</f>
        <v>323.5354039562244</v>
      </c>
      <c r="AZ62" s="44">
        <f t="shared" ref="AZ62" si="299">BA63-AZ63</f>
        <v>319.98346520622272</v>
      </c>
      <c r="BA62" s="44">
        <f t="shared" ref="BA62" si="300">BB63-BA63</f>
        <v>315.85142313148572</v>
      </c>
      <c r="BB62" s="44">
        <f t="shared" ref="BB62" si="301">BC63-BB63</f>
        <v>311.1929306645161</v>
      </c>
      <c r="BC62" s="44">
        <f t="shared" ref="BC62" si="302">BD63-BC63</f>
        <v>306.06109298878255</v>
      </c>
      <c r="BD62" s="44">
        <f t="shared" ref="BD62" si="303">BE63-BD63</f>
        <v>300.50797818013962</v>
      </c>
      <c r="BE62" s="44">
        <f t="shared" ref="BE62" si="304">BF63-BE63</f>
        <v>294.58420343093348</v>
      </c>
      <c r="BF62" s="44">
        <f t="shared" ref="BF62" si="305">BG63-BF63</f>
        <v>288.33859273940834</v>
      </c>
      <c r="BG62" s="44">
        <f t="shared" ref="BG62" si="306">BH63-BG63</f>
        <v>281.81790118011668</v>
      </c>
      <c r="BH62" s="72">
        <f t="shared" ref="BH62" si="307">BI63-BH63</f>
        <v>-10540.94263231985</v>
      </c>
    </row>
    <row r="63" spans="1:60" ht="15.75" thickBot="1" x14ac:dyDescent="0.3">
      <c r="A63" s="13" t="s">
        <v>68</v>
      </c>
      <c r="B63" s="65">
        <f>AN63</f>
        <v>4221.5755078497341</v>
      </c>
      <c r="C63" s="74">
        <f>AN63/$AN$4</f>
        <v>0.12612676941285111</v>
      </c>
      <c r="D63" s="4" t="s">
        <v>8</v>
      </c>
      <c r="F63" s="12">
        <f>$E$3+($C62)*(EXP(-EXP($A62-$B62*F61)))</f>
        <v>5.6923119165805369</v>
      </c>
      <c r="G63" s="12">
        <f t="shared" ref="G63:AF63" si="308">$E$3+($C62)*(EXP(-EXP($A62-$B62*G61)))</f>
        <v>8.4710146516157003</v>
      </c>
      <c r="H63" s="12">
        <f t="shared" si="308"/>
        <v>12.360934498700999</v>
      </c>
      <c r="I63" s="12">
        <f t="shared" si="308"/>
        <v>17.703447039897199</v>
      </c>
      <c r="J63" s="12">
        <f t="shared" si="308"/>
        <v>24.908967565124552</v>
      </c>
      <c r="K63" s="12">
        <f t="shared" si="308"/>
        <v>34.460841611196514</v>
      </c>
      <c r="L63" s="12">
        <f t="shared" si="308"/>
        <v>46.917015098261764</v>
      </c>
      <c r="M63" s="12">
        <f t="shared" si="308"/>
        <v>62.909089499214971</v>
      </c>
      <c r="N63" s="12">
        <f t="shared" si="308"/>
        <v>83.138491067038089</v>
      </c>
      <c r="O63" s="12">
        <f t="shared" si="308"/>
        <v>108.36963345741354</v>
      </c>
      <c r="P63" s="12">
        <f t="shared" si="308"/>
        <v>139.42011806823896</v>
      </c>
      <c r="Q63" s="12">
        <f t="shared" si="308"/>
        <v>177.14818283623137</v>
      </c>
      <c r="R63" s="12">
        <f t="shared" si="308"/>
        <v>222.43776510947544</v>
      </c>
      <c r="S63" s="12">
        <f t="shared" si="308"/>
        <v>276.18167614396242</v>
      </c>
      <c r="T63" s="12">
        <f t="shared" si="308"/>
        <v>339.26348491151754</v>
      </c>
      <c r="U63" s="12">
        <f t="shared" si="308"/>
        <v>412.53877160683322</v>
      </c>
      <c r="V63" s="12">
        <f t="shared" si="308"/>
        <v>496.81643426110872</v>
      </c>
      <c r="W63" s="12">
        <f t="shared" si="308"/>
        <v>592.84071621904559</v>
      </c>
      <c r="X63" s="12">
        <f t="shared" si="308"/>
        <v>701.27457172088486</v>
      </c>
      <c r="Y63" s="12">
        <f t="shared" si="308"/>
        <v>822.68490739627543</v>
      </c>
      <c r="Z63" s="12">
        <f t="shared" si="308"/>
        <v>957.5301364466419</v>
      </c>
      <c r="AA63" s="12">
        <f t="shared" si="308"/>
        <v>1106.1503676079524</v>
      </c>
      <c r="AB63" s="52">
        <f t="shared" si="308"/>
        <v>1268.7604305088569</v>
      </c>
      <c r="AC63" s="53">
        <f t="shared" si="308"/>
        <v>1445.4458199838293</v>
      </c>
      <c r="AD63" s="53">
        <f t="shared" si="308"/>
        <v>1636.1615304140389</v>
      </c>
      <c r="AE63" s="53">
        <f t="shared" si="308"/>
        <v>1840.7336520721603</v>
      </c>
      <c r="AF63" s="54">
        <f t="shared" si="308"/>
        <v>2058.8635181304621</v>
      </c>
      <c r="AG63" s="54">
        <f t="shared" ref="AG63:BH63" si="309">$E$3+($C62)*(EXP(-EXP($A62-$B62*AG61)))</f>
        <v>2290.1341254314316</v>
      </c>
      <c r="AH63" s="54">
        <f t="shared" si="309"/>
        <v>2534.0185050020641</v>
      </c>
      <c r="AI63" s="54">
        <f t="shared" si="309"/>
        <v>2789.8896891982613</v>
      </c>
      <c r="AJ63" s="54">
        <f t="shared" si="309"/>
        <v>3057.0319099997869</v>
      </c>
      <c r="AK63" s="54">
        <f t="shared" si="309"/>
        <v>3334.652665407099</v>
      </c>
      <c r="AL63" s="54">
        <f t="shared" si="309"/>
        <v>3621.895305782783</v>
      </c>
      <c r="AM63" s="54">
        <f t="shared" si="309"/>
        <v>3917.8518167993657</v>
      </c>
      <c r="AN63" s="76">
        <f t="shared" si="309"/>
        <v>4221.5755078497341</v>
      </c>
      <c r="AO63" s="54">
        <f t="shared" si="309"/>
        <v>4532.0933519134833</v>
      </c>
      <c r="AP63" s="54">
        <f t="shared" si="309"/>
        <v>4848.4177627410781</v>
      </c>
      <c r="AQ63" s="54">
        <f t="shared" si="309"/>
        <v>5169.5576358951394</v>
      </c>
      <c r="AR63" s="54">
        <f t="shared" si="309"/>
        <v>5494.5285200750986</v>
      </c>
      <c r="AS63" s="54">
        <f t="shared" si="309"/>
        <v>5822.3618229825488</v>
      </c>
      <c r="AT63" s="54">
        <f t="shared" si="309"/>
        <v>6152.112990817358</v>
      </c>
      <c r="AU63" s="54">
        <f t="shared" si="309"/>
        <v>6482.8686316852418</v>
      </c>
      <c r="AV63" s="54">
        <f t="shared" si="309"/>
        <v>6813.7525803659191</v>
      </c>
      <c r="AW63" s="54">
        <f t="shared" si="309"/>
        <v>7143.9309248817608</v>
      </c>
      <c r="AX63" s="76">
        <f t="shared" si="309"/>
        <v>7472.6160341475133</v>
      </c>
      <c r="AY63" s="54">
        <f t="shared" si="309"/>
        <v>7799.0696408420199</v>
      </c>
      <c r="AZ63" s="54">
        <f t="shared" si="309"/>
        <v>8122.6050447982443</v>
      </c>
      <c r="BA63" s="54">
        <f t="shared" si="309"/>
        <v>8442.588510004467</v>
      </c>
      <c r="BB63" s="54">
        <f t="shared" si="309"/>
        <v>8758.4399331359527</v>
      </c>
      <c r="BC63" s="54">
        <f t="shared" si="309"/>
        <v>9069.6328638004688</v>
      </c>
      <c r="BD63" s="54">
        <f t="shared" si="309"/>
        <v>9375.6939567892514</v>
      </c>
      <c r="BE63" s="54">
        <f t="shared" si="309"/>
        <v>9676.201934969391</v>
      </c>
      <c r="BF63" s="54">
        <f t="shared" si="309"/>
        <v>9970.7861384003245</v>
      </c>
      <c r="BG63" s="54">
        <f t="shared" si="309"/>
        <v>10259.124731139733</v>
      </c>
      <c r="BH63" s="76">
        <f t="shared" si="309"/>
        <v>10540.94263231985</v>
      </c>
    </row>
    <row r="64" spans="1:60" ht="15.75" thickBot="1" x14ac:dyDescent="0.3">
      <c r="A64" s="13" t="s">
        <v>69</v>
      </c>
      <c r="B64" s="17">
        <f>AX63</f>
        <v>7472.6160341475133</v>
      </c>
      <c r="C64" s="73">
        <f>AX63/$AX$4</f>
        <v>0.18958104316036792</v>
      </c>
      <c r="D64" s="4" t="s">
        <v>9</v>
      </c>
      <c r="E64" s="5">
        <f>SUM(F64:AF64)</f>
        <v>17841154.138706654</v>
      </c>
      <c r="F64" s="3">
        <f>(F63-F$3)^2</f>
        <v>32.402414955644787</v>
      </c>
      <c r="G64" s="3">
        <f t="shared" ref="G64:AF64" si="310">(G63-G$3)^2</f>
        <v>71.758089227887865</v>
      </c>
      <c r="H64" s="3">
        <f t="shared" si="310"/>
        <v>152.79228140969258</v>
      </c>
      <c r="I64" s="3">
        <f t="shared" si="310"/>
        <v>313.40754007738292</v>
      </c>
      <c r="J64" s="3">
        <f t="shared" si="310"/>
        <v>620.33004675983887</v>
      </c>
      <c r="K64" s="3">
        <f t="shared" si="310"/>
        <v>1187.2676979107732</v>
      </c>
      <c r="L64" s="3">
        <f t="shared" si="310"/>
        <v>2200.6036520602966</v>
      </c>
      <c r="M64" s="3">
        <f t="shared" si="310"/>
        <v>3956.4544123375144</v>
      </c>
      <c r="N64" s="3">
        <f t="shared" si="310"/>
        <v>6910.1664396213009</v>
      </c>
      <c r="O64" s="3">
        <f t="shared" si="310"/>
        <v>11740.010146869598</v>
      </c>
      <c r="P64" s="3">
        <f t="shared" si="310"/>
        <v>19435.570442007036</v>
      </c>
      <c r="Q64" s="3">
        <f t="shared" si="310"/>
        <v>31377.500369367666</v>
      </c>
      <c r="R64" s="3">
        <f t="shared" si="310"/>
        <v>49471.770536698663</v>
      </c>
      <c r="S64" s="3">
        <f t="shared" si="310"/>
        <v>76262.587494646999</v>
      </c>
      <c r="T64" s="3">
        <f t="shared" si="310"/>
        <v>115057.12184528157</v>
      </c>
      <c r="U64" s="3">
        <f t="shared" si="310"/>
        <v>170078.80417375459</v>
      </c>
      <c r="V64" s="3">
        <f t="shared" si="310"/>
        <v>246490.50124983813</v>
      </c>
      <c r="W64" s="3">
        <f t="shared" si="310"/>
        <v>350829.45191449352</v>
      </c>
      <c r="X64" s="3">
        <f t="shared" si="310"/>
        <v>490232.42141402152</v>
      </c>
      <c r="Y64" s="3">
        <f t="shared" si="310"/>
        <v>672124.53097693028</v>
      </c>
      <c r="Z64" s="3">
        <f t="shared" si="310"/>
        <v>907567.95816807705</v>
      </c>
      <c r="AA64" s="3">
        <f t="shared" si="310"/>
        <v>1206786.777618258</v>
      </c>
      <c r="AB64" s="46">
        <f t="shared" si="310"/>
        <v>1577520.8854381288</v>
      </c>
      <c r="AC64" s="47">
        <f t="shared" si="310"/>
        <v>2035230.7384467155</v>
      </c>
      <c r="AD64" s="47">
        <f t="shared" si="310"/>
        <v>2594163.969469497</v>
      </c>
      <c r="AE64" s="47">
        <f t="shared" si="310"/>
        <v>3254987.2110286765</v>
      </c>
      <c r="AF64" s="48">
        <f t="shared" si="310"/>
        <v>4016351.1453990308</v>
      </c>
    </row>
    <row r="65" spans="1:60" ht="15.75" thickBot="1" x14ac:dyDescent="0.3">
      <c r="A65" s="13" t="s">
        <v>70</v>
      </c>
      <c r="B65" s="66">
        <f>BH63</f>
        <v>10540.94263231985</v>
      </c>
      <c r="C65" s="75">
        <f>BH63/$BH$4</f>
        <v>0.23237357757429603</v>
      </c>
      <c r="D65" s="4" t="s">
        <v>10</v>
      </c>
      <c r="E65" s="5">
        <f>SUM(F65:AF65)</f>
        <v>14733.093712515809</v>
      </c>
      <c r="F65">
        <f>SQRT(F64)</f>
        <v>5.6923119165805369</v>
      </c>
      <c r="G65">
        <f t="shared" ref="G65:AF65" si="311">SQRT(G64)</f>
        <v>8.4710146516157003</v>
      </c>
      <c r="H65">
        <f t="shared" si="311"/>
        <v>12.360917498700999</v>
      </c>
      <c r="I65">
        <f t="shared" si="311"/>
        <v>17.703320029796188</v>
      </c>
      <c r="J65">
        <f t="shared" si="311"/>
        <v>24.906425812625923</v>
      </c>
      <c r="K65">
        <f t="shared" si="311"/>
        <v>34.456751122396511</v>
      </c>
      <c r="L65">
        <f t="shared" si="311"/>
        <v>46.910592109461767</v>
      </c>
      <c r="M65">
        <f t="shared" si="311"/>
        <v>62.900353038258174</v>
      </c>
      <c r="N65">
        <f t="shared" si="311"/>
        <v>83.127410880053887</v>
      </c>
      <c r="O65">
        <f t="shared" si="311"/>
        <v>108.35132738859085</v>
      </c>
      <c r="P65">
        <f t="shared" si="311"/>
        <v>139.41151473966215</v>
      </c>
      <c r="Q65">
        <f t="shared" si="311"/>
        <v>177.13695370917856</v>
      </c>
      <c r="R65">
        <f t="shared" si="311"/>
        <v>222.42250456439578</v>
      </c>
      <c r="S65">
        <f t="shared" si="311"/>
        <v>276.1568168534809</v>
      </c>
      <c r="T65">
        <f t="shared" si="311"/>
        <v>339.20071026647565</v>
      </c>
      <c r="U65">
        <f t="shared" si="311"/>
        <v>412.40611558723833</v>
      </c>
      <c r="V65">
        <f t="shared" si="311"/>
        <v>496.4780974522825</v>
      </c>
      <c r="W65">
        <f t="shared" si="311"/>
        <v>592.30857828879493</v>
      </c>
      <c r="X65">
        <f t="shared" si="311"/>
        <v>700.16599561391263</v>
      </c>
      <c r="Y65">
        <f t="shared" si="311"/>
        <v>819.83201387658085</v>
      </c>
      <c r="Z65">
        <f t="shared" si="311"/>
        <v>952.66361228299104</v>
      </c>
      <c r="AA65">
        <f t="shared" si="311"/>
        <v>1098.538473435618</v>
      </c>
      <c r="AB65" s="43">
        <f t="shared" si="311"/>
        <v>1255.9939830421677</v>
      </c>
      <c r="AC65" s="44">
        <f t="shared" si="311"/>
        <v>1426.6151332600939</v>
      </c>
      <c r="AD65" s="44">
        <f t="shared" si="311"/>
        <v>1610.6408567615242</v>
      </c>
      <c r="AE65" s="44">
        <f t="shared" si="311"/>
        <v>1804.1583109662733</v>
      </c>
      <c r="AF65" s="45">
        <f t="shared" si="311"/>
        <v>2004.0836173670575</v>
      </c>
    </row>
    <row r="70" spans="1:60" ht="15.75" thickBot="1" x14ac:dyDescent="0.3">
      <c r="A70" t="s">
        <v>24</v>
      </c>
    </row>
    <row r="71" spans="1:60" x14ac:dyDescent="0.25">
      <c r="A71" s="22" t="s">
        <v>15</v>
      </c>
      <c r="B71" s="23" t="s">
        <v>18</v>
      </c>
      <c r="C71" s="24" t="s">
        <v>19</v>
      </c>
      <c r="D71" s="4" t="s">
        <v>21</v>
      </c>
      <c r="E71">
        <v>0</v>
      </c>
      <c r="F71">
        <v>1</v>
      </c>
      <c r="G71">
        <v>2</v>
      </c>
      <c r="H71">
        <v>3</v>
      </c>
      <c r="I71">
        <v>4</v>
      </c>
      <c r="J71">
        <v>5</v>
      </c>
      <c r="K71">
        <v>6</v>
      </c>
      <c r="L71">
        <v>7</v>
      </c>
      <c r="M71">
        <v>8</v>
      </c>
      <c r="N71">
        <v>9</v>
      </c>
      <c r="O71">
        <v>10</v>
      </c>
      <c r="P71">
        <v>11</v>
      </c>
      <c r="Q71">
        <v>12</v>
      </c>
      <c r="R71">
        <v>13</v>
      </c>
      <c r="S71">
        <v>14</v>
      </c>
      <c r="T71">
        <v>15</v>
      </c>
      <c r="U71">
        <v>16</v>
      </c>
      <c r="V71">
        <v>17</v>
      </c>
      <c r="W71">
        <v>18</v>
      </c>
      <c r="X71">
        <v>19</v>
      </c>
      <c r="Y71">
        <v>20</v>
      </c>
      <c r="Z71">
        <v>21</v>
      </c>
      <c r="AA71">
        <v>22</v>
      </c>
      <c r="AB71" s="43">
        <v>23</v>
      </c>
      <c r="AC71" s="44">
        <v>24</v>
      </c>
      <c r="AD71" s="44">
        <v>25</v>
      </c>
      <c r="AE71" s="44">
        <v>26</v>
      </c>
      <c r="AF71" s="45">
        <v>27</v>
      </c>
      <c r="AG71" s="45">
        <v>28</v>
      </c>
      <c r="AH71" s="45">
        <v>29</v>
      </c>
      <c r="AI71" s="45">
        <v>30</v>
      </c>
      <c r="AJ71" s="45">
        <v>31</v>
      </c>
      <c r="AK71" s="45">
        <v>32</v>
      </c>
      <c r="AL71" s="45">
        <v>33</v>
      </c>
      <c r="AM71" s="45">
        <v>34</v>
      </c>
      <c r="AN71" s="69">
        <v>35</v>
      </c>
      <c r="AO71" s="45">
        <v>36</v>
      </c>
      <c r="AP71" s="45">
        <v>37</v>
      </c>
      <c r="AQ71" s="45">
        <v>38</v>
      </c>
      <c r="AR71" s="45">
        <v>39</v>
      </c>
      <c r="AS71" s="45">
        <v>40</v>
      </c>
      <c r="AT71" s="45">
        <v>41</v>
      </c>
      <c r="AU71" s="45">
        <v>42</v>
      </c>
      <c r="AV71" s="45">
        <v>43</v>
      </c>
      <c r="AW71" s="45">
        <v>44</v>
      </c>
      <c r="AX71" s="69">
        <v>45</v>
      </c>
      <c r="AY71" s="45">
        <v>46</v>
      </c>
      <c r="AZ71" s="45">
        <v>47</v>
      </c>
      <c r="BA71" s="45">
        <v>48</v>
      </c>
      <c r="BB71" s="45">
        <v>49</v>
      </c>
      <c r="BC71" s="45">
        <v>50</v>
      </c>
      <c r="BD71" s="45">
        <v>51</v>
      </c>
      <c r="BE71" s="45">
        <v>52</v>
      </c>
      <c r="BF71" s="45">
        <v>53</v>
      </c>
      <c r="BG71" s="45">
        <v>54</v>
      </c>
      <c r="BH71" s="69">
        <v>55</v>
      </c>
    </row>
    <row r="72" spans="1:60" ht="15.75" thickBot="1" x14ac:dyDescent="0.3">
      <c r="A72" s="25">
        <v>1.9657427709259787</v>
      </c>
      <c r="B72" s="26">
        <v>5.5616906139863212E-2</v>
      </c>
      <c r="C72" s="27">
        <v>0.35935107942451455</v>
      </c>
      <c r="D72" s="4" t="s">
        <v>20</v>
      </c>
      <c r="F72">
        <f>G73-F73</f>
        <v>2.6995262586263662</v>
      </c>
      <c r="G72">
        <f t="shared" ref="G72:AF72" si="312">H73-G73</f>
        <v>3.8126196561155314</v>
      </c>
      <c r="H72">
        <f t="shared" si="312"/>
        <v>5.2735516075888942</v>
      </c>
      <c r="I72">
        <f t="shared" si="312"/>
        <v>7.1521930287621025</v>
      </c>
      <c r="J72">
        <f t="shared" si="312"/>
        <v>9.5216656116965055</v>
      </c>
      <c r="K72">
        <f t="shared" si="312"/>
        <v>12.455949528820241</v>
      </c>
      <c r="L72">
        <f t="shared" si="312"/>
        <v>16.027167480302246</v>
      </c>
      <c r="M72">
        <f t="shared" si="312"/>
        <v>20.302693973007763</v>
      </c>
      <c r="N72">
        <f t="shared" si="312"/>
        <v>25.342256231145129</v>
      </c>
      <c r="O72">
        <f t="shared" si="312"/>
        <v>31.195196078569239</v>
      </c>
      <c r="P72">
        <f t="shared" si="312"/>
        <v>37.898050897872935</v>
      </c>
      <c r="Q72">
        <f t="shared" si="312"/>
        <v>45.472588275997367</v>
      </c>
      <c r="R72">
        <f t="shared" si="312"/>
        <v>53.924396215656031</v>
      </c>
      <c r="S72">
        <f t="shared" si="312"/>
        <v>63.242092472627689</v>
      </c>
      <c r="T72">
        <f t="shared" si="312"/>
        <v>73.397176442849343</v>
      </c>
      <c r="U72">
        <f t="shared" si="312"/>
        <v>84.34450854154295</v>
      </c>
      <c r="V72">
        <f t="shared" si="312"/>
        <v>96.023368042250013</v>
      </c>
      <c r="W72">
        <f t="shared" si="312"/>
        <v>108.35901292316214</v>
      </c>
      <c r="X72">
        <f t="shared" si="312"/>
        <v>121.26464557888596</v>
      </c>
      <c r="Y72">
        <f t="shared" si="312"/>
        <v>134.64367664865802</v>
      </c>
      <c r="Z72">
        <f t="shared" si="312"/>
        <v>148.39217533152635</v>
      </c>
      <c r="AA72">
        <f t="shared" si="312"/>
        <v>162.40139751071865</v>
      </c>
      <c r="AB72" s="43">
        <f t="shared" si="312"/>
        <v>176.56029153967097</v>
      </c>
      <c r="AC72" s="44">
        <f t="shared" si="312"/>
        <v>190.75789422048979</v>
      </c>
      <c r="AD72" s="44">
        <f t="shared" si="312"/>
        <v>204.88554487117722</v>
      </c>
      <c r="AE72" s="44">
        <f t="shared" si="312"/>
        <v>218.83886206606689</v>
      </c>
      <c r="AF72" s="44">
        <f t="shared" si="312"/>
        <v>232.51944445664776</v>
      </c>
      <c r="AG72" s="44">
        <f t="shared" ref="AG72" si="313">AH73-AG73</f>
        <v>297.3187620653066</v>
      </c>
      <c r="AH72" s="44">
        <f t="shared" ref="AH72" si="314">AI73-AH73</f>
        <v>207.22431800664481</v>
      </c>
      <c r="AI72" s="44">
        <f t="shared" ref="AI72" si="315">AJ73-AI73</f>
        <v>271.05777661384627</v>
      </c>
      <c r="AJ72" s="44">
        <f t="shared" ref="AJ72" si="316">AK73-AJ73</f>
        <v>282.82568910293821</v>
      </c>
      <c r="AK72" s="44">
        <f t="shared" ref="AK72" si="317">AL73-AK73</f>
        <v>293.95706827105141</v>
      </c>
      <c r="AL72" s="44">
        <f t="shared" ref="AL72" si="318">AM73-AL73</f>
        <v>304.40845676625304</v>
      </c>
      <c r="AM72" s="44">
        <f t="shared" ref="AM72" si="319">AN73-AM73</f>
        <v>314.1462119752382</v>
      </c>
      <c r="AN72" s="72">
        <f t="shared" ref="AN72" si="320">AO73-AN73</f>
        <v>323.14612865649451</v>
      </c>
      <c r="AO72" s="44">
        <f t="shared" ref="AO72" si="321">AP73-AO73</f>
        <v>331.39292146706248</v>
      </c>
      <c r="AP72" s="44">
        <f t="shared" ref="AP72" si="322">AQ73-AP73</f>
        <v>338.87959943696842</v>
      </c>
      <c r="AQ72" s="44">
        <f t="shared" ref="AQ72" si="323">AR73-AQ73</f>
        <v>345.60676240550583</v>
      </c>
      <c r="AR72" s="44">
        <f t="shared" ref="AR72" si="324">AS73-AR73</f>
        <v>351.58184673440064</v>
      </c>
      <c r="AS72" s="44">
        <f t="shared" ref="AS72" si="325">AT73-AS73</f>
        <v>356.81834449833514</v>
      </c>
      <c r="AT72" s="44">
        <f t="shared" ref="AT72" si="326">AU73-AT73</f>
        <v>361.33501702866579</v>
      </c>
      <c r="AU72" s="44">
        <f t="shared" ref="AU72" si="327">AV73-AU73</f>
        <v>365.15512032559127</v>
      </c>
      <c r="AV72" s="44">
        <f t="shared" ref="AV72" si="328">AW73-AV73</f>
        <v>368.30565658142314</v>
      </c>
      <c r="AW72" s="44">
        <f t="shared" ref="AW72" si="329">AX73-AW73</f>
        <v>370.81666298085838</v>
      </c>
      <c r="AX72" s="72">
        <f t="shared" ref="AX72" si="330">AY73-AX73</f>
        <v>372.72054612295415</v>
      </c>
      <c r="AY72" s="44">
        <f t="shared" ref="AY72" si="331">AZ73-AY73</f>
        <v>374.05146789033188</v>
      </c>
      <c r="AZ72" s="44">
        <f t="shared" ref="AZ72" si="332">BA73-AZ73</f>
        <v>374.84478639245935</v>
      </c>
      <c r="BA72" s="44">
        <f t="shared" ref="BA72" si="333">BB73-BA73</f>
        <v>375.13655373608708</v>
      </c>
      <c r="BB72" s="44">
        <f t="shared" ref="BB72" si="334">BC73-BB73</f>
        <v>374.9630708170389</v>
      </c>
      <c r="BC72" s="44">
        <f t="shared" ref="BC72" si="335">BD73-BC73</f>
        <v>374.36049806586925</v>
      </c>
      <c r="BD72" s="44">
        <f t="shared" ref="BD72" si="336">BE73-BD73</f>
        <v>373.36452008824381</v>
      </c>
      <c r="BE72" s="44">
        <f t="shared" ref="BE72" si="337">BF73-BE73</f>
        <v>372.0100613966697</v>
      </c>
      <c r="BF72" s="44">
        <f t="shared" ref="BF72" si="338">BG73-BF73</f>
        <v>370.33104989269668</v>
      </c>
      <c r="BG72" s="44">
        <f t="shared" ref="BG72" si="339">BH73-BG73</f>
        <v>368.36022441069508</v>
      </c>
      <c r="BH72" s="72">
        <f t="shared" ref="BH72" si="340">BI73-BH73</f>
        <v>-11506.133479078462</v>
      </c>
    </row>
    <row r="73" spans="1:60" ht="15.75" thickBot="1" x14ac:dyDescent="0.3">
      <c r="A73" s="13" t="s">
        <v>68</v>
      </c>
      <c r="B73" s="65">
        <f>AN73</f>
        <v>4262.9526401501107</v>
      </c>
      <c r="C73" s="74">
        <f>AN73/$AN$4</f>
        <v>0.12736298182097</v>
      </c>
      <c r="D73" s="4" t="s">
        <v>8</v>
      </c>
      <c r="F73" s="12">
        <f>$E$3+(E4*$C72)*(EXP(-EXP($A72-$B72*F71)))</f>
        <v>5.3064118583980688</v>
      </c>
      <c r="G73" s="12">
        <f t="shared" ref="G73:AF73" si="341">$E$3+(F4*$C72)*(EXP(-EXP($A72-$B72*G71)))</f>
        <v>8.005938117024435</v>
      </c>
      <c r="H73" s="12">
        <f t="shared" si="341"/>
        <v>11.818557773139966</v>
      </c>
      <c r="I73" s="12">
        <f t="shared" si="341"/>
        <v>17.092109380728861</v>
      </c>
      <c r="J73" s="12">
        <f t="shared" si="341"/>
        <v>24.244302409490963</v>
      </c>
      <c r="K73" s="12">
        <f t="shared" si="341"/>
        <v>33.765968021187469</v>
      </c>
      <c r="L73" s="12">
        <f t="shared" si="341"/>
        <v>46.22191755000771</v>
      </c>
      <c r="M73" s="12">
        <f t="shared" si="341"/>
        <v>62.249085030309956</v>
      </c>
      <c r="N73" s="12">
        <f t="shared" si="341"/>
        <v>82.551779003317719</v>
      </c>
      <c r="O73" s="12">
        <f t="shared" si="341"/>
        <v>107.89403523446285</v>
      </c>
      <c r="P73" s="12">
        <f t="shared" si="341"/>
        <v>139.08923131303209</v>
      </c>
      <c r="Q73" s="12">
        <f t="shared" si="341"/>
        <v>176.98728221090502</v>
      </c>
      <c r="R73" s="12">
        <f t="shared" si="341"/>
        <v>222.45987048690239</v>
      </c>
      <c r="S73" s="12">
        <f t="shared" si="341"/>
        <v>276.38426670255842</v>
      </c>
      <c r="T73" s="12">
        <f t="shared" si="341"/>
        <v>339.62635917518611</v>
      </c>
      <c r="U73" s="12">
        <f t="shared" si="341"/>
        <v>413.02353561803545</v>
      </c>
      <c r="V73" s="12">
        <f t="shared" si="341"/>
        <v>497.3680441595784</v>
      </c>
      <c r="W73" s="12">
        <f t="shared" si="341"/>
        <v>593.39141220182842</v>
      </c>
      <c r="X73" s="12">
        <f t="shared" si="341"/>
        <v>701.75042512499056</v>
      </c>
      <c r="Y73" s="12">
        <f t="shared" si="341"/>
        <v>823.01507070387652</v>
      </c>
      <c r="Z73" s="12">
        <f t="shared" si="341"/>
        <v>957.65874735253453</v>
      </c>
      <c r="AA73" s="12">
        <f t="shared" si="341"/>
        <v>1106.0509226840609</v>
      </c>
      <c r="AB73" s="52">
        <f t="shared" si="341"/>
        <v>1268.4523201947795</v>
      </c>
      <c r="AC73" s="53">
        <f t="shared" si="341"/>
        <v>1445.0126117344505</v>
      </c>
      <c r="AD73" s="53">
        <f t="shared" si="341"/>
        <v>1635.7705059549403</v>
      </c>
      <c r="AE73" s="53">
        <f t="shared" si="341"/>
        <v>1840.6560508261175</v>
      </c>
      <c r="AF73" s="54">
        <f t="shared" si="341"/>
        <v>2059.4949128921844</v>
      </c>
      <c r="AG73" s="54">
        <f t="shared" ref="AG73" si="342">$E$3+(AF4*$C72)*(EXP(-EXP($A72-$B72*AG71)))</f>
        <v>2292.0143573488322</v>
      </c>
      <c r="AH73" s="54">
        <f t="shared" ref="AH73" si="343">$E$3+(AG4*$C72)*(EXP(-EXP($A72-$B72*AH71)))</f>
        <v>2589.3331194141388</v>
      </c>
      <c r="AI73" s="54">
        <f t="shared" ref="AI73" si="344">$E$3+(AH4*$C72)*(EXP(-EXP($A72-$B72*AI71)))</f>
        <v>2796.5574374207836</v>
      </c>
      <c r="AJ73" s="54">
        <f t="shared" ref="AJ73" si="345">$E$3+(AI4*$C72)*(EXP(-EXP($A72-$B72*AJ71)))</f>
        <v>3067.6152140346298</v>
      </c>
      <c r="AK73" s="54">
        <f t="shared" ref="AK73" si="346">$E$3+(AJ4*$C72)*(EXP(-EXP($A72-$B72*AK71)))</f>
        <v>3350.4409031375681</v>
      </c>
      <c r="AL73" s="54">
        <f t="shared" ref="AL73" si="347">$E$3+(AK4*$C72)*(EXP(-EXP($A72-$B72*AL71)))</f>
        <v>3644.3979714086195</v>
      </c>
      <c r="AM73" s="54">
        <f t="shared" ref="AM73" si="348">$E$3+(AL4*$C72)*(EXP(-EXP($A72-$B72*AM71)))</f>
        <v>3948.8064281748725</v>
      </c>
      <c r="AN73" s="76">
        <f t="shared" ref="AN73" si="349">$E$3+(AM4*$C72)*(EXP(-EXP($A72-$B72*AN71)))</f>
        <v>4262.9526401501107</v>
      </c>
      <c r="AO73" s="54">
        <f t="shared" ref="AO73" si="350">$E$3+(AN4*$C72)*(EXP(-EXP($A72-$B72*AO71)))</f>
        <v>4586.0987688066052</v>
      </c>
      <c r="AP73" s="54">
        <f t="shared" ref="AP73" si="351">$E$3+(AO4*$C72)*(EXP(-EXP($A72-$B72*AP71)))</f>
        <v>4917.4916902736677</v>
      </c>
      <c r="AQ73" s="54">
        <f t="shared" ref="AQ73" si="352">$E$3+(AP4*$C72)*(EXP(-EXP($A72-$B72*AQ71)))</f>
        <v>5256.3712897106361</v>
      </c>
      <c r="AR73" s="54">
        <f t="shared" ref="AR73" si="353">$E$3+(AQ4*$C72)*(EXP(-EXP($A72-$B72*AR71)))</f>
        <v>5601.978052116142</v>
      </c>
      <c r="AS73" s="54">
        <f t="shared" ref="AS73" si="354">$E$3+(AR4*$C72)*(EXP(-EXP($A72-$B72*AS71)))</f>
        <v>5953.5598988505426</v>
      </c>
      <c r="AT73" s="54">
        <f t="shared" ref="AT73" si="355">$E$3+(AS4*$C72)*(EXP(-EXP($A72-$B72*AT71)))</f>
        <v>6310.3782433488777</v>
      </c>
      <c r="AU73" s="54">
        <f t="shared" ref="AU73" si="356">$E$3+(AT4*$C72)*(EXP(-EXP($A72-$B72*AU71)))</f>
        <v>6671.7132603775435</v>
      </c>
      <c r="AV73" s="54">
        <f t="shared" ref="AV73" si="357">$E$3+(AU4*$C72)*(EXP(-EXP($A72-$B72*AV71)))</f>
        <v>7036.8683807031348</v>
      </c>
      <c r="AW73" s="54">
        <f t="shared" ref="AW73" si="358">$E$3+(AV4*$C72)*(EXP(-EXP($A72-$B72*AW71)))</f>
        <v>7405.1740372845579</v>
      </c>
      <c r="AX73" s="76">
        <f t="shared" ref="AX73" si="359">$E$3+(AW4*$C72)*(EXP(-EXP($A72-$B72*AX71)))</f>
        <v>7775.9907002654163</v>
      </c>
      <c r="AY73" s="54">
        <f t="shared" ref="AY73" si="360">$E$3+(AX4*$C72)*(EXP(-EXP($A72-$B72*AY71)))</f>
        <v>8148.7112463883705</v>
      </c>
      <c r="AZ73" s="54">
        <f t="shared" ref="AZ73" si="361">$E$3+(AY4*$C72)*(EXP(-EXP($A72-$B72*AZ71)))</f>
        <v>8522.7627142787023</v>
      </c>
      <c r="BA73" s="54">
        <f t="shared" ref="BA73" si="362">$E$3+(AZ4*$C72)*(EXP(-EXP($A72-$B72*BA71)))</f>
        <v>8897.6075006711617</v>
      </c>
      <c r="BB73" s="54">
        <f t="shared" ref="BB73" si="363">$E$3+(BA4*$C72)*(EXP(-EXP($A72-$B72*BB71)))</f>
        <v>9272.7440544072488</v>
      </c>
      <c r="BC73" s="54">
        <f t="shared" ref="BC73" si="364">$E$3+(BB4*$C72)*(EXP(-EXP($A72-$B72*BC71)))</f>
        <v>9647.7071252242877</v>
      </c>
      <c r="BD73" s="54">
        <f t="shared" ref="BD73" si="365">$E$3+(BC4*$C72)*(EXP(-EXP($A72-$B72*BD71)))</f>
        <v>10022.067623290157</v>
      </c>
      <c r="BE73" s="54">
        <f t="shared" ref="BE73" si="366">$E$3+(BD4*$C72)*(EXP(-EXP($A72-$B72*BE71)))</f>
        <v>10395.432143378401</v>
      </c>
      <c r="BF73" s="54">
        <f t="shared" ref="BF73" si="367">$E$3+(BE4*$C72)*(EXP(-EXP($A72-$B72*BF71)))</f>
        <v>10767.44220477507</v>
      </c>
      <c r="BG73" s="54">
        <f t="shared" ref="BG73" si="368">$E$3+(BF4*$C72)*(EXP(-EXP($A72-$B72*BG71)))</f>
        <v>11137.773254667767</v>
      </c>
      <c r="BH73" s="76">
        <f t="shared" ref="BH73" si="369">$E$3+(BG4*$C72)*(EXP(-EXP($A72-$B72*BH71)))</f>
        <v>11506.133479078462</v>
      </c>
    </row>
    <row r="74" spans="1:60" ht="15.75" thickBot="1" x14ac:dyDescent="0.3">
      <c r="A74" s="13" t="s">
        <v>69</v>
      </c>
      <c r="B74" s="17">
        <f>AX73</f>
        <v>7775.9907002654163</v>
      </c>
      <c r="C74" s="73">
        <f>AX73/$AX$4</f>
        <v>0.19727768987796174</v>
      </c>
      <c r="D74" s="4" t="s">
        <v>9</v>
      </c>
      <c r="E74" s="5">
        <f>SUM(F74:AF74)</f>
        <v>17842716.71453299</v>
      </c>
      <c r="F74" s="3">
        <f>(F73-F$3)^2</f>
        <v>28.158006810947647</v>
      </c>
      <c r="G74" s="3">
        <f t="shared" ref="G74:AF74" si="370">(G73-G$3)^2</f>
        <v>64.095045133624751</v>
      </c>
      <c r="H74" s="3">
        <f t="shared" si="370"/>
        <v>139.67790600637184</v>
      </c>
      <c r="I74" s="3">
        <f t="shared" si="370"/>
        <v>292.13586135785323</v>
      </c>
      <c r="J74" s="3">
        <f t="shared" si="370"/>
        <v>587.66295975090134</v>
      </c>
      <c r="K74" s="3">
        <f t="shared" si="370"/>
        <v>1139.8643745119296</v>
      </c>
      <c r="L74" s="3">
        <f t="shared" si="370"/>
        <v>2135.8719375370197</v>
      </c>
      <c r="M74" s="3">
        <f t="shared" si="370"/>
        <v>3873.8609900345818</v>
      </c>
      <c r="N74" s="3">
        <f t="shared" si="370"/>
        <v>6812.9669610886813</v>
      </c>
      <c r="O74" s="3">
        <f t="shared" si="370"/>
        <v>11637.172943018546</v>
      </c>
      <c r="P74" s="3">
        <f t="shared" si="370"/>
        <v>19343.421080550444</v>
      </c>
      <c r="Q74" s="3">
        <f t="shared" si="370"/>
        <v>31320.523365138473</v>
      </c>
      <c r="R74" s="3">
        <f t="shared" si="370"/>
        <v>49481.604492169659</v>
      </c>
      <c r="S74" s="3">
        <f t="shared" si="370"/>
        <v>76374.522065154306</v>
      </c>
      <c r="T74" s="3">
        <f t="shared" si="370"/>
        <v>115303.42793896041</v>
      </c>
      <c r="U74" s="3">
        <f t="shared" si="370"/>
        <v>170478.87845557395</v>
      </c>
      <c r="V74" s="3">
        <f t="shared" si="370"/>
        <v>247038.52998917436</v>
      </c>
      <c r="W74" s="3">
        <f t="shared" si="370"/>
        <v>351482.11908982188</v>
      </c>
      <c r="X74" s="3">
        <f t="shared" si="370"/>
        <v>490899.0005953876</v>
      </c>
      <c r="Y74" s="3">
        <f t="shared" si="370"/>
        <v>672665.99688349746</v>
      </c>
      <c r="Z74" s="3">
        <f t="shared" si="370"/>
        <v>907813.02056921553</v>
      </c>
      <c r="AA74" s="3">
        <f t="shared" si="370"/>
        <v>1206568.2993577856</v>
      </c>
      <c r="AB74" s="46">
        <f t="shared" si="370"/>
        <v>1576747.0109689059</v>
      </c>
      <c r="AC74" s="47">
        <f t="shared" si="370"/>
        <v>2033994.8832272689</v>
      </c>
      <c r="AD74" s="47">
        <f t="shared" si="370"/>
        <v>2592904.5224299897</v>
      </c>
      <c r="AE74" s="47">
        <f t="shared" si="370"/>
        <v>3254707.2071846505</v>
      </c>
      <c r="AF74" s="48">
        <f t="shared" si="370"/>
        <v>4018882.2798544937</v>
      </c>
    </row>
    <row r="75" spans="1:60" ht="15.75" thickBot="1" x14ac:dyDescent="0.3">
      <c r="A75" s="13" t="s">
        <v>70</v>
      </c>
      <c r="B75" s="66">
        <f>BH73</f>
        <v>11506.133479078462</v>
      </c>
      <c r="C75" s="75">
        <f>BH73/$BH$4</f>
        <v>0.25365107218996519</v>
      </c>
      <c r="D75" s="4" t="s">
        <v>10</v>
      </c>
      <c r="E75" s="5">
        <f>SUM(F75:AF75)</f>
        <v>14729.251556387278</v>
      </c>
      <c r="F75">
        <f>SQRT(F74)</f>
        <v>5.3064118583980688</v>
      </c>
      <c r="G75">
        <f t="shared" ref="G75:AF75" si="371">SQRT(G74)</f>
        <v>8.005938117024435</v>
      </c>
      <c r="H75">
        <f t="shared" si="371"/>
        <v>11.818540773139967</v>
      </c>
      <c r="I75">
        <f t="shared" si="371"/>
        <v>17.09198237062785</v>
      </c>
      <c r="J75">
        <f t="shared" si="371"/>
        <v>24.241760656992334</v>
      </c>
      <c r="K75">
        <f t="shared" si="371"/>
        <v>33.761877532387466</v>
      </c>
      <c r="L75">
        <f t="shared" si="371"/>
        <v>46.215494561207713</v>
      </c>
      <c r="M75">
        <f t="shared" si="371"/>
        <v>62.240348569353159</v>
      </c>
      <c r="N75">
        <f t="shared" si="371"/>
        <v>82.540698816333517</v>
      </c>
      <c r="O75">
        <f t="shared" si="371"/>
        <v>107.87572916564015</v>
      </c>
      <c r="P75">
        <f t="shared" si="371"/>
        <v>139.08062798445528</v>
      </c>
      <c r="Q75">
        <f t="shared" si="371"/>
        <v>176.97605308385221</v>
      </c>
      <c r="R75">
        <f t="shared" si="371"/>
        <v>222.44460994182273</v>
      </c>
      <c r="S75">
        <f t="shared" si="371"/>
        <v>276.35940741207691</v>
      </c>
      <c r="T75">
        <f t="shared" si="371"/>
        <v>339.56358453014423</v>
      </c>
      <c r="U75">
        <f t="shared" si="371"/>
        <v>412.89087959844056</v>
      </c>
      <c r="V75">
        <f t="shared" si="371"/>
        <v>497.02970735075218</v>
      </c>
      <c r="W75">
        <f t="shared" si="371"/>
        <v>592.85927427157776</v>
      </c>
      <c r="X75">
        <f t="shared" si="371"/>
        <v>700.64184901801832</v>
      </c>
      <c r="Y75">
        <f t="shared" si="371"/>
        <v>820.16217718418193</v>
      </c>
      <c r="Z75">
        <f t="shared" si="371"/>
        <v>952.79222318888367</v>
      </c>
      <c r="AA75">
        <f t="shared" si="371"/>
        <v>1098.4390285117265</v>
      </c>
      <c r="AB75" s="43">
        <f t="shared" si="371"/>
        <v>1255.6858727280903</v>
      </c>
      <c r="AC75" s="44">
        <f t="shared" si="371"/>
        <v>1426.1819250107151</v>
      </c>
      <c r="AD75" s="44">
        <f t="shared" si="371"/>
        <v>1610.2498323024256</v>
      </c>
      <c r="AE75" s="44">
        <f t="shared" si="371"/>
        <v>1804.0807097202305</v>
      </c>
      <c r="AF75" s="45">
        <f t="shared" si="371"/>
        <v>2004.7150121287798</v>
      </c>
    </row>
    <row r="80" spans="1:60" ht="15.75" thickBot="1" x14ac:dyDescent="0.3">
      <c r="A80" t="s">
        <v>26</v>
      </c>
    </row>
    <row r="81" spans="1:60" x14ac:dyDescent="0.25">
      <c r="A81" s="22" t="s">
        <v>15</v>
      </c>
      <c r="B81" s="23" t="s">
        <v>18</v>
      </c>
      <c r="C81" s="24" t="s">
        <v>19</v>
      </c>
      <c r="D81" s="4" t="s">
        <v>21</v>
      </c>
      <c r="E81">
        <v>0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P81">
        <v>11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 s="43">
        <v>23</v>
      </c>
      <c r="AC81" s="44">
        <v>24</v>
      </c>
      <c r="AD81" s="44">
        <v>25</v>
      </c>
      <c r="AE81" s="44">
        <v>26</v>
      </c>
      <c r="AF81" s="45">
        <v>27</v>
      </c>
      <c r="AG81" s="45">
        <v>28</v>
      </c>
      <c r="AH81" s="45">
        <v>29</v>
      </c>
      <c r="AI81" s="45">
        <v>30</v>
      </c>
      <c r="AJ81" s="45">
        <v>31</v>
      </c>
      <c r="AK81" s="45">
        <v>32</v>
      </c>
      <c r="AL81" s="45">
        <v>33</v>
      </c>
      <c r="AM81" s="45">
        <v>34</v>
      </c>
      <c r="AN81" s="69">
        <v>35</v>
      </c>
      <c r="AO81" s="45">
        <v>36</v>
      </c>
      <c r="AP81" s="45">
        <v>37</v>
      </c>
      <c r="AQ81" s="45">
        <v>38</v>
      </c>
      <c r="AR81" s="45">
        <v>39</v>
      </c>
      <c r="AS81" s="45">
        <v>40</v>
      </c>
      <c r="AT81" s="45">
        <v>41</v>
      </c>
      <c r="AU81" s="45">
        <v>42</v>
      </c>
      <c r="AV81" s="45">
        <v>43</v>
      </c>
      <c r="AW81" s="45">
        <v>44</v>
      </c>
      <c r="AX81" s="69">
        <v>45</v>
      </c>
      <c r="AY81" s="45">
        <v>46</v>
      </c>
      <c r="AZ81" s="45">
        <v>47</v>
      </c>
      <c r="BA81" s="45">
        <v>48</v>
      </c>
      <c r="BB81" s="45">
        <v>49</v>
      </c>
      <c r="BC81" s="45">
        <v>50</v>
      </c>
      <c r="BD81" s="45">
        <v>51</v>
      </c>
      <c r="BE81" s="45">
        <v>52</v>
      </c>
      <c r="BF81" s="45">
        <v>53</v>
      </c>
      <c r="BG81" s="45">
        <v>54</v>
      </c>
      <c r="BH81" s="69">
        <v>55</v>
      </c>
    </row>
    <row r="82" spans="1:60" ht="15.75" thickBot="1" x14ac:dyDescent="0.3">
      <c r="A82" s="25">
        <v>1.7097546370159529</v>
      </c>
      <c r="B82" s="26">
        <v>6.3511701178384714E-2</v>
      </c>
      <c r="C82" s="27">
        <v>1.3841891459276147E-2</v>
      </c>
      <c r="D82" s="4" t="s">
        <v>20</v>
      </c>
      <c r="F82">
        <f>G83-F83</f>
        <v>2.6700202178170942</v>
      </c>
      <c r="G82">
        <f t="shared" ref="G82:AF82" si="372">H83-G83</f>
        <v>3.7795780060978075</v>
      </c>
      <c r="H82">
        <f t="shared" si="372"/>
        <v>5.2374218075035586</v>
      </c>
      <c r="I82">
        <f t="shared" si="372"/>
        <v>7.113635495186486</v>
      </c>
      <c r="J82">
        <f t="shared" si="372"/>
        <v>9.4816004819681972</v>
      </c>
      <c r="K82">
        <f t="shared" si="372"/>
        <v>12.415628354370284</v>
      </c>
      <c r="L82">
        <f t="shared" si="372"/>
        <v>15.988265807543584</v>
      </c>
      <c r="M82">
        <f t="shared" si="372"/>
        <v>20.267410626925255</v>
      </c>
      <c r="N82">
        <f t="shared" si="372"/>
        <v>25.313394493221864</v>
      </c>
      <c r="O82">
        <f t="shared" si="372"/>
        <v>31.176192851238653</v>
      </c>
      <c r="P82">
        <f t="shared" si="372"/>
        <v>37.892914304281874</v>
      </c>
      <c r="Q82">
        <f t="shared" si="372"/>
        <v>45.485703451740477</v>
      </c>
      <c r="R82">
        <f t="shared" si="372"/>
        <v>53.960164092094914</v>
      </c>
      <c r="S82">
        <f t="shared" si="372"/>
        <v>63.30437706253548</v>
      </c>
      <c r="T82">
        <f t="shared" si="372"/>
        <v>73.488551612128617</v>
      </c>
      <c r="U82">
        <f t="shared" si="372"/>
        <v>84.465313887192565</v>
      </c>
      <c r="V82">
        <f t="shared" si="372"/>
        <v>96.170603251975081</v>
      </c>
      <c r="W82">
        <f t="shared" si="372"/>
        <v>108.52511867086696</v>
      </c>
      <c r="X82">
        <f t="shared" si="372"/>
        <v>121.43623456140097</v>
      </c>
      <c r="Y82">
        <f t="shared" si="372"/>
        <v>134.80028913517515</v>
      </c>
      <c r="Z82">
        <f t="shared" si="372"/>
        <v>148.50513849057518</v>
      </c>
      <c r="AA82">
        <f t="shared" si="372"/>
        <v>162.43286636841117</v>
      </c>
      <c r="AB82" s="43">
        <f t="shared" si="372"/>
        <v>176.46254192927358</v>
      </c>
      <c r="AC82" s="44">
        <f t="shared" si="372"/>
        <v>190.47292530359186</v>
      </c>
      <c r="AD82" s="44">
        <f t="shared" si="372"/>
        <v>204.34503198128095</v>
      </c>
      <c r="AE82" s="44">
        <f t="shared" si="372"/>
        <v>217.96448125561824</v>
      </c>
      <c r="AF82" s="44">
        <f t="shared" si="372"/>
        <v>231.22356982680822</v>
      </c>
      <c r="AG82" s="44">
        <f t="shared" ref="AG82" si="373">AH83-AG83</f>
        <v>295.4191190349984</v>
      </c>
      <c r="AH82" s="44">
        <f t="shared" ref="AH82" si="374">AI83-AH83</f>
        <v>204.8773438316498</v>
      </c>
      <c r="AI82" s="44">
        <f t="shared" ref="AI82" si="375">AJ83-AI83</f>
        <v>267.8962741960172</v>
      </c>
      <c r="AJ82" s="44">
        <f t="shared" ref="AJ82" si="376">AK83-AJ83</f>
        <v>278.824650318983</v>
      </c>
      <c r="AK82" s="44">
        <f t="shared" ref="AK82" si="377">AL83-AK83</f>
        <v>289.00365976876174</v>
      </c>
      <c r="AL82" s="44">
        <f t="shared" ref="AL82" si="378">AM83-AL83</f>
        <v>298.39045960047633</v>
      </c>
      <c r="AM82" s="44">
        <f t="shared" ref="AM82" si="379">AN83-AM83</f>
        <v>306.95405703007236</v>
      </c>
      <c r="AN82" s="72">
        <f t="shared" ref="AN82" si="380">AO83-AN83</f>
        <v>314.67486020264278</v>
      </c>
      <c r="AO82" s="44">
        <f t="shared" ref="AO82" si="381">AP83-AO83</f>
        <v>321.5440302276038</v>
      </c>
      <c r="AP82" s="44">
        <f t="shared" ref="AP82" si="382">AQ83-AP83</f>
        <v>327.56267580153872</v>
      </c>
      <c r="AQ82" s="44">
        <f t="shared" ref="AQ82" si="383">AR83-AQ83</f>
        <v>332.74093096246543</v>
      </c>
      <c r="AR82" s="44">
        <f t="shared" ref="AR82" si="384">AS83-AR83</f>
        <v>337.09695437355913</v>
      </c>
      <c r="AS82" s="44">
        <f t="shared" ref="AS82" si="385">AT83-AS83</f>
        <v>340.65588534147173</v>
      </c>
      <c r="AT82" s="44">
        <f t="shared" ref="AT82" si="386">AU83-AT83</f>
        <v>343.44878784440243</v>
      </c>
      <c r="AU82" s="44">
        <f t="shared" ref="AU82" si="387">AV83-AU83</f>
        <v>345.51160947123753</v>
      </c>
      <c r="AV82" s="44">
        <f t="shared" ref="AV82" si="388">AW83-AV83</f>
        <v>346.88417760248194</v>
      </c>
      <c r="AW82" s="44">
        <f t="shared" ref="AW82" si="389">AX83-AW83</f>
        <v>347.60925062089336</v>
      </c>
      <c r="AX82" s="72">
        <f t="shared" ref="AX82" si="390">AY83-AX83</f>
        <v>347.73163758870487</v>
      </c>
      <c r="AY82" s="44">
        <f t="shared" ref="AY82" si="391">AZ83-AY83</f>
        <v>347.29739580336354</v>
      </c>
      <c r="AZ82" s="44">
        <f t="shared" ref="AZ82" si="392">BA83-AZ83</f>
        <v>346.35311203272431</v>
      </c>
      <c r="BA82" s="44">
        <f t="shared" ref="BA82" si="393">BB83-BA83</f>
        <v>344.94527008706609</v>
      </c>
      <c r="BB82" s="44">
        <f t="shared" ref="BB82" si="394">BC83-BB83</f>
        <v>343.11970473259316</v>
      </c>
      <c r="BC82" s="44">
        <f t="shared" ref="BC82" si="395">BD83-BC83</f>
        <v>340.9211397867839</v>
      </c>
      <c r="BD82" s="44">
        <f t="shared" ref="BD82" si="396">BE83-BD83</f>
        <v>338.39280653682908</v>
      </c>
      <c r="BE82" s="44">
        <f t="shared" ref="BE82" si="397">BF83-BE83</f>
        <v>335.57613735827545</v>
      </c>
      <c r="BF82" s="44">
        <f t="shared" ref="BF82" si="398">BG83-BF83</f>
        <v>332.51052852664543</v>
      </c>
      <c r="BG82" s="44">
        <f t="shared" ref="BG82" si="399">BH83-BG83</f>
        <v>329.23316567283837</v>
      </c>
      <c r="BH82" s="72">
        <f t="shared" ref="BH82" si="400">BI83-BH83</f>
        <v>-10994.744189712947</v>
      </c>
    </row>
    <row r="83" spans="1:60" ht="15.75" thickBot="1" x14ac:dyDescent="0.3">
      <c r="A83" s="13" t="s">
        <v>68</v>
      </c>
      <c r="B83" s="65">
        <f>AN83</f>
        <v>4230.9341291388255</v>
      </c>
      <c r="C83" s="74">
        <f>AN83/$AN$4</f>
        <v>0.12640637418769324</v>
      </c>
      <c r="D83" s="4" t="s">
        <v>8</v>
      </c>
      <c r="F83" s="12">
        <f>$E$3+($C82/($C82+E5))*E4*(EXP(-EXP($A82-$B82*F81)))</f>
        <v>5.1895920310425785</v>
      </c>
      <c r="G83" s="12">
        <f>$E$3+($C82/($C82+F5))*F4*(EXP(-EXP($A82-$B82*G81)))</f>
        <v>7.8596122488596727</v>
      </c>
      <c r="H83" s="12">
        <f>$E$3+($C82/($C82+G5))*G4*(EXP(-EXP($A82-$B82*H81)))</f>
        <v>11.63919025495748</v>
      </c>
      <c r="I83" s="12">
        <f t="shared" ref="I83:AF83" si="401">$E$3+($C82/($C82+H5))*H4*(EXP(-EXP($A82-$B82*I81)))</f>
        <v>16.876612062461039</v>
      </c>
      <c r="J83" s="12">
        <f t="shared" si="401"/>
        <v>23.990247557647525</v>
      </c>
      <c r="K83" s="12">
        <f t="shared" si="401"/>
        <v>33.471848039615722</v>
      </c>
      <c r="L83" s="12">
        <f t="shared" si="401"/>
        <v>45.887476393986006</v>
      </c>
      <c r="M83" s="12">
        <f t="shared" si="401"/>
        <v>61.87574220152959</v>
      </c>
      <c r="N83" s="12">
        <f t="shared" si="401"/>
        <v>82.143152828454845</v>
      </c>
      <c r="O83" s="12">
        <f t="shared" si="401"/>
        <v>107.45654732167671</v>
      </c>
      <c r="P83" s="12">
        <f t="shared" si="401"/>
        <v>138.63274017291536</v>
      </c>
      <c r="Q83" s="12">
        <f t="shared" si="401"/>
        <v>176.52565447719724</v>
      </c>
      <c r="R83" s="12">
        <f t="shared" si="401"/>
        <v>222.01135792893771</v>
      </c>
      <c r="S83" s="12">
        <f t="shared" si="401"/>
        <v>275.97152202103263</v>
      </c>
      <c r="T83" s="12">
        <f t="shared" si="401"/>
        <v>339.27589908356811</v>
      </c>
      <c r="U83" s="12">
        <f t="shared" si="401"/>
        <v>412.76445069569672</v>
      </c>
      <c r="V83" s="12">
        <f t="shared" si="401"/>
        <v>497.22976458288929</v>
      </c>
      <c r="W83" s="12">
        <f t="shared" si="401"/>
        <v>593.40036783486437</v>
      </c>
      <c r="X83" s="12">
        <f t="shared" si="401"/>
        <v>701.92548650573133</v>
      </c>
      <c r="Y83" s="12">
        <f t="shared" si="401"/>
        <v>823.36172106713229</v>
      </c>
      <c r="Z83" s="12">
        <f t="shared" si="401"/>
        <v>958.16201020230744</v>
      </c>
      <c r="AA83" s="12">
        <f t="shared" si="401"/>
        <v>1106.6671486928826</v>
      </c>
      <c r="AB83" s="52">
        <f t="shared" si="401"/>
        <v>1269.1000150612938</v>
      </c>
      <c r="AC83" s="53">
        <f t="shared" si="401"/>
        <v>1445.5625569905674</v>
      </c>
      <c r="AD83" s="53">
        <f t="shared" si="401"/>
        <v>1636.0354822941592</v>
      </c>
      <c r="AE83" s="53">
        <f t="shared" si="401"/>
        <v>1840.3805142754402</v>
      </c>
      <c r="AF83" s="54">
        <f t="shared" si="401"/>
        <v>2058.3449955310584</v>
      </c>
      <c r="AG83" s="54">
        <f t="shared" ref="AG83" si="402">$E$3+($C82/($C82+AF5))*AF4*(EXP(-EXP($A82-$B82*AG81)))</f>
        <v>2289.5685653578666</v>
      </c>
      <c r="AH83" s="54">
        <f t="shared" ref="AH83" si="403">$E$3+($C82/($C82+AG5))*AG4*(EXP(-EXP($A82-$B82*AH81)))</f>
        <v>2584.987684392865</v>
      </c>
      <c r="AI83" s="54">
        <f t="shared" ref="AI83" si="404">$E$3+($C82/($C82+AH5))*AH4*(EXP(-EXP($A82-$B82*AI81)))</f>
        <v>2789.8650282245148</v>
      </c>
      <c r="AJ83" s="54">
        <f t="shared" ref="AJ83" si="405">$E$3+($C82/($C82+AI5))*AI4*(EXP(-EXP($A82-$B82*AJ81)))</f>
        <v>3057.761302420532</v>
      </c>
      <c r="AK83" s="54">
        <f t="shared" ref="AK83" si="406">$E$3+($C82/($C82+AJ5))*AJ4*(EXP(-EXP($A82-$B82*AK81)))</f>
        <v>3336.5859527395151</v>
      </c>
      <c r="AL83" s="54">
        <f t="shared" ref="AL83" si="407">$E$3+($C82/($C82+AK5))*AK4*(EXP(-EXP($A82-$B82*AL81)))</f>
        <v>3625.5896125082768</v>
      </c>
      <c r="AM83" s="54">
        <f t="shared" ref="AM83" si="408">$E$3+($C82/($C82+AL5))*AL4*(EXP(-EXP($A82-$B82*AM81)))</f>
        <v>3923.9800721087531</v>
      </c>
      <c r="AN83" s="76">
        <f t="shared" ref="AN83" si="409">$E$3+($C82/($C82+AM5))*AM4*(EXP(-EXP($A82-$B82*AN81)))</f>
        <v>4230.9341291388255</v>
      </c>
      <c r="AO83" s="54">
        <f t="shared" ref="AO83" si="410">$E$3+($C82/($C82+AN5))*AN4*(EXP(-EXP($A82-$B82*AO81)))</f>
        <v>4545.6089893414683</v>
      </c>
      <c r="AP83" s="54">
        <f t="shared" ref="AP83" si="411">$E$3+($C82/($C82+AO5))*AO4*(EXP(-EXP($A82-$B82*AP81)))</f>
        <v>4867.1530195690721</v>
      </c>
      <c r="AQ83" s="54">
        <f t="shared" ref="AQ83" si="412">$E$3+($C82/($C82+AP5))*AP4*(EXP(-EXP($A82-$B82*AQ81)))</f>
        <v>5194.7156953706108</v>
      </c>
      <c r="AR83" s="54">
        <f t="shared" ref="AR83" si="413">$E$3+($C82/($C82+AQ5))*AQ4*(EXP(-EXP($A82-$B82*AR81)))</f>
        <v>5527.4566263330762</v>
      </c>
      <c r="AS83" s="54">
        <f t="shared" ref="AS83" si="414">$E$3+($C82/($C82+AR5))*AR4*(EXP(-EXP($A82-$B82*AS81)))</f>
        <v>5864.5535807066353</v>
      </c>
      <c r="AT83" s="54">
        <f t="shared" ref="AT83" si="415">$E$3+($C82/($C82+AS5))*AS4*(EXP(-EXP($A82-$B82*AT81)))</f>
        <v>6205.2094660481071</v>
      </c>
      <c r="AU83" s="54">
        <f t="shared" ref="AU83" si="416">$E$3+($C82/($C82+AT5))*AT4*(EXP(-EXP($A82-$B82*AU81)))</f>
        <v>6548.6582538925095</v>
      </c>
      <c r="AV83" s="54">
        <f t="shared" ref="AV83" si="417">$E$3+($C82/($C82+AU5))*AU4*(EXP(-EXP($A82-$B82*AV81)))</f>
        <v>6894.169863363747</v>
      </c>
      <c r="AW83" s="54">
        <f t="shared" ref="AW83" si="418">$E$3+($C82/($C82+AV5))*AV4*(EXP(-EXP($A82-$B82*AW81)))</f>
        <v>7241.054040966229</v>
      </c>
      <c r="AX83" s="76">
        <f t="shared" ref="AX83" si="419">$E$3+($C82/($C82+AW5))*AW4*(EXP(-EXP($A82-$B82*AX81)))</f>
        <v>7588.6632915871223</v>
      </c>
      <c r="AY83" s="54">
        <f t="shared" ref="AY83" si="420">$E$3+($C82/($C82+AX5))*AX4*(EXP(-EXP($A82-$B82*AY81)))</f>
        <v>7936.3949291758272</v>
      </c>
      <c r="AZ83" s="54">
        <f t="shared" ref="AZ83" si="421">$E$3+($C82/($C82+AY5))*AY4*(EXP(-EXP($A82-$B82*AZ81)))</f>
        <v>8283.6923249791907</v>
      </c>
      <c r="BA83" s="54">
        <f t="shared" ref="BA83" si="422">$E$3+($C82/($C82+AZ5))*AZ4*(EXP(-EXP($A82-$B82*BA81)))</f>
        <v>8630.0454370119151</v>
      </c>
      <c r="BB83" s="54">
        <f t="shared" ref="BB83" si="423">$E$3+($C82/($C82+BA5))*BA4*(EXP(-EXP($A82-$B82*BB81)))</f>
        <v>8974.9907070989811</v>
      </c>
      <c r="BC83" s="54">
        <f t="shared" ref="BC83" si="424">$E$3+($C82/($C82+BB5))*BB4*(EXP(-EXP($A82-$B82*BC81)))</f>
        <v>9318.1104118315743</v>
      </c>
      <c r="BD83" s="54">
        <f t="shared" ref="BD83" si="425">$E$3+($C82/($C82+BC5))*BC4*(EXP(-EXP($A82-$B82*BD81)))</f>
        <v>9659.0315516183582</v>
      </c>
      <c r="BE83" s="54">
        <f t="shared" ref="BE83" si="426">$E$3+($C82/($C82+BD5))*BD4*(EXP(-EXP($A82-$B82*BE81)))</f>
        <v>9997.4243581551873</v>
      </c>
      <c r="BF83" s="54">
        <f t="shared" ref="BF83" si="427">$E$3+($C82/($C82+BE5))*BE4*(EXP(-EXP($A82-$B82*BF81)))</f>
        <v>10333.000495513463</v>
      </c>
      <c r="BG83" s="54">
        <f t="shared" ref="BG83" si="428">$E$3+($C82/($C82+BF5))*BF4*(EXP(-EXP($A82-$B82*BG81)))</f>
        <v>10665.511024040108</v>
      </c>
      <c r="BH83" s="76">
        <f t="shared" ref="BH83" si="429">$E$3+($C82/($C82+BG5))*BG4*(EXP(-EXP($A82-$B82*BH81)))</f>
        <v>10994.744189712947</v>
      </c>
    </row>
    <row r="84" spans="1:60" ht="15.75" thickBot="1" x14ac:dyDescent="0.3">
      <c r="A84" s="13" t="s">
        <v>69</v>
      </c>
      <c r="B84" s="17">
        <f>AX83</f>
        <v>7588.6632915871223</v>
      </c>
      <c r="C84" s="73">
        <f>AX83/$AX$4</f>
        <v>0.19252517410738382</v>
      </c>
      <c r="D84" s="4" t="s">
        <v>9</v>
      </c>
      <c r="E84" s="5">
        <f>SUM(F84:AF84)</f>
        <v>17842708.752644546</v>
      </c>
      <c r="F84" s="3">
        <f>(F83-F$3)^2</f>
        <v>26.931865448660634</v>
      </c>
      <c r="G84" s="3">
        <f t="shared" ref="G84:AF84" si="430">(G83-G$3)^2</f>
        <v>61.773504702425001</v>
      </c>
      <c r="H84" s="3">
        <f t="shared" si="430"/>
        <v>135.47035405891751</v>
      </c>
      <c r="I84" s="3">
        <f t="shared" si="430"/>
        <v>284.81574772253146</v>
      </c>
      <c r="J84" s="3">
        <f t="shared" si="430"/>
        <v>575.41002979437405</v>
      </c>
      <c r="K84" s="3">
        <f t="shared" si="430"/>
        <v>1120.0907954801826</v>
      </c>
      <c r="L84" s="3">
        <f t="shared" si="430"/>
        <v>2105.0710615695307</v>
      </c>
      <c r="M84" s="3">
        <f t="shared" si="430"/>
        <v>3827.5263993040671</v>
      </c>
      <c r="N84" s="3">
        <f t="shared" si="430"/>
        <v>6745.6773563838105</v>
      </c>
      <c r="O84" s="3">
        <f t="shared" si="430"/>
        <v>11542.975683506462</v>
      </c>
      <c r="P84" s="3">
        <f t="shared" si="430"/>
        <v>19216.651315837902</v>
      </c>
      <c r="Q84" s="3">
        <f t="shared" si="430"/>
        <v>31157.342356691708</v>
      </c>
      <c r="R84" s="3">
        <f t="shared" si="430"/>
        <v>49282.267253663391</v>
      </c>
      <c r="S84" s="3">
        <f t="shared" si="430"/>
        <v>76146.560672128529</v>
      </c>
      <c r="T84" s="3">
        <f t="shared" si="430"/>
        <v>115065.54379134708</v>
      </c>
      <c r="U84" s="3">
        <f t="shared" si="430"/>
        <v>170264.99797762066</v>
      </c>
      <c r="V84" s="3">
        <f t="shared" si="430"/>
        <v>246901.09099534692</v>
      </c>
      <c r="W84" s="3">
        <f t="shared" si="430"/>
        <v>351492.73803022993</v>
      </c>
      <c r="X84" s="3">
        <f t="shared" si="430"/>
        <v>491144.34190086235</v>
      </c>
      <c r="Y84" s="3">
        <f t="shared" si="430"/>
        <v>673234.73608327087</v>
      </c>
      <c r="Z84" s="3">
        <f t="shared" si="430"/>
        <v>908772.28370167851</v>
      </c>
      <c r="AA84" s="3">
        <f t="shared" si="430"/>
        <v>1207922.4524892271</v>
      </c>
      <c r="AB84" s="46">
        <f t="shared" si="430"/>
        <v>1578374.0330649868</v>
      </c>
      <c r="AC84" s="47">
        <f t="shared" si="430"/>
        <v>2035563.8296350923</v>
      </c>
      <c r="AD84" s="47">
        <f t="shared" si="430"/>
        <v>2593757.9488540329</v>
      </c>
      <c r="AE84" s="47">
        <f t="shared" si="430"/>
        <v>3253713.102753242</v>
      </c>
      <c r="AF84" s="48">
        <f t="shared" si="430"/>
        <v>4014273.0889713177</v>
      </c>
    </row>
    <row r="85" spans="1:60" ht="15.75" thickBot="1" x14ac:dyDescent="0.3">
      <c r="A85" s="13" t="s">
        <v>70</v>
      </c>
      <c r="B85" s="66">
        <f>BH83</f>
        <v>10994.744189712947</v>
      </c>
      <c r="C85" s="75">
        <f>BH83/$BH$4</f>
        <v>0.24237756821142306</v>
      </c>
      <c r="D85" s="4" t="s">
        <v>10</v>
      </c>
      <c r="E85" s="5">
        <f>SUM(F85:AF85)</f>
        <v>14725.651591031152</v>
      </c>
      <c r="F85">
        <f>SQRT(F84)</f>
        <v>5.1895920310425785</v>
      </c>
      <c r="G85">
        <f t="shared" ref="G85:AF85" si="431">SQRT(G84)</f>
        <v>7.8596122488596727</v>
      </c>
      <c r="H85">
        <f t="shared" si="431"/>
        <v>11.63917325495748</v>
      </c>
      <c r="I85">
        <f t="shared" si="431"/>
        <v>16.876485052360028</v>
      </c>
      <c r="J85">
        <f t="shared" si="431"/>
        <v>23.987705805148895</v>
      </c>
      <c r="K85">
        <f t="shared" si="431"/>
        <v>33.467757550815719</v>
      </c>
      <c r="L85">
        <f t="shared" si="431"/>
        <v>45.881053405186009</v>
      </c>
      <c r="M85">
        <f t="shared" si="431"/>
        <v>61.867005740572793</v>
      </c>
      <c r="N85">
        <f t="shared" si="431"/>
        <v>82.132072641470643</v>
      </c>
      <c r="O85">
        <f t="shared" si="431"/>
        <v>107.43824125285401</v>
      </c>
      <c r="P85">
        <f t="shared" si="431"/>
        <v>138.62413684433855</v>
      </c>
      <c r="Q85">
        <f t="shared" si="431"/>
        <v>176.51442535014442</v>
      </c>
      <c r="R85">
        <f t="shared" si="431"/>
        <v>221.99609738385806</v>
      </c>
      <c r="S85">
        <f t="shared" si="431"/>
        <v>275.94666273055111</v>
      </c>
      <c r="T85">
        <f t="shared" si="431"/>
        <v>339.21312443852622</v>
      </c>
      <c r="U85">
        <f t="shared" si="431"/>
        <v>412.63179467610183</v>
      </c>
      <c r="V85">
        <f t="shared" si="431"/>
        <v>496.89142777406306</v>
      </c>
      <c r="W85">
        <f t="shared" si="431"/>
        <v>592.86822990461371</v>
      </c>
      <c r="X85">
        <f t="shared" si="431"/>
        <v>700.81691039875909</v>
      </c>
      <c r="Y85">
        <f t="shared" si="431"/>
        <v>820.5088275474377</v>
      </c>
      <c r="Z85">
        <f t="shared" si="431"/>
        <v>953.29548603865658</v>
      </c>
      <c r="AA85">
        <f t="shared" si="431"/>
        <v>1099.0552545205483</v>
      </c>
      <c r="AB85" s="43">
        <f t="shared" si="431"/>
        <v>1256.3335675946046</v>
      </c>
      <c r="AC85" s="44">
        <f t="shared" si="431"/>
        <v>1426.7318702668319</v>
      </c>
      <c r="AD85" s="44">
        <f t="shared" si="431"/>
        <v>1610.5148086416445</v>
      </c>
      <c r="AE85" s="44">
        <f t="shared" si="431"/>
        <v>1803.8051731695532</v>
      </c>
      <c r="AF85" s="45">
        <f t="shared" si="431"/>
        <v>2003.5650947676538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9" sqref="R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Models check 1995-2017-2022</vt:lpstr>
      <vt:lpstr>Generation Linear regression</vt:lpstr>
      <vt:lpstr>Costs Evaluation</vt:lpstr>
      <vt:lpstr>Prognosis by 2050</vt:lpstr>
      <vt:lpstr>Pictures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2024-02-07T07:57:23Z</dcterms:modified>
</cp:coreProperties>
</file>