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0" yWindow="0" windowWidth="28800" windowHeight="11865"/>
  </bookViews>
  <sheets>
    <sheet name="Generation" sheetId="1" r:id="rId1"/>
    <sheet name="Capacities" sheetId="7" r:id="rId2"/>
    <sheet name="Var_M Gen_const" sheetId="9" r:id="rId3"/>
    <sheet name="Var_M Gen_Growth" sheetId="10" r:id="rId4"/>
    <sheet name="Var_M Gen_const_Costs_decrease" sheetId="11" r:id="rId5"/>
    <sheet name="VAR M Gen_Grows_Cost_Decrease" sheetId="8" r:id="rId6"/>
    <sheet name="Var_M_35%" sheetId="12" r:id="rId7"/>
  </sheets>
  <definedNames>
    <definedName name="solver_adj" localSheetId="1" hidden="1">Capacities!$A$5:$C$5</definedName>
    <definedName name="solver_adj" localSheetId="0" hidden="1">Generation!$A$5:$C$5</definedName>
    <definedName name="solver_adj" localSheetId="5" hidden="1">'VAR M Gen_Grows_Cost_Decrease'!$A$168:$C$168</definedName>
    <definedName name="solver_adj" localSheetId="2" hidden="1">'Var_M Gen_const'!$A$145:$C$145</definedName>
    <definedName name="solver_adj" localSheetId="3" hidden="1">'Var_M Gen_Growth'!$A$99:$C$99</definedName>
    <definedName name="solver_adj" localSheetId="6" hidden="1">'Var_M_35%'!$A$168:$C$168</definedName>
    <definedName name="solver_cvg" localSheetId="1" hidden="1">0.0001</definedName>
    <definedName name="solver_cvg" localSheetId="0" hidden="1">0.0000001</definedName>
    <definedName name="solver_cvg" localSheetId="5" hidden="1">0.00000001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drv" localSheetId="1" hidden="1">1</definedName>
    <definedName name="solver_drv" localSheetId="0" hidden="1">2</definedName>
    <definedName name="solver_drv" localSheetId="5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eng" localSheetId="1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st" localSheetId="1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itr" localSheetId="1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mip" localSheetId="1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ni" localSheetId="1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rt" localSheetId="1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sl" localSheetId="1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neg" localSheetId="1" hidden="1">2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od" localSheetId="1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um" localSheetId="1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um" localSheetId="6" hidden="1">0</definedName>
    <definedName name="solver_nwt" localSheetId="1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opt" localSheetId="1" hidden="1">Capacities!$F$6</definedName>
    <definedName name="solver_opt" localSheetId="0" hidden="1">Generation!$F$6</definedName>
    <definedName name="solver_opt" localSheetId="5" hidden="1">'VAR M Gen_Grows_Cost_Decrease'!$F$169</definedName>
    <definedName name="solver_opt" localSheetId="2" hidden="1">'Var_M Gen_const'!$F$146</definedName>
    <definedName name="solver_opt" localSheetId="3" hidden="1">'Var_M Gen_Growth'!$F$100</definedName>
    <definedName name="solver_opt" localSheetId="6" hidden="1">'Var_M_35%'!$F$169</definedName>
    <definedName name="solver_pre" localSheetId="1" hidden="1">0.000001</definedName>
    <definedName name="solver_pre" localSheetId="0" hidden="1">0.00000001</definedName>
    <definedName name="solver_pre" localSheetId="5" hidden="1">0.000000001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rbv" localSheetId="1" hidden="1">1</definedName>
    <definedName name="solver_rbv" localSheetId="0" hidden="1">2</definedName>
    <definedName name="solver_rbv" localSheetId="5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lx" localSheetId="1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sd" localSheetId="1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scl" localSheetId="1" hidden="1">1</definedName>
    <definedName name="solver_scl" localSheetId="0" hidden="1">2</definedName>
    <definedName name="solver_scl" localSheetId="5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ho" localSheetId="1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sz" localSheetId="1" hidden="1">100</definedName>
    <definedName name="solver_ssz" localSheetId="0" hidden="1">10</definedName>
    <definedName name="solver_ssz" localSheetId="5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tim" localSheetId="1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ol" localSheetId="1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yp" localSheetId="1" hidden="1">2</definedName>
    <definedName name="solver_typ" localSheetId="0" hidden="1">2</definedName>
    <definedName name="solver_typ" localSheetId="5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val" localSheetId="1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er" localSheetId="1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3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K7" i="1"/>
  <c r="K6" i="1"/>
  <c r="L32" i="1"/>
  <c r="K32" i="1"/>
  <c r="J32" i="1"/>
  <c r="J7" i="1"/>
  <c r="J6" i="1"/>
  <c r="M7" i="1"/>
  <c r="BL148" i="8" l="1"/>
  <c r="BB148" i="8"/>
  <c r="AR148" i="8"/>
  <c r="BL79" i="8"/>
  <c r="BB79" i="8"/>
  <c r="AR79" i="8"/>
  <c r="BL56" i="8"/>
  <c r="BB56" i="8"/>
  <c r="AR56" i="8"/>
  <c r="BL34" i="8"/>
  <c r="BB34" i="8"/>
  <c r="AR34" i="8"/>
  <c r="BL8" i="8"/>
  <c r="BB8" i="8"/>
  <c r="AR8" i="8"/>
  <c r="BL148" i="10"/>
  <c r="BB148" i="10"/>
  <c r="AR148" i="10"/>
  <c r="BL79" i="10"/>
  <c r="BB79" i="10"/>
  <c r="AR79" i="10"/>
  <c r="BL56" i="10"/>
  <c r="BB56" i="10"/>
  <c r="AR56" i="10"/>
  <c r="BL33" i="10"/>
  <c r="BB33" i="10"/>
  <c r="AR33" i="10"/>
  <c r="BL8" i="10"/>
  <c r="BB8" i="10"/>
  <c r="AR8" i="10"/>
  <c r="BB171" i="1"/>
  <c r="AR171" i="1"/>
  <c r="BL148" i="1"/>
  <c r="BB148" i="1"/>
  <c r="AR148" i="1"/>
  <c r="BL125" i="1"/>
  <c r="BB125" i="1"/>
  <c r="AR125" i="1"/>
  <c r="BL102" i="1"/>
  <c r="BB102" i="1"/>
  <c r="AR102" i="1"/>
  <c r="BL79" i="1"/>
  <c r="BB79" i="1"/>
  <c r="AR79" i="1"/>
  <c r="BL56" i="1"/>
  <c r="BB56" i="1"/>
  <c r="AR56" i="1"/>
  <c r="BL33" i="1"/>
  <c r="BB33" i="1"/>
  <c r="AR33" i="1"/>
  <c r="AW147" i="1"/>
  <c r="BL147" i="10"/>
  <c r="BK147" i="10"/>
  <c r="BJ147" i="10"/>
  <c r="BI147" i="10"/>
  <c r="BH147" i="10"/>
  <c r="BG147" i="10"/>
  <c r="BF147" i="10"/>
  <c r="BE147" i="10"/>
  <c r="BD147" i="10"/>
  <c r="BC147" i="10"/>
  <c r="BB147" i="10"/>
  <c r="BA147" i="10"/>
  <c r="AZ147" i="10"/>
  <c r="AY147" i="10"/>
  <c r="AX147" i="10"/>
  <c r="AW147" i="10"/>
  <c r="AV147" i="10"/>
  <c r="AU147" i="10"/>
  <c r="AT147" i="10"/>
  <c r="AS147" i="10"/>
  <c r="AR147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BL170" i="10"/>
  <c r="BK170" i="10"/>
  <c r="BJ170" i="10"/>
  <c r="BI170" i="10"/>
  <c r="BH170" i="10"/>
  <c r="BG170" i="10"/>
  <c r="BF170" i="10"/>
  <c r="BE170" i="10"/>
  <c r="BD170" i="10"/>
  <c r="BC170" i="10"/>
  <c r="BB170" i="10"/>
  <c r="BA170" i="10"/>
  <c r="AZ170" i="10"/>
  <c r="AY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BL124" i="10"/>
  <c r="BK124" i="10"/>
  <c r="BJ124" i="10"/>
  <c r="BI124" i="10"/>
  <c r="BH124" i="10"/>
  <c r="BG124" i="10"/>
  <c r="BF124" i="10"/>
  <c r="BE124" i="10"/>
  <c r="BD124" i="10"/>
  <c r="BC124" i="10"/>
  <c r="BB124" i="10"/>
  <c r="BA124" i="10"/>
  <c r="AZ124" i="10"/>
  <c r="AY124" i="10"/>
  <c r="AX124" i="10"/>
  <c r="AW124" i="10"/>
  <c r="AV124" i="10"/>
  <c r="AU124" i="10"/>
  <c r="AT124" i="10"/>
  <c r="AS124" i="10"/>
  <c r="AR124" i="10"/>
  <c r="AQ124" i="10"/>
  <c r="AP124" i="10"/>
  <c r="AO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BL101" i="10"/>
  <c r="BK101" i="10"/>
  <c r="BJ101" i="10"/>
  <c r="BI101" i="10"/>
  <c r="BH101" i="10"/>
  <c r="BG101" i="10"/>
  <c r="BF101" i="10"/>
  <c r="BE101" i="10"/>
  <c r="BD101" i="10"/>
  <c r="BC101" i="10"/>
  <c r="BB101" i="10"/>
  <c r="BA101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J7" i="10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J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J7" i="9"/>
  <c r="J7" i="8" l="1"/>
  <c r="AJ168" i="12"/>
  <c r="AK168" i="12" s="1"/>
  <c r="AL168" i="12" s="1"/>
  <c r="AM168" i="12" s="1"/>
  <c r="AN168" i="12" s="1"/>
  <c r="AO168" i="12" s="1"/>
  <c r="AP168" i="12" s="1"/>
  <c r="AQ168" i="12" s="1"/>
  <c r="AR168" i="12" s="1"/>
  <c r="AS168" i="12" s="1"/>
  <c r="AT168" i="12" s="1"/>
  <c r="AU168" i="12" s="1"/>
  <c r="AV168" i="12" s="1"/>
  <c r="AW168" i="12" s="1"/>
  <c r="AX168" i="12" s="1"/>
  <c r="AY168" i="12" s="1"/>
  <c r="AZ168" i="12" s="1"/>
  <c r="BA168" i="12" s="1"/>
  <c r="BB168" i="12" s="1"/>
  <c r="BC168" i="12" s="1"/>
  <c r="BD168" i="12" s="1"/>
  <c r="BE168" i="12" s="1"/>
  <c r="BF168" i="12" s="1"/>
  <c r="BG168" i="12" s="1"/>
  <c r="BH168" i="12" s="1"/>
  <c r="BI168" i="12" s="1"/>
  <c r="BJ168" i="12" s="1"/>
  <c r="BK168" i="12" s="1"/>
  <c r="BL168" i="12" s="1"/>
  <c r="AI168" i="12"/>
  <c r="AJ170" i="12" s="1"/>
  <c r="K170" i="12"/>
  <c r="K169" i="12" s="1"/>
  <c r="L170" i="12"/>
  <c r="L169" i="12" s="1"/>
  <c r="M170" i="12"/>
  <c r="M169" i="12" s="1"/>
  <c r="N170" i="12"/>
  <c r="N169" i="12" s="1"/>
  <c r="O170" i="12"/>
  <c r="O169" i="12" s="1"/>
  <c r="P170" i="12"/>
  <c r="P169" i="12" s="1"/>
  <c r="Q170" i="12"/>
  <c r="Q169" i="12" s="1"/>
  <c r="R170" i="12"/>
  <c r="R169" i="12" s="1"/>
  <c r="S170" i="12"/>
  <c r="S169" i="12" s="1"/>
  <c r="T170" i="12"/>
  <c r="T169" i="12" s="1"/>
  <c r="U170" i="12"/>
  <c r="U169" i="12" s="1"/>
  <c r="V170" i="12"/>
  <c r="V169" i="12" s="1"/>
  <c r="W170" i="12"/>
  <c r="W169" i="12" s="1"/>
  <c r="X170" i="12"/>
  <c r="X169" i="12" s="1"/>
  <c r="Y170" i="12"/>
  <c r="Y169" i="12" s="1"/>
  <c r="Z170" i="12"/>
  <c r="Z169" i="12" s="1"/>
  <c r="AA170" i="12"/>
  <c r="AA169" i="12" s="1"/>
  <c r="AB170" i="12"/>
  <c r="AB169" i="12" s="1"/>
  <c r="AC170" i="12"/>
  <c r="AC169" i="12" s="1"/>
  <c r="AD170" i="12"/>
  <c r="AD169" i="12" s="1"/>
  <c r="AE170" i="12"/>
  <c r="AE169" i="12" s="1"/>
  <c r="AF170" i="12"/>
  <c r="AF169" i="12" s="1"/>
  <c r="AG170" i="12"/>
  <c r="AG169" i="12" s="1"/>
  <c r="AH170" i="12"/>
  <c r="AH169" i="12" s="1"/>
  <c r="AJ145" i="12"/>
  <c r="AK145" i="12"/>
  <c r="AL145" i="12"/>
  <c r="AM145" i="12" s="1"/>
  <c r="AN145" i="12" s="1"/>
  <c r="AO145" i="12" s="1"/>
  <c r="AP145" i="12" s="1"/>
  <c r="AQ145" i="12" s="1"/>
  <c r="AR145" i="12" s="1"/>
  <c r="AS145" i="12" s="1"/>
  <c r="AT145" i="12" s="1"/>
  <c r="AU145" i="12" s="1"/>
  <c r="AV145" i="12" s="1"/>
  <c r="AW145" i="12" s="1"/>
  <c r="AX145" i="12" s="1"/>
  <c r="AY145" i="12" s="1"/>
  <c r="AZ145" i="12" s="1"/>
  <c r="BA145" i="12" s="1"/>
  <c r="BB145" i="12" s="1"/>
  <c r="BC145" i="12" s="1"/>
  <c r="BD145" i="12" s="1"/>
  <c r="BE145" i="12" s="1"/>
  <c r="BF145" i="12" s="1"/>
  <c r="BG145" i="12" s="1"/>
  <c r="BH145" i="12" s="1"/>
  <c r="BI145" i="12" s="1"/>
  <c r="BJ145" i="12" s="1"/>
  <c r="BK145" i="12" s="1"/>
  <c r="BL145" i="12" s="1"/>
  <c r="AI145" i="12"/>
  <c r="P10" i="12"/>
  <c r="U10" i="12"/>
  <c r="AJ122" i="12"/>
  <c r="AK122" i="12" s="1"/>
  <c r="AL122" i="12" s="1"/>
  <c r="AM122" i="12" s="1"/>
  <c r="AN122" i="12" s="1"/>
  <c r="AO122" i="12" s="1"/>
  <c r="AP122" i="12" s="1"/>
  <c r="AQ122" i="12" s="1"/>
  <c r="AR122" i="12" s="1"/>
  <c r="AS122" i="12" s="1"/>
  <c r="AT122" i="12" s="1"/>
  <c r="AU122" i="12" s="1"/>
  <c r="AV122" i="12" s="1"/>
  <c r="AW122" i="12" s="1"/>
  <c r="AX122" i="12" s="1"/>
  <c r="AY122" i="12" s="1"/>
  <c r="AZ122" i="12" s="1"/>
  <c r="BA122" i="12" s="1"/>
  <c r="BB122" i="12" s="1"/>
  <c r="BC122" i="12" s="1"/>
  <c r="BD122" i="12" s="1"/>
  <c r="BE122" i="12" s="1"/>
  <c r="BF122" i="12" s="1"/>
  <c r="BG122" i="12" s="1"/>
  <c r="BH122" i="12" s="1"/>
  <c r="BI122" i="12" s="1"/>
  <c r="BJ122" i="12" s="1"/>
  <c r="BK122" i="12" s="1"/>
  <c r="BL122" i="12" s="1"/>
  <c r="AI122" i="12"/>
  <c r="AJ99" i="12"/>
  <c r="AK99" i="12" s="1"/>
  <c r="AL99" i="12" s="1"/>
  <c r="AM99" i="12" s="1"/>
  <c r="AN99" i="12" s="1"/>
  <c r="AO99" i="12" s="1"/>
  <c r="AP99" i="12" s="1"/>
  <c r="AQ99" i="12" s="1"/>
  <c r="AR99" i="12" s="1"/>
  <c r="AS99" i="12" s="1"/>
  <c r="AT99" i="12" s="1"/>
  <c r="AU99" i="12" s="1"/>
  <c r="AV99" i="12" s="1"/>
  <c r="AW99" i="12" s="1"/>
  <c r="AX99" i="12" s="1"/>
  <c r="AY99" i="12" s="1"/>
  <c r="AZ99" i="12" s="1"/>
  <c r="BA99" i="12" s="1"/>
  <c r="BB99" i="12" s="1"/>
  <c r="BC99" i="12" s="1"/>
  <c r="BD99" i="12" s="1"/>
  <c r="BE99" i="12" s="1"/>
  <c r="BF99" i="12" s="1"/>
  <c r="BG99" i="12" s="1"/>
  <c r="BH99" i="12" s="1"/>
  <c r="BI99" i="12" s="1"/>
  <c r="BJ99" i="12" s="1"/>
  <c r="BK99" i="12" s="1"/>
  <c r="BL99" i="12" s="1"/>
  <c r="AI99" i="12"/>
  <c r="AJ76" i="12"/>
  <c r="AK76" i="12" s="1"/>
  <c r="AI76" i="12"/>
  <c r="AJ53" i="12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V53" i="12" s="1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AI53" i="12"/>
  <c r="AJ55" i="12"/>
  <c r="BL171" i="12"/>
  <c r="BL148" i="12"/>
  <c r="BL125" i="12"/>
  <c r="BL102" i="12"/>
  <c r="BL79" i="12"/>
  <c r="BL56" i="12"/>
  <c r="BL33" i="12"/>
  <c r="AJ5" i="12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AI5" i="12"/>
  <c r="BL8" i="12"/>
  <c r="AI170" i="12"/>
  <c r="J170" i="12"/>
  <c r="J169" i="12" s="1"/>
  <c r="AI147" i="12"/>
  <c r="AH147" i="12"/>
  <c r="AH146" i="12" s="1"/>
  <c r="AG147" i="12"/>
  <c r="AF147" i="12"/>
  <c r="AE147" i="12"/>
  <c r="AD147" i="12"/>
  <c r="AD146" i="12" s="1"/>
  <c r="AC147" i="12"/>
  <c r="AB147" i="12"/>
  <c r="AA147" i="12"/>
  <c r="Z147" i="12"/>
  <c r="Z146" i="12" s="1"/>
  <c r="Y147" i="12"/>
  <c r="X147" i="12"/>
  <c r="W147" i="12"/>
  <c r="V147" i="12"/>
  <c r="V146" i="12" s="1"/>
  <c r="U147" i="12"/>
  <c r="T147" i="12"/>
  <c r="S147" i="12"/>
  <c r="S146" i="12" s="1"/>
  <c r="R147" i="12"/>
  <c r="R146" i="12" s="1"/>
  <c r="Q147" i="12"/>
  <c r="P147" i="12"/>
  <c r="O147" i="12"/>
  <c r="O146" i="12" s="1"/>
  <c r="N147" i="12"/>
  <c r="N146" i="12" s="1"/>
  <c r="M147" i="12"/>
  <c r="L147" i="12"/>
  <c r="K147" i="12"/>
  <c r="K146" i="12" s="1"/>
  <c r="J147" i="12"/>
  <c r="J146" i="12" s="1"/>
  <c r="F146" i="12" s="1"/>
  <c r="AG146" i="12"/>
  <c r="AF146" i="12"/>
  <c r="AE146" i="12"/>
  <c r="AC146" i="12"/>
  <c r="AB146" i="12"/>
  <c r="AA146" i="12"/>
  <c r="Y146" i="12"/>
  <c r="X146" i="12"/>
  <c r="W146" i="12"/>
  <c r="U146" i="12"/>
  <c r="T146" i="12"/>
  <c r="Q146" i="12"/>
  <c r="P146" i="12"/>
  <c r="M146" i="12"/>
  <c r="L146" i="12"/>
  <c r="AI124" i="12"/>
  <c r="AH124" i="12"/>
  <c r="AG124" i="12"/>
  <c r="AG123" i="12" s="1"/>
  <c r="AF124" i="12"/>
  <c r="AE124" i="12"/>
  <c r="AD124" i="12"/>
  <c r="AC124" i="12"/>
  <c r="AC123" i="12" s="1"/>
  <c r="AB124" i="12"/>
  <c r="AA124" i="12"/>
  <c r="Z124" i="12"/>
  <c r="Y124" i="12"/>
  <c r="Y123" i="12" s="1"/>
  <c r="X124" i="12"/>
  <c r="W124" i="12"/>
  <c r="V124" i="12"/>
  <c r="U124" i="12"/>
  <c r="U123" i="12" s="1"/>
  <c r="T124" i="12"/>
  <c r="S124" i="12"/>
  <c r="R124" i="12"/>
  <c r="R123" i="12" s="1"/>
  <c r="Q124" i="12"/>
  <c r="Q123" i="12" s="1"/>
  <c r="P124" i="12"/>
  <c r="O124" i="12"/>
  <c r="N124" i="12"/>
  <c r="N123" i="12" s="1"/>
  <c r="M124" i="12"/>
  <c r="M123" i="12" s="1"/>
  <c r="L124" i="12"/>
  <c r="K124" i="12"/>
  <c r="J124" i="12"/>
  <c r="J123" i="12" s="1"/>
  <c r="AH123" i="12"/>
  <c r="AF123" i="12"/>
  <c r="AE123" i="12"/>
  <c r="AD123" i="12"/>
  <c r="AB123" i="12"/>
  <c r="AA123" i="12"/>
  <c r="Z123" i="12"/>
  <c r="X123" i="12"/>
  <c r="W123" i="12"/>
  <c r="V123" i="12"/>
  <c r="T123" i="12"/>
  <c r="S123" i="12"/>
  <c r="P123" i="12"/>
  <c r="O123" i="12"/>
  <c r="L123" i="12"/>
  <c r="K123" i="12"/>
  <c r="AI101" i="12"/>
  <c r="AH101" i="12"/>
  <c r="AG101" i="12"/>
  <c r="AF101" i="12"/>
  <c r="AF100" i="12" s="1"/>
  <c r="AE101" i="12"/>
  <c r="AD101" i="12"/>
  <c r="AC101" i="12"/>
  <c r="AB101" i="12"/>
  <c r="AB100" i="12" s="1"/>
  <c r="AA101" i="12"/>
  <c r="Z101" i="12"/>
  <c r="Y101" i="12"/>
  <c r="X101" i="12"/>
  <c r="X100" i="12" s="1"/>
  <c r="W101" i="12"/>
  <c r="V101" i="12"/>
  <c r="U101" i="12"/>
  <c r="T101" i="12"/>
  <c r="T100" i="12" s="1"/>
  <c r="S101" i="12"/>
  <c r="R101" i="12"/>
  <c r="Q101" i="12"/>
  <c r="Q100" i="12" s="1"/>
  <c r="P101" i="12"/>
  <c r="P100" i="12" s="1"/>
  <c r="O101" i="12"/>
  <c r="N101" i="12"/>
  <c r="M101" i="12"/>
  <c r="M100" i="12" s="1"/>
  <c r="L101" i="12"/>
  <c r="L100" i="12" s="1"/>
  <c r="K101" i="12"/>
  <c r="J101" i="12"/>
  <c r="AH100" i="12"/>
  <c r="AG100" i="12"/>
  <c r="AE100" i="12"/>
  <c r="AD100" i="12"/>
  <c r="AC100" i="12"/>
  <c r="AA100" i="12"/>
  <c r="Z100" i="12"/>
  <c r="Y100" i="12"/>
  <c r="W100" i="12"/>
  <c r="V100" i="12"/>
  <c r="U100" i="12"/>
  <c r="S100" i="12"/>
  <c r="R100" i="12"/>
  <c r="O100" i="12"/>
  <c r="N100" i="12"/>
  <c r="K100" i="12"/>
  <c r="J100" i="12"/>
  <c r="AK78" i="12"/>
  <c r="AJ78" i="12"/>
  <c r="AI78" i="12"/>
  <c r="AH78" i="12"/>
  <c r="AG78" i="12"/>
  <c r="AF78" i="12"/>
  <c r="AE78" i="12"/>
  <c r="AE77" i="12" s="1"/>
  <c r="AD78" i="12"/>
  <c r="AC78" i="12"/>
  <c r="AB78" i="12"/>
  <c r="AA78" i="12"/>
  <c r="AA77" i="12" s="1"/>
  <c r="Z78" i="12"/>
  <c r="Y78" i="12"/>
  <c r="X78" i="12"/>
  <c r="W78" i="12"/>
  <c r="W77" i="12" s="1"/>
  <c r="V78" i="12"/>
  <c r="U78" i="12"/>
  <c r="T78" i="12"/>
  <c r="S78" i="12"/>
  <c r="S77" i="12" s="1"/>
  <c r="R78" i="12"/>
  <c r="Q78" i="12"/>
  <c r="P78" i="12"/>
  <c r="O78" i="12"/>
  <c r="O77" i="12" s="1"/>
  <c r="N78" i="12"/>
  <c r="M78" i="12"/>
  <c r="L78" i="12"/>
  <c r="L77" i="12" s="1"/>
  <c r="K78" i="12"/>
  <c r="K77" i="12" s="1"/>
  <c r="J78" i="12"/>
  <c r="AH77" i="12"/>
  <c r="AG77" i="12"/>
  <c r="AF77" i="12"/>
  <c r="AD77" i="12"/>
  <c r="AC77" i="12"/>
  <c r="AB77" i="12"/>
  <c r="Z77" i="12"/>
  <c r="Y77" i="12"/>
  <c r="X77" i="12"/>
  <c r="V77" i="12"/>
  <c r="U77" i="12"/>
  <c r="T77" i="12"/>
  <c r="R77" i="12"/>
  <c r="Q77" i="12"/>
  <c r="P77" i="12"/>
  <c r="N77" i="12"/>
  <c r="M77" i="12"/>
  <c r="J77" i="12"/>
  <c r="AI55" i="12"/>
  <c r="AH55" i="12"/>
  <c r="AH54" i="12" s="1"/>
  <c r="AG55" i="12"/>
  <c r="AF55" i="12"/>
  <c r="AE55" i="12"/>
  <c r="AD55" i="12"/>
  <c r="AD54" i="12" s="1"/>
  <c r="AC55" i="12"/>
  <c r="AB55" i="12"/>
  <c r="AA55" i="12"/>
  <c r="Z55" i="12"/>
  <c r="Z54" i="12" s="1"/>
  <c r="Y55" i="12"/>
  <c r="X55" i="12"/>
  <c r="W55" i="12"/>
  <c r="V55" i="12"/>
  <c r="V54" i="12" s="1"/>
  <c r="U55" i="12"/>
  <c r="T55" i="12"/>
  <c r="S55" i="12"/>
  <c r="R55" i="12"/>
  <c r="R54" i="12" s="1"/>
  <c r="Q55" i="12"/>
  <c r="P55" i="12"/>
  <c r="O55" i="12"/>
  <c r="N55" i="12"/>
  <c r="N54" i="12" s="1"/>
  <c r="M55" i="12"/>
  <c r="L55" i="12"/>
  <c r="K55" i="12"/>
  <c r="J55" i="12"/>
  <c r="J54" i="12" s="1"/>
  <c r="AG54" i="12"/>
  <c r="AF54" i="12"/>
  <c r="AE54" i="12"/>
  <c r="AC54" i="12"/>
  <c r="AB54" i="12"/>
  <c r="AA54" i="12"/>
  <c r="Y54" i="12"/>
  <c r="X54" i="12"/>
  <c r="W54" i="12"/>
  <c r="U54" i="12"/>
  <c r="T54" i="12"/>
  <c r="S54" i="12"/>
  <c r="Q54" i="12"/>
  <c r="P54" i="12"/>
  <c r="O54" i="12"/>
  <c r="M54" i="12"/>
  <c r="L54" i="12"/>
  <c r="K54" i="12"/>
  <c r="U35" i="12"/>
  <c r="P35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G31" i="12" s="1"/>
  <c r="AF32" i="12"/>
  <c r="AE32" i="12"/>
  <c r="AD32" i="12"/>
  <c r="AC32" i="12"/>
  <c r="AC31" i="12" s="1"/>
  <c r="AB32" i="12"/>
  <c r="AA32" i="12"/>
  <c r="Z32" i="12"/>
  <c r="Y32" i="12"/>
  <c r="Y31" i="12" s="1"/>
  <c r="X32" i="12"/>
  <c r="W32" i="12"/>
  <c r="V32" i="12"/>
  <c r="U32" i="12"/>
  <c r="U31" i="12" s="1"/>
  <c r="T32" i="12"/>
  <c r="S32" i="12"/>
  <c r="R32" i="12"/>
  <c r="Q32" i="12"/>
  <c r="Q31" i="12" s="1"/>
  <c r="P32" i="12"/>
  <c r="O32" i="12"/>
  <c r="N32" i="12"/>
  <c r="M32" i="12"/>
  <c r="M31" i="12" s="1"/>
  <c r="L32" i="12"/>
  <c r="K32" i="12"/>
  <c r="J32" i="12"/>
  <c r="AH31" i="12"/>
  <c r="AF31" i="12"/>
  <c r="AE31" i="12"/>
  <c r="AD31" i="12"/>
  <c r="AB31" i="12"/>
  <c r="AA31" i="12"/>
  <c r="Z31" i="12"/>
  <c r="X31" i="12"/>
  <c r="W31" i="12"/>
  <c r="V31" i="12"/>
  <c r="T31" i="12"/>
  <c r="S31" i="12"/>
  <c r="R31" i="12"/>
  <c r="P31" i="12"/>
  <c r="O31" i="12"/>
  <c r="N31" i="12"/>
  <c r="L31" i="12"/>
  <c r="K31" i="12"/>
  <c r="J31" i="12"/>
  <c r="BK19" i="12"/>
  <c r="AI7" i="12"/>
  <c r="AH7" i="12"/>
  <c r="AG7" i="12"/>
  <c r="AF7" i="12"/>
  <c r="AE7" i="12"/>
  <c r="AE6" i="12" s="1"/>
  <c r="AD7" i="12"/>
  <c r="AC7" i="12"/>
  <c r="AB7" i="12"/>
  <c r="AA7" i="12"/>
  <c r="AA6" i="12" s="1"/>
  <c r="Z7" i="12"/>
  <c r="Y7" i="12"/>
  <c r="X7" i="12"/>
  <c r="W7" i="12"/>
  <c r="W6" i="12" s="1"/>
  <c r="V7" i="12"/>
  <c r="U7" i="12"/>
  <c r="T7" i="12"/>
  <c r="S7" i="12"/>
  <c r="S6" i="12" s="1"/>
  <c r="R7" i="12"/>
  <c r="Q7" i="12"/>
  <c r="P7" i="12"/>
  <c r="O7" i="12"/>
  <c r="O6" i="12" s="1"/>
  <c r="N7" i="12"/>
  <c r="M7" i="12"/>
  <c r="L7" i="12"/>
  <c r="K7" i="12"/>
  <c r="K6" i="12" s="1"/>
  <c r="F6" i="12" s="1"/>
  <c r="J7" i="12"/>
  <c r="AH6" i="12"/>
  <c r="AG6" i="12"/>
  <c r="AF6" i="12"/>
  <c r="AD6" i="12"/>
  <c r="AC6" i="12"/>
  <c r="AB6" i="12"/>
  <c r="Z6" i="12"/>
  <c r="Y6" i="12"/>
  <c r="X6" i="12"/>
  <c r="V6" i="12"/>
  <c r="U6" i="12"/>
  <c r="T6" i="12"/>
  <c r="R6" i="12"/>
  <c r="Q6" i="12"/>
  <c r="P6" i="12"/>
  <c r="N6" i="12"/>
  <c r="M6" i="12"/>
  <c r="L6" i="12"/>
  <c r="J6" i="12"/>
  <c r="F169" i="12" l="1"/>
  <c r="AL170" i="12"/>
  <c r="AK170" i="12"/>
  <c r="AK147" i="12"/>
  <c r="AJ147" i="12"/>
  <c r="AJ124" i="12"/>
  <c r="AL124" i="12"/>
  <c r="AK124" i="12"/>
  <c r="AL101" i="12"/>
  <c r="AK101" i="12"/>
  <c r="AJ101" i="12"/>
  <c r="AL76" i="12"/>
  <c r="AL78" i="12"/>
  <c r="AK55" i="12"/>
  <c r="AK7" i="12"/>
  <c r="AJ7" i="12"/>
  <c r="F54" i="12"/>
  <c r="F100" i="12"/>
  <c r="F123" i="12"/>
  <c r="F31" i="12"/>
  <c r="F77" i="12"/>
  <c r="BL170" i="11"/>
  <c r="P173" i="11" s="1"/>
  <c r="U173" i="11" s="1"/>
  <c r="BK170" i="11"/>
  <c r="BJ170" i="11"/>
  <c r="BI170" i="11"/>
  <c r="BH170" i="11"/>
  <c r="BG170" i="11"/>
  <c r="BF170" i="11"/>
  <c r="BE170" i="11"/>
  <c r="BD170" i="11"/>
  <c r="BC170" i="11"/>
  <c r="BB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H169" i="11" s="1"/>
  <c r="AG170" i="11"/>
  <c r="AF170" i="11"/>
  <c r="AE170" i="11"/>
  <c r="AD170" i="11"/>
  <c r="AD169" i="11" s="1"/>
  <c r="AC170" i="11"/>
  <c r="AB170" i="11"/>
  <c r="AA170" i="11"/>
  <c r="Z170" i="11"/>
  <c r="Z169" i="11" s="1"/>
  <c r="Y170" i="11"/>
  <c r="X170" i="11"/>
  <c r="W170" i="11"/>
  <c r="V170" i="11"/>
  <c r="V169" i="11" s="1"/>
  <c r="U170" i="11"/>
  <c r="T170" i="11"/>
  <c r="S170" i="11"/>
  <c r="R170" i="11"/>
  <c r="R169" i="11" s="1"/>
  <c r="Q170" i="11"/>
  <c r="P170" i="11"/>
  <c r="O170" i="11"/>
  <c r="N170" i="11"/>
  <c r="N169" i="11" s="1"/>
  <c r="M170" i="11"/>
  <c r="L170" i="11"/>
  <c r="K170" i="11"/>
  <c r="J170" i="11"/>
  <c r="J169" i="11" s="1"/>
  <c r="F169" i="11" s="1"/>
  <c r="AG169" i="11"/>
  <c r="AF169" i="11"/>
  <c r="AE169" i="11"/>
  <c r="AC169" i="11"/>
  <c r="AB169" i="11"/>
  <c r="AA169" i="11"/>
  <c r="Y169" i="11"/>
  <c r="X169" i="11"/>
  <c r="W169" i="11"/>
  <c r="U169" i="11"/>
  <c r="T169" i="11"/>
  <c r="S169" i="11"/>
  <c r="Q169" i="11"/>
  <c r="P169" i="11"/>
  <c r="O169" i="11"/>
  <c r="M169" i="11"/>
  <c r="L169" i="11"/>
  <c r="K169" i="11"/>
  <c r="BL147" i="11"/>
  <c r="P150" i="11" s="1"/>
  <c r="U150" i="11" s="1"/>
  <c r="BK147" i="11"/>
  <c r="BJ147" i="11"/>
  <c r="BI147" i="11"/>
  <c r="BH147" i="11"/>
  <c r="BG147" i="11"/>
  <c r="BF147" i="11"/>
  <c r="BE147" i="11"/>
  <c r="BD147" i="11"/>
  <c r="BC147" i="11"/>
  <c r="BB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G146" i="11" s="1"/>
  <c r="AF147" i="11"/>
  <c r="AE147" i="11"/>
  <c r="AD147" i="11"/>
  <c r="AC147" i="11"/>
  <c r="AC146" i="11" s="1"/>
  <c r="AB147" i="11"/>
  <c r="AA147" i="11"/>
  <c r="Z147" i="11"/>
  <c r="Y147" i="11"/>
  <c r="Y146" i="11" s="1"/>
  <c r="X147" i="11"/>
  <c r="W147" i="11"/>
  <c r="V147" i="11"/>
  <c r="U147" i="11"/>
  <c r="U146" i="11" s="1"/>
  <c r="T147" i="11"/>
  <c r="S147" i="11"/>
  <c r="R147" i="11"/>
  <c r="Q147" i="11"/>
  <c r="Q146" i="11" s="1"/>
  <c r="P147" i="11"/>
  <c r="O147" i="11"/>
  <c r="N147" i="11"/>
  <c r="M147" i="11"/>
  <c r="M146" i="11" s="1"/>
  <c r="L147" i="11"/>
  <c r="K147" i="11"/>
  <c r="K146" i="11" s="1"/>
  <c r="J147" i="11"/>
  <c r="AH146" i="11"/>
  <c r="AF146" i="11"/>
  <c r="AE146" i="11"/>
  <c r="AD146" i="11"/>
  <c r="AB146" i="11"/>
  <c r="AA146" i="11"/>
  <c r="Z146" i="11"/>
  <c r="X146" i="11"/>
  <c r="W146" i="11"/>
  <c r="V146" i="11"/>
  <c r="T146" i="11"/>
  <c r="S146" i="11"/>
  <c r="R146" i="11"/>
  <c r="P146" i="11"/>
  <c r="O146" i="11"/>
  <c r="N146" i="11"/>
  <c r="L146" i="11"/>
  <c r="J146" i="11"/>
  <c r="F146" i="11" s="1"/>
  <c r="BL124" i="11"/>
  <c r="P127" i="11" s="1"/>
  <c r="U127" i="11" s="1"/>
  <c r="BK124" i="11"/>
  <c r="BJ124" i="11"/>
  <c r="BI124" i="11"/>
  <c r="BH124" i="11"/>
  <c r="BG124" i="11"/>
  <c r="BF124" i="11"/>
  <c r="BE124" i="11"/>
  <c r="BD124" i="11"/>
  <c r="BC124" i="11"/>
  <c r="BB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F123" i="11" s="1"/>
  <c r="AE124" i="11"/>
  <c r="AD124" i="11"/>
  <c r="AC124" i="11"/>
  <c r="AB124" i="11"/>
  <c r="AB123" i="11" s="1"/>
  <c r="AA124" i="11"/>
  <c r="Z124" i="11"/>
  <c r="Y124" i="11"/>
  <c r="X124" i="11"/>
  <c r="X123" i="11" s="1"/>
  <c r="W124" i="11"/>
  <c r="V124" i="11"/>
  <c r="U124" i="11"/>
  <c r="T124" i="11"/>
  <c r="T123" i="11" s="1"/>
  <c r="S124" i="11"/>
  <c r="R124" i="11"/>
  <c r="Q124" i="11"/>
  <c r="P124" i="11"/>
  <c r="P123" i="11" s="1"/>
  <c r="O124" i="11"/>
  <c r="N124" i="11"/>
  <c r="N123" i="11" s="1"/>
  <c r="M124" i="11"/>
  <c r="L124" i="11"/>
  <c r="L123" i="11" s="1"/>
  <c r="K124" i="11"/>
  <c r="J124" i="11"/>
  <c r="J123" i="11" s="1"/>
  <c r="F123" i="11" s="1"/>
  <c r="AH123" i="11"/>
  <c r="AG123" i="11"/>
  <c r="AE123" i="11"/>
  <c r="AD123" i="11"/>
  <c r="AC123" i="11"/>
  <c r="AA123" i="11"/>
  <c r="Z123" i="11"/>
  <c r="Y123" i="11"/>
  <c r="W123" i="11"/>
  <c r="V123" i="11"/>
  <c r="U123" i="11"/>
  <c r="S123" i="11"/>
  <c r="R123" i="11"/>
  <c r="Q123" i="11"/>
  <c r="O123" i="11"/>
  <c r="M123" i="11"/>
  <c r="K123" i="11"/>
  <c r="BL101" i="11"/>
  <c r="P104" i="11" s="1"/>
  <c r="U104" i="11" s="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E100" i="11" s="1"/>
  <c r="AD101" i="11"/>
  <c r="AC101" i="11"/>
  <c r="AB101" i="11"/>
  <c r="AA101" i="11"/>
  <c r="AA100" i="11" s="1"/>
  <c r="Z101" i="11"/>
  <c r="Y101" i="11"/>
  <c r="X101" i="11"/>
  <c r="W101" i="11"/>
  <c r="W100" i="11" s="1"/>
  <c r="V101" i="11"/>
  <c r="U101" i="11"/>
  <c r="T101" i="11"/>
  <c r="S101" i="11"/>
  <c r="S100" i="11" s="1"/>
  <c r="R101" i="11"/>
  <c r="Q101" i="11"/>
  <c r="P101" i="11"/>
  <c r="O101" i="11"/>
  <c r="O100" i="11" s="1"/>
  <c r="N101" i="11"/>
  <c r="M101" i="11"/>
  <c r="L101" i="11"/>
  <c r="K101" i="11"/>
  <c r="K100" i="11" s="1"/>
  <c r="J101" i="11"/>
  <c r="AH100" i="11"/>
  <c r="AG100" i="11"/>
  <c r="AF100" i="11"/>
  <c r="AD100" i="11"/>
  <c r="AC100" i="11"/>
  <c r="AB100" i="11"/>
  <c r="Z100" i="11"/>
  <c r="Y100" i="11"/>
  <c r="X100" i="11"/>
  <c r="V100" i="11"/>
  <c r="U100" i="11"/>
  <c r="T100" i="11"/>
  <c r="R100" i="11"/>
  <c r="Q100" i="11"/>
  <c r="P100" i="11"/>
  <c r="N100" i="11"/>
  <c r="M100" i="11"/>
  <c r="L100" i="11"/>
  <c r="J100" i="11"/>
  <c r="F100" i="11" s="1"/>
  <c r="BL78" i="11"/>
  <c r="P81" i="11" s="1"/>
  <c r="U81" i="11" s="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H77" i="11" s="1"/>
  <c r="AG78" i="11"/>
  <c r="AF78" i="11"/>
  <c r="AE78" i="11"/>
  <c r="AD78" i="11"/>
  <c r="AD77" i="11" s="1"/>
  <c r="AC78" i="11"/>
  <c r="AB78" i="11"/>
  <c r="AA78" i="11"/>
  <c r="Z78" i="11"/>
  <c r="Z77" i="11" s="1"/>
  <c r="Y78" i="11"/>
  <c r="X78" i="11"/>
  <c r="W78" i="11"/>
  <c r="V78" i="11"/>
  <c r="V77" i="11" s="1"/>
  <c r="U78" i="11"/>
  <c r="T78" i="11"/>
  <c r="S78" i="11"/>
  <c r="R78" i="11"/>
  <c r="R77" i="11" s="1"/>
  <c r="Q78" i="11"/>
  <c r="P78" i="11"/>
  <c r="O78" i="11"/>
  <c r="N78" i="11"/>
  <c r="N77" i="11" s="1"/>
  <c r="M78" i="11"/>
  <c r="L78" i="11"/>
  <c r="K78" i="11"/>
  <c r="J78" i="11"/>
  <c r="J77" i="11" s="1"/>
  <c r="F77" i="11" s="1"/>
  <c r="AG77" i="11"/>
  <c r="AF77" i="11"/>
  <c r="AE77" i="11"/>
  <c r="AC77" i="11"/>
  <c r="AB77" i="11"/>
  <c r="AA77" i="11"/>
  <c r="Y77" i="11"/>
  <c r="X77" i="11"/>
  <c r="W77" i="11"/>
  <c r="U77" i="11"/>
  <c r="T77" i="11"/>
  <c r="S77" i="11"/>
  <c r="Q77" i="11"/>
  <c r="P77" i="11"/>
  <c r="O77" i="11"/>
  <c r="M77" i="11"/>
  <c r="L77" i="11"/>
  <c r="K77" i="11"/>
  <c r="P58" i="11"/>
  <c r="U58" i="11" s="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G54" i="11" s="1"/>
  <c r="AF55" i="11"/>
  <c r="AE55" i="11"/>
  <c r="AD55" i="11"/>
  <c r="AC55" i="11"/>
  <c r="AC54" i="11" s="1"/>
  <c r="AB55" i="11"/>
  <c r="AA55" i="11"/>
  <c r="Z55" i="11"/>
  <c r="Y55" i="11"/>
  <c r="Y54" i="11" s="1"/>
  <c r="X55" i="11"/>
  <c r="W55" i="11"/>
  <c r="V55" i="11"/>
  <c r="U55" i="11"/>
  <c r="U54" i="11" s="1"/>
  <c r="T55" i="11"/>
  <c r="S55" i="11"/>
  <c r="R55" i="11"/>
  <c r="Q55" i="11"/>
  <c r="Q54" i="11" s="1"/>
  <c r="P55" i="11"/>
  <c r="O55" i="11"/>
  <c r="N55" i="11"/>
  <c r="M55" i="11"/>
  <c r="M54" i="11" s="1"/>
  <c r="L55" i="11"/>
  <c r="K55" i="11"/>
  <c r="J55" i="11"/>
  <c r="AH54" i="11"/>
  <c r="AF54" i="11"/>
  <c r="AE54" i="11"/>
  <c r="AD54" i="11"/>
  <c r="AB54" i="11"/>
  <c r="AA54" i="11"/>
  <c r="Z54" i="11"/>
  <c r="X54" i="11"/>
  <c r="W54" i="11"/>
  <c r="V54" i="11"/>
  <c r="T54" i="11"/>
  <c r="S54" i="11"/>
  <c r="R54" i="11"/>
  <c r="P54" i="11"/>
  <c r="O54" i="11"/>
  <c r="N54" i="11"/>
  <c r="L54" i="11"/>
  <c r="K54" i="11"/>
  <c r="J54" i="11"/>
  <c r="F54" i="11" s="1"/>
  <c r="BL32" i="11"/>
  <c r="BK19" i="11" s="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F31" i="11" s="1"/>
  <c r="AE32" i="11"/>
  <c r="AD32" i="11"/>
  <c r="AC32" i="11"/>
  <c r="AB32" i="11"/>
  <c r="AB31" i="11" s="1"/>
  <c r="AA32" i="11"/>
  <c r="Z32" i="11"/>
  <c r="Y32" i="11"/>
  <c r="X32" i="11"/>
  <c r="X31" i="11" s="1"/>
  <c r="W32" i="11"/>
  <c r="V32" i="11"/>
  <c r="U32" i="11"/>
  <c r="T32" i="11"/>
  <c r="T31" i="11" s="1"/>
  <c r="S32" i="11"/>
  <c r="R32" i="11"/>
  <c r="Q32" i="11"/>
  <c r="P32" i="11"/>
  <c r="P31" i="11" s="1"/>
  <c r="O32" i="11"/>
  <c r="N32" i="11"/>
  <c r="M32" i="11"/>
  <c r="L32" i="11"/>
  <c r="L31" i="11" s="1"/>
  <c r="F31" i="11" s="1"/>
  <c r="K32" i="11"/>
  <c r="J32" i="11"/>
  <c r="AH31" i="11"/>
  <c r="AG31" i="11"/>
  <c r="AE31" i="11"/>
  <c r="AD31" i="11"/>
  <c r="AC31" i="11"/>
  <c r="AA31" i="11"/>
  <c r="Z31" i="11"/>
  <c r="Y31" i="11"/>
  <c r="W31" i="11"/>
  <c r="V31" i="11"/>
  <c r="U31" i="11"/>
  <c r="S31" i="11"/>
  <c r="R31" i="11"/>
  <c r="Q31" i="11"/>
  <c r="O31" i="11"/>
  <c r="N31" i="11"/>
  <c r="M31" i="11"/>
  <c r="K31" i="11"/>
  <c r="J31" i="11"/>
  <c r="BL7" i="11"/>
  <c r="P10" i="11" s="1"/>
  <c r="U10" i="11" s="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E7" i="11"/>
  <c r="AD7" i="11"/>
  <c r="AD6" i="11" s="1"/>
  <c r="AC7" i="11"/>
  <c r="AB7" i="11"/>
  <c r="AA7" i="11"/>
  <c r="Z7" i="11"/>
  <c r="Z6" i="11" s="1"/>
  <c r="Y7" i="11"/>
  <c r="X7" i="11"/>
  <c r="W7" i="11"/>
  <c r="V7" i="11"/>
  <c r="V6" i="11" s="1"/>
  <c r="U7" i="11"/>
  <c r="T7" i="11"/>
  <c r="S7" i="11"/>
  <c r="R7" i="11"/>
  <c r="R6" i="11" s="1"/>
  <c r="Q7" i="11"/>
  <c r="P7" i="11"/>
  <c r="O7" i="11"/>
  <c r="N7" i="11"/>
  <c r="N6" i="11" s="1"/>
  <c r="M7" i="11"/>
  <c r="L7" i="11"/>
  <c r="K7" i="11"/>
  <c r="J7" i="11"/>
  <c r="J6" i="11" s="1"/>
  <c r="F6" i="11" s="1"/>
  <c r="AG6" i="11"/>
  <c r="AF6" i="11"/>
  <c r="AE6" i="11"/>
  <c r="AC6" i="11"/>
  <c r="AB6" i="11"/>
  <c r="AA6" i="11"/>
  <c r="Y6" i="11"/>
  <c r="X6" i="11"/>
  <c r="W6" i="11"/>
  <c r="U6" i="11"/>
  <c r="T6" i="11"/>
  <c r="S6" i="11"/>
  <c r="Q6" i="11"/>
  <c r="P6" i="11"/>
  <c r="O6" i="11"/>
  <c r="M6" i="11"/>
  <c r="L6" i="11"/>
  <c r="K6" i="11"/>
  <c r="P173" i="10"/>
  <c r="U173" i="10" s="1"/>
  <c r="AH169" i="10"/>
  <c r="AF169" i="10"/>
  <c r="AD169" i="10"/>
  <c r="AC169" i="10"/>
  <c r="AB169" i="10"/>
  <c r="Z169" i="10"/>
  <c r="X169" i="10"/>
  <c r="V169" i="10"/>
  <c r="U169" i="10"/>
  <c r="T169" i="10"/>
  <c r="R169" i="10"/>
  <c r="P169" i="10"/>
  <c r="N169" i="10"/>
  <c r="M169" i="10"/>
  <c r="L169" i="10"/>
  <c r="J169" i="10"/>
  <c r="AG169" i="10"/>
  <c r="AE169" i="10"/>
  <c r="AA169" i="10"/>
  <c r="Y169" i="10"/>
  <c r="W169" i="10"/>
  <c r="S169" i="10"/>
  <c r="Q169" i="10"/>
  <c r="O169" i="10"/>
  <c r="K169" i="10"/>
  <c r="P150" i="10"/>
  <c r="U150" i="10" s="1"/>
  <c r="AG146" i="10"/>
  <c r="AE146" i="10"/>
  <c r="AD146" i="10"/>
  <c r="AC146" i="10"/>
  <c r="AA146" i="10"/>
  <c r="Y146" i="10"/>
  <c r="W146" i="10"/>
  <c r="V146" i="10"/>
  <c r="U146" i="10"/>
  <c r="S146" i="10"/>
  <c r="Q146" i="10"/>
  <c r="O146" i="10"/>
  <c r="N146" i="10"/>
  <c r="M146" i="10"/>
  <c r="K146" i="10"/>
  <c r="AH146" i="10"/>
  <c r="AF146" i="10"/>
  <c r="AB146" i="10"/>
  <c r="Z146" i="10"/>
  <c r="X146" i="10"/>
  <c r="T146" i="10"/>
  <c r="R146" i="10"/>
  <c r="P146" i="10"/>
  <c r="L146" i="10"/>
  <c r="J146" i="10"/>
  <c r="P127" i="10"/>
  <c r="U127" i="10" s="1"/>
  <c r="AH123" i="10"/>
  <c r="AF123" i="10"/>
  <c r="AD123" i="10"/>
  <c r="AC123" i="10"/>
  <c r="AB123" i="10"/>
  <c r="Z123" i="10"/>
  <c r="X123" i="10"/>
  <c r="V123" i="10"/>
  <c r="U123" i="10"/>
  <c r="T123" i="10"/>
  <c r="R123" i="10"/>
  <c r="P123" i="10"/>
  <c r="N123" i="10"/>
  <c r="M123" i="10"/>
  <c r="L123" i="10"/>
  <c r="J123" i="10"/>
  <c r="AG123" i="10"/>
  <c r="AE123" i="10"/>
  <c r="AA123" i="10"/>
  <c r="Y123" i="10"/>
  <c r="W123" i="10"/>
  <c r="S123" i="10"/>
  <c r="Q123" i="10"/>
  <c r="O123" i="10"/>
  <c r="K123" i="10"/>
  <c r="P104" i="10"/>
  <c r="U104" i="10" s="1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P81" i="10"/>
  <c r="U81" i="10" s="1"/>
  <c r="AH77" i="10"/>
  <c r="AF77" i="10"/>
  <c r="AE77" i="10"/>
  <c r="AD77" i="10"/>
  <c r="AB77" i="10"/>
  <c r="AA77" i="10"/>
  <c r="Z77" i="10"/>
  <c r="X77" i="10"/>
  <c r="W77" i="10"/>
  <c r="V77" i="10"/>
  <c r="T77" i="10"/>
  <c r="S77" i="10"/>
  <c r="R77" i="10"/>
  <c r="P77" i="10"/>
  <c r="O77" i="10"/>
  <c r="N77" i="10"/>
  <c r="L77" i="10"/>
  <c r="K77" i="10"/>
  <c r="J77" i="10"/>
  <c r="AG77" i="10"/>
  <c r="AC77" i="10"/>
  <c r="Y77" i="10"/>
  <c r="U77" i="10"/>
  <c r="Q77" i="10"/>
  <c r="M77" i="10"/>
  <c r="P58" i="10"/>
  <c r="U58" i="10" s="1"/>
  <c r="AH54" i="10"/>
  <c r="AG54" i="10"/>
  <c r="AE54" i="10"/>
  <c r="AD54" i="10"/>
  <c r="AC54" i="10"/>
  <c r="AA54" i="10"/>
  <c r="Z54" i="10"/>
  <c r="Y54" i="10"/>
  <c r="W54" i="10"/>
  <c r="V54" i="10"/>
  <c r="U54" i="10"/>
  <c r="S54" i="10"/>
  <c r="R54" i="10"/>
  <c r="Q54" i="10"/>
  <c r="O54" i="10"/>
  <c r="N54" i="10"/>
  <c r="M54" i="10"/>
  <c r="K54" i="10"/>
  <c r="J54" i="10"/>
  <c r="AF54" i="10"/>
  <c r="AB54" i="10"/>
  <c r="X54" i="10"/>
  <c r="T54" i="10"/>
  <c r="P54" i="10"/>
  <c r="L54" i="10"/>
  <c r="BK19" i="10"/>
  <c r="AH31" i="10"/>
  <c r="AF31" i="10"/>
  <c r="AE31" i="10"/>
  <c r="AD31" i="10"/>
  <c r="AB31" i="10"/>
  <c r="Z31" i="10"/>
  <c r="X31" i="10"/>
  <c r="W31" i="10"/>
  <c r="V31" i="10"/>
  <c r="T31" i="10"/>
  <c r="R31" i="10"/>
  <c r="P31" i="10"/>
  <c r="O31" i="10"/>
  <c r="N31" i="10"/>
  <c r="L31" i="10"/>
  <c r="J31" i="10"/>
  <c r="AG31" i="10"/>
  <c r="AC31" i="10"/>
  <c r="AA31" i="10"/>
  <c r="Y31" i="10"/>
  <c r="U31" i="10"/>
  <c r="S31" i="10"/>
  <c r="Q31" i="10"/>
  <c r="M31" i="10"/>
  <c r="K31" i="10"/>
  <c r="P10" i="10"/>
  <c r="U10" i="10" s="1"/>
  <c r="AH6" i="10"/>
  <c r="AF6" i="10"/>
  <c r="AD6" i="10"/>
  <c r="AB6" i="10"/>
  <c r="Z6" i="10"/>
  <c r="X6" i="10"/>
  <c r="V6" i="10"/>
  <c r="T6" i="10"/>
  <c r="R6" i="10"/>
  <c r="P6" i="10"/>
  <c r="N6" i="10"/>
  <c r="L6" i="10"/>
  <c r="J6" i="10"/>
  <c r="AG6" i="10"/>
  <c r="AE6" i="10"/>
  <c r="AC6" i="10"/>
  <c r="AA6" i="10"/>
  <c r="Y6" i="10"/>
  <c r="W6" i="10"/>
  <c r="U6" i="10"/>
  <c r="S6" i="10"/>
  <c r="Q6" i="10"/>
  <c r="O6" i="10"/>
  <c r="M6" i="10"/>
  <c r="K6" i="10"/>
  <c r="P173" i="9"/>
  <c r="U173" i="9" s="1"/>
  <c r="AG169" i="9"/>
  <c r="AF169" i="9"/>
  <c r="AC169" i="9"/>
  <c r="AB169" i="9"/>
  <c r="Y169" i="9"/>
  <c r="X169" i="9"/>
  <c r="U169" i="9"/>
  <c r="T169" i="9"/>
  <c r="Q169" i="9"/>
  <c r="P169" i="9"/>
  <c r="M169" i="9"/>
  <c r="L169" i="9"/>
  <c r="AH169" i="9"/>
  <c r="AE169" i="9"/>
  <c r="AD169" i="9"/>
  <c r="AA169" i="9"/>
  <c r="Z169" i="9"/>
  <c r="W169" i="9"/>
  <c r="V169" i="9"/>
  <c r="S169" i="9"/>
  <c r="R169" i="9"/>
  <c r="O169" i="9"/>
  <c r="N169" i="9"/>
  <c r="K169" i="9"/>
  <c r="J169" i="9"/>
  <c r="P150" i="9"/>
  <c r="U150" i="9" s="1"/>
  <c r="AF146" i="9"/>
  <c r="AE146" i="9"/>
  <c r="AB146" i="9"/>
  <c r="AA146" i="9"/>
  <c r="X146" i="9"/>
  <c r="W146" i="9"/>
  <c r="T146" i="9"/>
  <c r="S146" i="9"/>
  <c r="P146" i="9"/>
  <c r="O146" i="9"/>
  <c r="L146" i="9"/>
  <c r="K146" i="9"/>
  <c r="AH146" i="9"/>
  <c r="AG146" i="9"/>
  <c r="AD146" i="9"/>
  <c r="AC146" i="9"/>
  <c r="Z146" i="9"/>
  <c r="Y146" i="9"/>
  <c r="V146" i="9"/>
  <c r="U146" i="9"/>
  <c r="R146" i="9"/>
  <c r="Q146" i="9"/>
  <c r="N146" i="9"/>
  <c r="M146" i="9"/>
  <c r="J146" i="9"/>
  <c r="P127" i="9"/>
  <c r="U127" i="9" s="1"/>
  <c r="AH123" i="9"/>
  <c r="AE123" i="9"/>
  <c r="AD123" i="9"/>
  <c r="AA123" i="9"/>
  <c r="Z123" i="9"/>
  <c r="W123" i="9"/>
  <c r="V123" i="9"/>
  <c r="S123" i="9"/>
  <c r="R123" i="9"/>
  <c r="O123" i="9"/>
  <c r="N123" i="9"/>
  <c r="K123" i="9"/>
  <c r="J123" i="9"/>
  <c r="AG123" i="9"/>
  <c r="AF123" i="9"/>
  <c r="AC123" i="9"/>
  <c r="AB123" i="9"/>
  <c r="Y123" i="9"/>
  <c r="X123" i="9"/>
  <c r="U123" i="9"/>
  <c r="T123" i="9"/>
  <c r="Q123" i="9"/>
  <c r="P123" i="9"/>
  <c r="M123" i="9"/>
  <c r="L123" i="9"/>
  <c r="P104" i="9"/>
  <c r="U104" i="9" s="1"/>
  <c r="AH100" i="9"/>
  <c r="AG100" i="9"/>
  <c r="AD100" i="9"/>
  <c r="AC100" i="9"/>
  <c r="Z100" i="9"/>
  <c r="Y100" i="9"/>
  <c r="V100" i="9"/>
  <c r="U100" i="9"/>
  <c r="R100" i="9"/>
  <c r="Q100" i="9"/>
  <c r="N100" i="9"/>
  <c r="M100" i="9"/>
  <c r="J100" i="9"/>
  <c r="AF100" i="9"/>
  <c r="AE100" i="9"/>
  <c r="AB100" i="9"/>
  <c r="AA100" i="9"/>
  <c r="X100" i="9"/>
  <c r="W100" i="9"/>
  <c r="T100" i="9"/>
  <c r="S100" i="9"/>
  <c r="P100" i="9"/>
  <c r="O100" i="9"/>
  <c r="L100" i="9"/>
  <c r="K100" i="9"/>
  <c r="P81" i="9"/>
  <c r="U81" i="9" s="1"/>
  <c r="AG77" i="9"/>
  <c r="AF77" i="9"/>
  <c r="AC77" i="9"/>
  <c r="AB77" i="9"/>
  <c r="Y77" i="9"/>
  <c r="X77" i="9"/>
  <c r="U77" i="9"/>
  <c r="T77" i="9"/>
  <c r="Q77" i="9"/>
  <c r="P77" i="9"/>
  <c r="M77" i="9"/>
  <c r="L77" i="9"/>
  <c r="AH77" i="9"/>
  <c r="AE77" i="9"/>
  <c r="AD77" i="9"/>
  <c r="AA77" i="9"/>
  <c r="Z77" i="9"/>
  <c r="W77" i="9"/>
  <c r="V77" i="9"/>
  <c r="S77" i="9"/>
  <c r="R77" i="9"/>
  <c r="O77" i="9"/>
  <c r="N77" i="9"/>
  <c r="K77" i="9"/>
  <c r="J77" i="9"/>
  <c r="P58" i="9"/>
  <c r="U58" i="9" s="1"/>
  <c r="AF54" i="9"/>
  <c r="AE54" i="9"/>
  <c r="AB54" i="9"/>
  <c r="AA54" i="9"/>
  <c r="X54" i="9"/>
  <c r="W54" i="9"/>
  <c r="T54" i="9"/>
  <c r="S54" i="9"/>
  <c r="P54" i="9"/>
  <c r="O54" i="9"/>
  <c r="L54" i="9"/>
  <c r="K54" i="9"/>
  <c r="AH54" i="9"/>
  <c r="AG54" i="9"/>
  <c r="AD54" i="9"/>
  <c r="AC54" i="9"/>
  <c r="Z54" i="9"/>
  <c r="Y54" i="9"/>
  <c r="V54" i="9"/>
  <c r="U54" i="9"/>
  <c r="R54" i="9"/>
  <c r="Q54" i="9"/>
  <c r="N54" i="9"/>
  <c r="M54" i="9"/>
  <c r="J54" i="9"/>
  <c r="P35" i="9"/>
  <c r="AH31" i="9"/>
  <c r="AE31" i="9"/>
  <c r="AD31" i="9"/>
  <c r="AA31" i="9"/>
  <c r="Z31" i="9"/>
  <c r="W31" i="9"/>
  <c r="V31" i="9"/>
  <c r="S31" i="9"/>
  <c r="R31" i="9"/>
  <c r="O31" i="9"/>
  <c r="N31" i="9"/>
  <c r="K31" i="9"/>
  <c r="J31" i="9"/>
  <c r="AG31" i="9"/>
  <c r="AF31" i="9"/>
  <c r="AC31" i="9"/>
  <c r="AB31" i="9"/>
  <c r="Y31" i="9"/>
  <c r="X31" i="9"/>
  <c r="U31" i="9"/>
  <c r="T31" i="9"/>
  <c r="Q31" i="9"/>
  <c r="P31" i="9"/>
  <c r="M31" i="9"/>
  <c r="L31" i="9"/>
  <c r="P10" i="9"/>
  <c r="U10" i="9" s="1"/>
  <c r="AF6" i="9"/>
  <c r="AB6" i="9"/>
  <c r="X6" i="9"/>
  <c r="T6" i="9"/>
  <c r="P6" i="9"/>
  <c r="L6" i="9"/>
  <c r="AH6" i="9"/>
  <c r="AG6" i="9"/>
  <c r="AE6" i="9"/>
  <c r="AD6" i="9"/>
  <c r="AC6" i="9"/>
  <c r="AA6" i="9"/>
  <c r="Z6" i="9"/>
  <c r="Y6" i="9"/>
  <c r="W6" i="9"/>
  <c r="V6" i="9"/>
  <c r="U6" i="9"/>
  <c r="S6" i="9"/>
  <c r="R6" i="9"/>
  <c r="Q6" i="9"/>
  <c r="O6" i="9"/>
  <c r="N6" i="9"/>
  <c r="M6" i="9"/>
  <c r="K6" i="9"/>
  <c r="J6" i="9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X169" i="8" s="1"/>
  <c r="Y170" i="8"/>
  <c r="Y169" i="8" s="1"/>
  <c r="Z170" i="8"/>
  <c r="Z169" i="8" s="1"/>
  <c r="AA170" i="8"/>
  <c r="AA169" i="8" s="1"/>
  <c r="AB170" i="8"/>
  <c r="AB169" i="8" s="1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BE170" i="8"/>
  <c r="BF170" i="8"/>
  <c r="BG170" i="8"/>
  <c r="BH170" i="8"/>
  <c r="BI170" i="8"/>
  <c r="BJ170" i="8"/>
  <c r="BK170" i="8"/>
  <c r="BL170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BE147" i="8"/>
  <c r="BF147" i="8"/>
  <c r="BG147" i="8"/>
  <c r="BH147" i="8"/>
  <c r="BI147" i="8"/>
  <c r="BJ147" i="8"/>
  <c r="BK147" i="8"/>
  <c r="BL147" i="8"/>
  <c r="J147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J124" i="8"/>
  <c r="J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L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J170" i="8"/>
  <c r="J169" i="8" s="1"/>
  <c r="J101" i="8"/>
  <c r="J100" i="8" s="1"/>
  <c r="J78" i="8"/>
  <c r="J55" i="8"/>
  <c r="J32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F31" i="10" l="1"/>
  <c r="F123" i="10"/>
  <c r="F169" i="10"/>
  <c r="F6" i="10"/>
  <c r="F146" i="9"/>
  <c r="F6" i="9"/>
  <c r="AM170" i="12"/>
  <c r="AL147" i="12"/>
  <c r="AM147" i="12"/>
  <c r="AM124" i="12"/>
  <c r="AM101" i="12"/>
  <c r="AM78" i="12"/>
  <c r="AM76" i="12"/>
  <c r="AL55" i="12"/>
  <c r="AL7" i="12"/>
  <c r="P35" i="11"/>
  <c r="F77" i="10"/>
  <c r="F54" i="10"/>
  <c r="F100" i="10"/>
  <c r="F146" i="10"/>
  <c r="P35" i="10"/>
  <c r="BK19" i="9"/>
  <c r="U35" i="9"/>
  <c r="U12" i="9" s="1"/>
  <c r="P12" i="9"/>
  <c r="F31" i="9"/>
  <c r="F100" i="9"/>
  <c r="F169" i="9"/>
  <c r="F54" i="9"/>
  <c r="F123" i="9"/>
  <c r="F77" i="9"/>
  <c r="AN170" i="12" l="1"/>
  <c r="AN147" i="12"/>
  <c r="AN124" i="12"/>
  <c r="AN101" i="12"/>
  <c r="AN78" i="12"/>
  <c r="AN76" i="12"/>
  <c r="AM55" i="12"/>
  <c r="AM7" i="12"/>
  <c r="U35" i="11"/>
  <c r="U12" i="11" s="1"/>
  <c r="P12" i="11"/>
  <c r="U35" i="10"/>
  <c r="U12" i="10" s="1"/>
  <c r="P12" i="10"/>
  <c r="AO170" i="12" l="1"/>
  <c r="AO147" i="12"/>
  <c r="AO124" i="12"/>
  <c r="AO101" i="12"/>
  <c r="AO76" i="12"/>
  <c r="AO78" i="12"/>
  <c r="AN55" i="12"/>
  <c r="AN7" i="12"/>
  <c r="K6" i="8"/>
  <c r="N6" i="8"/>
  <c r="O6" i="8"/>
  <c r="Q6" i="8"/>
  <c r="S6" i="8"/>
  <c r="U6" i="8"/>
  <c r="V6" i="8"/>
  <c r="W6" i="8"/>
  <c r="Z6" i="8"/>
  <c r="AA6" i="8"/>
  <c r="AD6" i="8"/>
  <c r="AE6" i="8"/>
  <c r="AG6" i="8"/>
  <c r="J6" i="8"/>
  <c r="P173" i="8"/>
  <c r="U173" i="8" s="1"/>
  <c r="P150" i="8"/>
  <c r="U150" i="8" s="1"/>
  <c r="AH146" i="8"/>
  <c r="AF146" i="8"/>
  <c r="AD146" i="8"/>
  <c r="AB146" i="8"/>
  <c r="Z146" i="8"/>
  <c r="X146" i="8"/>
  <c r="V146" i="8"/>
  <c r="T146" i="8"/>
  <c r="R146" i="8"/>
  <c r="P146" i="8"/>
  <c r="N146" i="8"/>
  <c r="L146" i="8"/>
  <c r="J146" i="8"/>
  <c r="AG146" i="8"/>
  <c r="AE146" i="8"/>
  <c r="AC146" i="8"/>
  <c r="AA146" i="8"/>
  <c r="Y146" i="8"/>
  <c r="W146" i="8"/>
  <c r="U146" i="8"/>
  <c r="S146" i="8"/>
  <c r="Q146" i="8"/>
  <c r="O146" i="8"/>
  <c r="M146" i="8"/>
  <c r="K146" i="8"/>
  <c r="P127" i="8"/>
  <c r="U127" i="8" s="1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P104" i="8"/>
  <c r="U104" i="8" s="1"/>
  <c r="P81" i="8"/>
  <c r="U81" i="8" s="1"/>
  <c r="AG77" i="8"/>
  <c r="AE77" i="8"/>
  <c r="AC77" i="8"/>
  <c r="AA77" i="8"/>
  <c r="Y77" i="8"/>
  <c r="W77" i="8"/>
  <c r="U77" i="8"/>
  <c r="S77" i="8"/>
  <c r="Q77" i="8"/>
  <c r="O77" i="8"/>
  <c r="M77" i="8"/>
  <c r="K77" i="8"/>
  <c r="AH77" i="8"/>
  <c r="AF77" i="8"/>
  <c r="AD77" i="8"/>
  <c r="AB77" i="8"/>
  <c r="Z77" i="8"/>
  <c r="X77" i="8"/>
  <c r="V77" i="8"/>
  <c r="T77" i="8"/>
  <c r="R77" i="8"/>
  <c r="P77" i="8"/>
  <c r="N77" i="8"/>
  <c r="L77" i="8"/>
  <c r="J77" i="8"/>
  <c r="P58" i="8"/>
  <c r="AH54" i="8"/>
  <c r="AF54" i="8"/>
  <c r="AE54" i="8"/>
  <c r="AD54" i="8"/>
  <c r="AB54" i="8"/>
  <c r="AA54" i="8"/>
  <c r="Z54" i="8"/>
  <c r="X54" i="8"/>
  <c r="W54" i="8"/>
  <c r="V54" i="8"/>
  <c r="T54" i="8"/>
  <c r="S54" i="8"/>
  <c r="R54" i="8"/>
  <c r="P54" i="8"/>
  <c r="O54" i="8"/>
  <c r="N54" i="8"/>
  <c r="L54" i="8"/>
  <c r="K54" i="8"/>
  <c r="J54" i="8"/>
  <c r="AG54" i="8"/>
  <c r="AC54" i="8"/>
  <c r="Y54" i="8"/>
  <c r="U54" i="8"/>
  <c r="Q54" i="8"/>
  <c r="M54" i="8"/>
  <c r="P35" i="8"/>
  <c r="U35" i="8" s="1"/>
  <c r="AH31" i="8"/>
  <c r="AG31" i="8"/>
  <c r="AE31" i="8"/>
  <c r="AD31" i="8"/>
  <c r="AC31" i="8"/>
  <c r="AA31" i="8"/>
  <c r="Z31" i="8"/>
  <c r="Y31" i="8"/>
  <c r="W31" i="8"/>
  <c r="V31" i="8"/>
  <c r="U31" i="8"/>
  <c r="S31" i="8"/>
  <c r="R31" i="8"/>
  <c r="Q31" i="8"/>
  <c r="O31" i="8"/>
  <c r="N31" i="8"/>
  <c r="M31" i="8"/>
  <c r="K31" i="8"/>
  <c r="J31" i="8"/>
  <c r="AF31" i="8"/>
  <c r="AB31" i="8"/>
  <c r="X31" i="8"/>
  <c r="T31" i="8"/>
  <c r="P31" i="8"/>
  <c r="L31" i="8"/>
  <c r="BK19" i="8"/>
  <c r="P10" i="8"/>
  <c r="U10" i="8" s="1"/>
  <c r="AH6" i="8"/>
  <c r="AF6" i="8"/>
  <c r="AC6" i="8"/>
  <c r="AB6" i="8"/>
  <c r="Y6" i="8"/>
  <c r="X6" i="8"/>
  <c r="T6" i="8"/>
  <c r="R6" i="8"/>
  <c r="P6" i="8"/>
  <c r="M6" i="8"/>
  <c r="L6" i="8"/>
  <c r="AP170" i="12" l="1"/>
  <c r="AP147" i="12"/>
  <c r="AP124" i="12"/>
  <c r="AP101" i="12"/>
  <c r="AP76" i="12"/>
  <c r="AP78" i="12"/>
  <c r="AO55" i="12"/>
  <c r="AO7" i="12"/>
  <c r="F169" i="8"/>
  <c r="F146" i="8"/>
  <c r="F123" i="8"/>
  <c r="F100" i="8"/>
  <c r="F77" i="8"/>
  <c r="F54" i="8"/>
  <c r="F31" i="8"/>
  <c r="F6" i="8"/>
  <c r="P12" i="8"/>
  <c r="U58" i="8"/>
  <c r="U12" i="8" s="1"/>
  <c r="AQ170" i="12" l="1"/>
  <c r="AQ147" i="12"/>
  <c r="AQ124" i="12"/>
  <c r="AQ101" i="12"/>
  <c r="AQ78" i="12"/>
  <c r="AQ76" i="12"/>
  <c r="AP55" i="12"/>
  <c r="AP7" i="12"/>
  <c r="J7" i="7"/>
  <c r="AR170" i="12" l="1"/>
  <c r="AR147" i="12"/>
  <c r="AR124" i="12"/>
  <c r="AR101" i="12"/>
  <c r="AR78" i="12"/>
  <c r="AR76" i="12"/>
  <c r="AQ55" i="12"/>
  <c r="AQ7" i="12"/>
  <c r="K11" i="7"/>
  <c r="AS170" i="12" l="1"/>
  <c r="AS147" i="12"/>
  <c r="AS124" i="12"/>
  <c r="AS101" i="12"/>
  <c r="AS76" i="12"/>
  <c r="AS78" i="12"/>
  <c r="AR55" i="12"/>
  <c r="AR7" i="12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I166" i="7"/>
  <c r="AG143" i="7"/>
  <c r="AF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BI147" i="7" s="1"/>
  <c r="AH142" i="7"/>
  <c r="AH143" i="7" s="1"/>
  <c r="AG142" i="7"/>
  <c r="AF142" i="7"/>
  <c r="AE142" i="7"/>
  <c r="AE143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BJ124" i="7" s="1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AG74" i="7"/>
  <c r="AF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BL78" i="7" s="1"/>
  <c r="P81" i="7" s="1"/>
  <c r="U81" i="7" s="1"/>
  <c r="AH73" i="7"/>
  <c r="AH74" i="7" s="1"/>
  <c r="AG73" i="7"/>
  <c r="AF73" i="7"/>
  <c r="AE73" i="7"/>
  <c r="AE74" i="7" s="1"/>
  <c r="AD73" i="7"/>
  <c r="AD74" i="7" s="1"/>
  <c r="AC73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BL32" i="7" s="1"/>
  <c r="P35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E170" i="7"/>
  <c r="AE169" i="7" s="1"/>
  <c r="AD170" i="7"/>
  <c r="AD169" i="7" s="1"/>
  <c r="AC170" i="7"/>
  <c r="AC169" i="7" s="1"/>
  <c r="AB170" i="7"/>
  <c r="AA170" i="7"/>
  <c r="AA169" i="7" s="1"/>
  <c r="Z170" i="7"/>
  <c r="Z169" i="7" s="1"/>
  <c r="Y170" i="7"/>
  <c r="Y169" i="7" s="1"/>
  <c r="X170" i="7"/>
  <c r="W170" i="7"/>
  <c r="W169" i="7" s="1"/>
  <c r="V170" i="7"/>
  <c r="V169" i="7" s="1"/>
  <c r="U170" i="7"/>
  <c r="U169" i="7" s="1"/>
  <c r="T170" i="7"/>
  <c r="S170" i="7"/>
  <c r="S169" i="7" s="1"/>
  <c r="R170" i="7"/>
  <c r="R169" i="7" s="1"/>
  <c r="Q170" i="7"/>
  <c r="Q169" i="7" s="1"/>
  <c r="P170" i="7"/>
  <c r="O170" i="7"/>
  <c r="O169" i="7" s="1"/>
  <c r="N170" i="7"/>
  <c r="N169" i="7" s="1"/>
  <c r="M170" i="7"/>
  <c r="M169" i="7" s="1"/>
  <c r="L170" i="7"/>
  <c r="K170" i="7"/>
  <c r="K169" i="7" s="1"/>
  <c r="J170" i="7"/>
  <c r="J169" i="7" s="1"/>
  <c r="AG169" i="7"/>
  <c r="BL147" i="7"/>
  <c r="P150" i="7" s="1"/>
  <c r="U150" i="7" s="1"/>
  <c r="BK147" i="7"/>
  <c r="BH147" i="7"/>
  <c r="BG147" i="7"/>
  <c r="BD147" i="7"/>
  <c r="BC147" i="7"/>
  <c r="AZ147" i="7"/>
  <c r="AY147" i="7"/>
  <c r="AV147" i="7"/>
  <c r="AU147" i="7"/>
  <c r="AR147" i="7"/>
  <c r="AQ147" i="7"/>
  <c r="AN147" i="7"/>
  <c r="AM147" i="7"/>
  <c r="AJ147" i="7"/>
  <c r="AI147" i="7"/>
  <c r="AF147" i="7"/>
  <c r="AF146" i="7" s="1"/>
  <c r="AE147" i="7"/>
  <c r="AB147" i="7"/>
  <c r="AA147" i="7"/>
  <c r="AA146" i="7" s="1"/>
  <c r="X147" i="7"/>
  <c r="X146" i="7" s="1"/>
  <c r="W147" i="7"/>
  <c r="W146" i="7" s="1"/>
  <c r="T147" i="7"/>
  <c r="T146" i="7" s="1"/>
  <c r="S147" i="7"/>
  <c r="S146" i="7" s="1"/>
  <c r="P147" i="7"/>
  <c r="P146" i="7" s="1"/>
  <c r="O147" i="7"/>
  <c r="O146" i="7" s="1"/>
  <c r="L147" i="7"/>
  <c r="K147" i="7"/>
  <c r="K146" i="7" s="1"/>
  <c r="BL124" i="7"/>
  <c r="P127" i="7" s="1"/>
  <c r="U127" i="7" s="1"/>
  <c r="BK124" i="7"/>
  <c r="BH124" i="7"/>
  <c r="BG124" i="7"/>
  <c r="BD124" i="7"/>
  <c r="BC124" i="7"/>
  <c r="AZ124" i="7"/>
  <c r="AY124" i="7"/>
  <c r="AV124" i="7"/>
  <c r="AU124" i="7"/>
  <c r="AR124" i="7"/>
  <c r="AQ124" i="7"/>
  <c r="AN124" i="7"/>
  <c r="AM124" i="7"/>
  <c r="AJ124" i="7"/>
  <c r="AI124" i="7"/>
  <c r="AF124" i="7"/>
  <c r="AF123" i="7" s="1"/>
  <c r="AE124" i="7"/>
  <c r="AE123" i="7" s="1"/>
  <c r="AB124" i="7"/>
  <c r="AB123" i="7" s="1"/>
  <c r="AA124" i="7"/>
  <c r="AA123" i="7" s="1"/>
  <c r="X124" i="7"/>
  <c r="X123" i="7" s="1"/>
  <c r="W124" i="7"/>
  <c r="W123" i="7" s="1"/>
  <c r="T124" i="7"/>
  <c r="T123" i="7" s="1"/>
  <c r="S124" i="7"/>
  <c r="S123" i="7" s="1"/>
  <c r="P124" i="7"/>
  <c r="P123" i="7" s="1"/>
  <c r="O124" i="7"/>
  <c r="O123" i="7" s="1"/>
  <c r="L124" i="7"/>
  <c r="L123" i="7" s="1"/>
  <c r="K124" i="7"/>
  <c r="K123" i="7" s="1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H100" i="7" s="1"/>
  <c r="AG101" i="7"/>
  <c r="AG100" i="7" s="1"/>
  <c r="AF101" i="7"/>
  <c r="AF100" i="7" s="1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Z100" i="7" s="1"/>
  <c r="Y101" i="7"/>
  <c r="Y100" i="7" s="1"/>
  <c r="X101" i="7"/>
  <c r="X100" i="7" s="1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R100" i="7" s="1"/>
  <c r="Q101" i="7"/>
  <c r="Q100" i="7" s="1"/>
  <c r="P101" i="7"/>
  <c r="P100" i="7" s="1"/>
  <c r="O101" i="7"/>
  <c r="O100" i="7" s="1"/>
  <c r="N101" i="7"/>
  <c r="N100" i="7" s="1"/>
  <c r="M101" i="7"/>
  <c r="M100" i="7" s="1"/>
  <c r="BK78" i="7"/>
  <c r="BJ78" i="7"/>
  <c r="BG78" i="7"/>
  <c r="BF78" i="7"/>
  <c r="BC78" i="7"/>
  <c r="BB78" i="7"/>
  <c r="AY78" i="7"/>
  <c r="AX78" i="7"/>
  <c r="AU78" i="7"/>
  <c r="AT78" i="7"/>
  <c r="AQ78" i="7"/>
  <c r="AP78" i="7"/>
  <c r="AM78" i="7"/>
  <c r="AL78" i="7"/>
  <c r="AI78" i="7"/>
  <c r="AH78" i="7"/>
  <c r="AH77" i="7" s="1"/>
  <c r="AE78" i="7"/>
  <c r="AD78" i="7"/>
  <c r="AA78" i="7"/>
  <c r="AA77" i="7" s="1"/>
  <c r="Z78" i="7"/>
  <c r="Z77" i="7" s="1"/>
  <c r="W78" i="7"/>
  <c r="W77" i="7" s="1"/>
  <c r="V78" i="7"/>
  <c r="V77" i="7" s="1"/>
  <c r="S78" i="7"/>
  <c r="S77" i="7" s="1"/>
  <c r="R78" i="7"/>
  <c r="R77" i="7" s="1"/>
  <c r="O78" i="7"/>
  <c r="O77" i="7" s="1"/>
  <c r="N78" i="7"/>
  <c r="N77" i="7" s="1"/>
  <c r="K78" i="7"/>
  <c r="K77" i="7" s="1"/>
  <c r="J78" i="7"/>
  <c r="J77" i="7" s="1"/>
  <c r="BL55" i="7"/>
  <c r="P58" i="7" s="1"/>
  <c r="U58" i="7" s="1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E54" i="7" s="1"/>
  <c r="AD55" i="7"/>
  <c r="AC55" i="7"/>
  <c r="AB55" i="7"/>
  <c r="AA55" i="7"/>
  <c r="AA54" i="7" s="1"/>
  <c r="Z55" i="7"/>
  <c r="Y55" i="7"/>
  <c r="X55" i="7"/>
  <c r="W55" i="7"/>
  <c r="W54" i="7" s="1"/>
  <c r="V55" i="7"/>
  <c r="U55" i="7"/>
  <c r="T55" i="7"/>
  <c r="S55" i="7"/>
  <c r="S54" i="7" s="1"/>
  <c r="R55" i="7"/>
  <c r="Q55" i="7"/>
  <c r="P55" i="7"/>
  <c r="O55" i="7"/>
  <c r="O54" i="7" s="1"/>
  <c r="N55" i="7"/>
  <c r="M55" i="7"/>
  <c r="L55" i="7"/>
  <c r="K55" i="7"/>
  <c r="K54" i="7" s="1"/>
  <c r="F54" i="7" s="1"/>
  <c r="J55" i="7"/>
  <c r="AH54" i="7"/>
  <c r="AG54" i="7"/>
  <c r="AF54" i="7"/>
  <c r="AD54" i="7"/>
  <c r="AC54" i="7"/>
  <c r="AB54" i="7"/>
  <c r="Z54" i="7"/>
  <c r="Y54" i="7"/>
  <c r="X54" i="7"/>
  <c r="V54" i="7"/>
  <c r="U54" i="7"/>
  <c r="T54" i="7"/>
  <c r="R54" i="7"/>
  <c r="Q54" i="7"/>
  <c r="P54" i="7"/>
  <c r="N54" i="7"/>
  <c r="M54" i="7"/>
  <c r="L54" i="7"/>
  <c r="J54" i="7"/>
  <c r="BK32" i="7"/>
  <c r="BG32" i="7"/>
  <c r="BC32" i="7"/>
  <c r="AY32" i="7"/>
  <c r="AU32" i="7"/>
  <c r="AQ32" i="7"/>
  <c r="AM32" i="7"/>
  <c r="AI32" i="7"/>
  <c r="AE32" i="7"/>
  <c r="AE31" i="7" s="1"/>
  <c r="AA32" i="7"/>
  <c r="AA31" i="7" s="1"/>
  <c r="W32" i="7"/>
  <c r="W31" i="7" s="1"/>
  <c r="S32" i="7"/>
  <c r="S31" i="7" s="1"/>
  <c r="O32" i="7"/>
  <c r="O31" i="7" s="1"/>
  <c r="K32" i="7"/>
  <c r="K31" i="7" s="1"/>
  <c r="BL7" i="7"/>
  <c r="P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E6" i="7" s="1"/>
  <c r="AD7" i="7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U7" i="7"/>
  <c r="U6" i="7" s="1"/>
  <c r="T7" i="7"/>
  <c r="T6" i="7" s="1"/>
  <c r="S7" i="7"/>
  <c r="S6" i="7" s="1"/>
  <c r="R7" i="7"/>
  <c r="Q7" i="7"/>
  <c r="Q6" i="7" s="1"/>
  <c r="P7" i="7"/>
  <c r="P6" i="7" s="1"/>
  <c r="O7" i="7"/>
  <c r="O6" i="7" s="1"/>
  <c r="N7" i="7"/>
  <c r="M7" i="7"/>
  <c r="M6" i="7" s="1"/>
  <c r="L7" i="7"/>
  <c r="L6" i="7" s="1"/>
  <c r="K7" i="7"/>
  <c r="K6" i="7" s="1"/>
  <c r="J6" i="7"/>
  <c r="AG6" i="7"/>
  <c r="AF6" i="7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H169" i="1" s="1"/>
  <c r="AG170" i="1"/>
  <c r="AG169" i="1" s="1"/>
  <c r="AF170" i="1"/>
  <c r="AF169" i="1" s="1"/>
  <c r="AE170" i="1"/>
  <c r="AE169" i="1" s="1"/>
  <c r="AD170" i="1"/>
  <c r="AD169" i="1" s="1"/>
  <c r="AC170" i="1"/>
  <c r="AC169" i="1" s="1"/>
  <c r="AB170" i="1"/>
  <c r="AB169" i="1" s="1"/>
  <c r="AA170" i="1"/>
  <c r="AA169" i="1" s="1"/>
  <c r="Z170" i="1"/>
  <c r="Z169" i="1" s="1"/>
  <c r="Y170" i="1"/>
  <c r="Y169" i="1" s="1"/>
  <c r="X170" i="1"/>
  <c r="X169" i="1" s="1"/>
  <c r="W170" i="1"/>
  <c r="W169" i="1" s="1"/>
  <c r="V170" i="1"/>
  <c r="V169" i="1" s="1"/>
  <c r="U170" i="1"/>
  <c r="U169" i="1" s="1"/>
  <c r="T170" i="1"/>
  <c r="T169" i="1" s="1"/>
  <c r="S170" i="1"/>
  <c r="S169" i="1" s="1"/>
  <c r="R170" i="1"/>
  <c r="R169" i="1" s="1"/>
  <c r="Q170" i="1"/>
  <c r="Q169" i="1" s="1"/>
  <c r="P170" i="1"/>
  <c r="P169" i="1" s="1"/>
  <c r="O170" i="1"/>
  <c r="O169" i="1" s="1"/>
  <c r="N170" i="1"/>
  <c r="N169" i="1" s="1"/>
  <c r="M170" i="1"/>
  <c r="M169" i="1" s="1"/>
  <c r="L170" i="1"/>
  <c r="L169" i="1" s="1"/>
  <c r="K170" i="1"/>
  <c r="K169" i="1" s="1"/>
  <c r="J170" i="1"/>
  <c r="J169" i="1" s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H146" i="1" s="1"/>
  <c r="AG147" i="1"/>
  <c r="AG146" i="1" s="1"/>
  <c r="AF147" i="1"/>
  <c r="AF146" i="1" s="1"/>
  <c r="AE147" i="1"/>
  <c r="AE146" i="1" s="1"/>
  <c r="AD147" i="1"/>
  <c r="AD146" i="1" s="1"/>
  <c r="AC147" i="1"/>
  <c r="AC146" i="1" s="1"/>
  <c r="AB147" i="1"/>
  <c r="AB146" i="1" s="1"/>
  <c r="AA147" i="1"/>
  <c r="AA146" i="1" s="1"/>
  <c r="Z147" i="1"/>
  <c r="Z146" i="1" s="1"/>
  <c r="Y147" i="1"/>
  <c r="Y146" i="1" s="1"/>
  <c r="X147" i="1"/>
  <c r="X146" i="1" s="1"/>
  <c r="W147" i="1"/>
  <c r="W146" i="1" s="1"/>
  <c r="V147" i="1"/>
  <c r="V146" i="1" s="1"/>
  <c r="U147" i="1"/>
  <c r="U146" i="1" s="1"/>
  <c r="T147" i="1"/>
  <c r="T146" i="1" s="1"/>
  <c r="S147" i="1"/>
  <c r="S146" i="1" s="1"/>
  <c r="R147" i="1"/>
  <c r="R146" i="1" s="1"/>
  <c r="Q147" i="1"/>
  <c r="Q146" i="1" s="1"/>
  <c r="P147" i="1"/>
  <c r="P146" i="1" s="1"/>
  <c r="O147" i="1"/>
  <c r="O146" i="1" s="1"/>
  <c r="N147" i="1"/>
  <c r="N146" i="1" s="1"/>
  <c r="M147" i="1"/>
  <c r="M146" i="1" s="1"/>
  <c r="L147" i="1"/>
  <c r="L146" i="1" s="1"/>
  <c r="K147" i="1"/>
  <c r="K146" i="1" s="1"/>
  <c r="J147" i="1"/>
  <c r="J146" i="1" s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H123" i="1" s="1"/>
  <c r="AG124" i="1"/>
  <c r="AG123" i="1" s="1"/>
  <c r="AF124" i="1"/>
  <c r="AF123" i="1" s="1"/>
  <c r="AE124" i="1"/>
  <c r="AE123" i="1" s="1"/>
  <c r="AD124" i="1"/>
  <c r="AD123" i="1" s="1"/>
  <c r="AC124" i="1"/>
  <c r="AC123" i="1" s="1"/>
  <c r="AB124" i="1"/>
  <c r="AB123" i="1" s="1"/>
  <c r="AA124" i="1"/>
  <c r="AA123" i="1" s="1"/>
  <c r="Z124" i="1"/>
  <c r="Z123" i="1" s="1"/>
  <c r="Y124" i="1"/>
  <c r="Y123" i="1" s="1"/>
  <c r="X124" i="1"/>
  <c r="X123" i="1" s="1"/>
  <c r="W124" i="1"/>
  <c r="W123" i="1" s="1"/>
  <c r="V124" i="1"/>
  <c r="V123" i="1" s="1"/>
  <c r="U124" i="1"/>
  <c r="U123" i="1" s="1"/>
  <c r="T124" i="1"/>
  <c r="T123" i="1" s="1"/>
  <c r="S124" i="1"/>
  <c r="S123" i="1" s="1"/>
  <c r="R124" i="1"/>
  <c r="R123" i="1" s="1"/>
  <c r="Q124" i="1"/>
  <c r="Q123" i="1" s="1"/>
  <c r="P124" i="1"/>
  <c r="P123" i="1" s="1"/>
  <c r="O124" i="1"/>
  <c r="O123" i="1" s="1"/>
  <c r="N124" i="1"/>
  <c r="N123" i="1" s="1"/>
  <c r="M124" i="1"/>
  <c r="M123" i="1" s="1"/>
  <c r="L124" i="1"/>
  <c r="L123" i="1" s="1"/>
  <c r="K124" i="1"/>
  <c r="K123" i="1" s="1"/>
  <c r="J124" i="1"/>
  <c r="J123" i="1" s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H100" i="1" s="1"/>
  <c r="AG101" i="1"/>
  <c r="AG100" i="1" s="1"/>
  <c r="AF101" i="1"/>
  <c r="AF100" i="1" s="1"/>
  <c r="AE101" i="1"/>
  <c r="AE100" i="1" s="1"/>
  <c r="AD101" i="1"/>
  <c r="AD100" i="1" s="1"/>
  <c r="AC101" i="1"/>
  <c r="AC100" i="1" s="1"/>
  <c r="AB101" i="1"/>
  <c r="AB100" i="1" s="1"/>
  <c r="AA101" i="1"/>
  <c r="AA100" i="1" s="1"/>
  <c r="Z101" i="1"/>
  <c r="Z100" i="1" s="1"/>
  <c r="Y101" i="1"/>
  <c r="Y100" i="1" s="1"/>
  <c r="X101" i="1"/>
  <c r="X100" i="1" s="1"/>
  <c r="W101" i="1"/>
  <c r="W100" i="1" s="1"/>
  <c r="V101" i="1"/>
  <c r="V100" i="1" s="1"/>
  <c r="U101" i="1"/>
  <c r="U100" i="1" s="1"/>
  <c r="T101" i="1"/>
  <c r="T100" i="1" s="1"/>
  <c r="S101" i="1"/>
  <c r="S100" i="1" s="1"/>
  <c r="R101" i="1"/>
  <c r="R100" i="1" s="1"/>
  <c r="Q101" i="1"/>
  <c r="Q100" i="1" s="1"/>
  <c r="P101" i="1"/>
  <c r="P100" i="1" s="1"/>
  <c r="O101" i="1"/>
  <c r="O100" i="1" s="1"/>
  <c r="N101" i="1"/>
  <c r="N100" i="1" s="1"/>
  <c r="M101" i="1"/>
  <c r="M100" i="1" s="1"/>
  <c r="L101" i="1"/>
  <c r="L100" i="1" s="1"/>
  <c r="K101" i="1"/>
  <c r="K100" i="1" s="1"/>
  <c r="J101" i="1"/>
  <c r="J100" i="1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H77" i="1" s="1"/>
  <c r="AG78" i="1"/>
  <c r="AG77" i="1" s="1"/>
  <c r="AF78" i="1"/>
  <c r="AF77" i="1" s="1"/>
  <c r="AE78" i="1"/>
  <c r="AE77" i="1" s="1"/>
  <c r="AD78" i="1"/>
  <c r="AD77" i="1" s="1"/>
  <c r="AC78" i="1"/>
  <c r="AC77" i="1" s="1"/>
  <c r="AB78" i="1"/>
  <c r="AB77" i="1" s="1"/>
  <c r="AA78" i="1"/>
  <c r="AA77" i="1" s="1"/>
  <c r="Z78" i="1"/>
  <c r="Z77" i="1" s="1"/>
  <c r="Y78" i="1"/>
  <c r="Y77" i="1" s="1"/>
  <c r="X78" i="1"/>
  <c r="X77" i="1" s="1"/>
  <c r="W78" i="1"/>
  <c r="W77" i="1" s="1"/>
  <c r="V78" i="1"/>
  <c r="V77" i="1" s="1"/>
  <c r="U78" i="1"/>
  <c r="U77" i="1" s="1"/>
  <c r="T78" i="1"/>
  <c r="T77" i="1" s="1"/>
  <c r="S78" i="1"/>
  <c r="S77" i="1" s="1"/>
  <c r="R78" i="1"/>
  <c r="R77" i="1" s="1"/>
  <c r="Q78" i="1"/>
  <c r="Q77" i="1" s="1"/>
  <c r="P78" i="1"/>
  <c r="P77" i="1" s="1"/>
  <c r="O78" i="1"/>
  <c r="O77" i="1" s="1"/>
  <c r="N78" i="1"/>
  <c r="N77" i="1" s="1"/>
  <c r="M78" i="1"/>
  <c r="M77" i="1" s="1"/>
  <c r="L78" i="1"/>
  <c r="L77" i="1" s="1"/>
  <c r="K78" i="1"/>
  <c r="K77" i="1" s="1"/>
  <c r="J78" i="1"/>
  <c r="J77" i="1" s="1"/>
  <c r="D2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H54" i="1" s="1"/>
  <c r="AG55" i="1"/>
  <c r="AG54" i="1" s="1"/>
  <c r="AF55" i="1"/>
  <c r="AF54" i="1" s="1"/>
  <c r="AE55" i="1"/>
  <c r="AE54" i="1" s="1"/>
  <c r="AD55" i="1"/>
  <c r="AD54" i="1" s="1"/>
  <c r="AC55" i="1"/>
  <c r="AC54" i="1" s="1"/>
  <c r="AB55" i="1"/>
  <c r="AB54" i="1" s="1"/>
  <c r="AA55" i="1"/>
  <c r="AA54" i="1" s="1"/>
  <c r="Z55" i="1"/>
  <c r="Z54" i="1" s="1"/>
  <c r="Y55" i="1"/>
  <c r="Y54" i="1" s="1"/>
  <c r="X55" i="1"/>
  <c r="X54" i="1" s="1"/>
  <c r="W55" i="1"/>
  <c r="W54" i="1" s="1"/>
  <c r="V55" i="1"/>
  <c r="V54" i="1" s="1"/>
  <c r="U55" i="1"/>
  <c r="U54" i="1" s="1"/>
  <c r="T55" i="1"/>
  <c r="T54" i="1" s="1"/>
  <c r="S55" i="1"/>
  <c r="S54" i="1" s="1"/>
  <c r="R55" i="1"/>
  <c r="R54" i="1" s="1"/>
  <c r="Q55" i="1"/>
  <c r="Q54" i="1" s="1"/>
  <c r="P55" i="1"/>
  <c r="P54" i="1" s="1"/>
  <c r="O55" i="1"/>
  <c r="O54" i="1" s="1"/>
  <c r="N55" i="1"/>
  <c r="N54" i="1" s="1"/>
  <c r="M55" i="1"/>
  <c r="M54" i="1" s="1"/>
  <c r="L55" i="1"/>
  <c r="L54" i="1" s="1"/>
  <c r="K55" i="1"/>
  <c r="K54" i="1" s="1"/>
  <c r="J55" i="1"/>
  <c r="J54" i="1" s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H31" i="1" s="1"/>
  <c r="AG32" i="1"/>
  <c r="AG31" i="1" s="1"/>
  <c r="AF32" i="1"/>
  <c r="AF31" i="1" s="1"/>
  <c r="AE32" i="1"/>
  <c r="AE31" i="1" s="1"/>
  <c r="AD32" i="1"/>
  <c r="AD31" i="1" s="1"/>
  <c r="AC32" i="1"/>
  <c r="AB32" i="1"/>
  <c r="AB31" i="1" s="1"/>
  <c r="AA32" i="1"/>
  <c r="AA31" i="1" s="1"/>
  <c r="Z32" i="1"/>
  <c r="Z31" i="1" s="1"/>
  <c r="Y32" i="1"/>
  <c r="Y31" i="1" s="1"/>
  <c r="X32" i="1"/>
  <c r="X31" i="1" s="1"/>
  <c r="W32" i="1"/>
  <c r="W31" i="1" s="1"/>
  <c r="V32" i="1"/>
  <c r="V31" i="1" s="1"/>
  <c r="U32" i="1"/>
  <c r="U31" i="1" s="1"/>
  <c r="T32" i="1"/>
  <c r="T31" i="1" s="1"/>
  <c r="S32" i="1"/>
  <c r="S31" i="1" s="1"/>
  <c r="R32" i="1"/>
  <c r="R31" i="1" s="1"/>
  <c r="Q32" i="1"/>
  <c r="Q31" i="1" s="1"/>
  <c r="P32" i="1"/>
  <c r="P31" i="1" s="1"/>
  <c r="O32" i="1"/>
  <c r="O31" i="1" s="1"/>
  <c r="N32" i="1"/>
  <c r="N31" i="1" s="1"/>
  <c r="M32" i="1"/>
  <c r="M31" i="1" s="1"/>
  <c r="L31" i="1"/>
  <c r="K31" i="1"/>
  <c r="J31" i="1"/>
  <c r="AC31" i="1"/>
  <c r="AT170" i="12" l="1"/>
  <c r="AT147" i="12"/>
  <c r="AT124" i="12"/>
  <c r="AT101" i="12"/>
  <c r="AT76" i="12"/>
  <c r="AT78" i="12"/>
  <c r="AS55" i="12"/>
  <c r="AS7" i="12"/>
  <c r="L169" i="7"/>
  <c r="P169" i="7"/>
  <c r="T169" i="7"/>
  <c r="X169" i="7"/>
  <c r="AB169" i="7"/>
  <c r="AF169" i="7"/>
  <c r="L146" i="7"/>
  <c r="AB146" i="7"/>
  <c r="AE146" i="7"/>
  <c r="J147" i="7"/>
  <c r="J146" i="7" s="1"/>
  <c r="N147" i="7"/>
  <c r="N146" i="7" s="1"/>
  <c r="R147" i="7"/>
  <c r="R146" i="7" s="1"/>
  <c r="V147" i="7"/>
  <c r="V146" i="7" s="1"/>
  <c r="Z147" i="7"/>
  <c r="Z146" i="7" s="1"/>
  <c r="AD147" i="7"/>
  <c r="AD146" i="7" s="1"/>
  <c r="AH147" i="7"/>
  <c r="AH146" i="7" s="1"/>
  <c r="AL147" i="7"/>
  <c r="AP147" i="7"/>
  <c r="AT147" i="7"/>
  <c r="AX147" i="7"/>
  <c r="BB147" i="7"/>
  <c r="BF147" i="7"/>
  <c r="BJ147" i="7"/>
  <c r="M147" i="7"/>
  <c r="M146" i="7" s="1"/>
  <c r="Q147" i="7"/>
  <c r="Q146" i="7" s="1"/>
  <c r="U147" i="7"/>
  <c r="U146" i="7" s="1"/>
  <c r="Y147" i="7"/>
  <c r="Y146" i="7" s="1"/>
  <c r="AC147" i="7"/>
  <c r="AC146" i="7" s="1"/>
  <c r="AG147" i="7"/>
  <c r="AG146" i="7" s="1"/>
  <c r="AK147" i="7"/>
  <c r="AO147" i="7"/>
  <c r="AS147" i="7"/>
  <c r="AW147" i="7"/>
  <c r="BA147" i="7"/>
  <c r="BE147" i="7"/>
  <c r="M124" i="7"/>
  <c r="M123" i="7" s="1"/>
  <c r="Q124" i="7"/>
  <c r="Q123" i="7" s="1"/>
  <c r="U124" i="7"/>
  <c r="U123" i="7" s="1"/>
  <c r="Y124" i="7"/>
  <c r="Y123" i="7" s="1"/>
  <c r="AC124" i="7"/>
  <c r="AC123" i="7" s="1"/>
  <c r="AG124" i="7"/>
  <c r="AG123" i="7" s="1"/>
  <c r="AK124" i="7"/>
  <c r="AO124" i="7"/>
  <c r="AS124" i="7"/>
  <c r="AW124" i="7"/>
  <c r="BA124" i="7"/>
  <c r="BE124" i="7"/>
  <c r="BI124" i="7"/>
  <c r="J124" i="7"/>
  <c r="J123" i="7" s="1"/>
  <c r="N124" i="7"/>
  <c r="N123" i="7" s="1"/>
  <c r="R124" i="7"/>
  <c r="R123" i="7" s="1"/>
  <c r="V124" i="7"/>
  <c r="V123" i="7" s="1"/>
  <c r="Z124" i="7"/>
  <c r="Z123" i="7" s="1"/>
  <c r="AD124" i="7"/>
  <c r="AD123" i="7" s="1"/>
  <c r="AH124" i="7"/>
  <c r="AH123" i="7" s="1"/>
  <c r="AL124" i="7"/>
  <c r="AP124" i="7"/>
  <c r="AT124" i="7"/>
  <c r="AX124" i="7"/>
  <c r="BB124" i="7"/>
  <c r="BF124" i="7"/>
  <c r="AE77" i="7"/>
  <c r="AD77" i="7"/>
  <c r="P78" i="7"/>
  <c r="P77" i="7" s="1"/>
  <c r="X78" i="7"/>
  <c r="X77" i="7" s="1"/>
  <c r="AF78" i="7"/>
  <c r="AF77" i="7" s="1"/>
  <c r="AN78" i="7"/>
  <c r="AV78" i="7"/>
  <c r="BD78" i="7"/>
  <c r="BH78" i="7"/>
  <c r="M78" i="7"/>
  <c r="M77" i="7" s="1"/>
  <c r="Q78" i="7"/>
  <c r="Q77" i="7" s="1"/>
  <c r="U78" i="7"/>
  <c r="U77" i="7" s="1"/>
  <c r="Y78" i="7"/>
  <c r="Y77" i="7" s="1"/>
  <c r="AC78" i="7"/>
  <c r="AC77" i="7" s="1"/>
  <c r="AG78" i="7"/>
  <c r="AG77" i="7" s="1"/>
  <c r="AK78" i="7"/>
  <c r="AO78" i="7"/>
  <c r="AS78" i="7"/>
  <c r="AW78" i="7"/>
  <c r="BA78" i="7"/>
  <c r="BE78" i="7"/>
  <c r="BI78" i="7"/>
  <c r="L78" i="7"/>
  <c r="L77" i="7" s="1"/>
  <c r="T78" i="7"/>
  <c r="T77" i="7" s="1"/>
  <c r="AB78" i="7"/>
  <c r="AB77" i="7" s="1"/>
  <c r="AJ78" i="7"/>
  <c r="AR78" i="7"/>
  <c r="AZ78" i="7"/>
  <c r="M32" i="7"/>
  <c r="M31" i="7" s="1"/>
  <c r="Q32" i="7"/>
  <c r="Q31" i="7" s="1"/>
  <c r="U32" i="7"/>
  <c r="U31" i="7" s="1"/>
  <c r="Y32" i="7"/>
  <c r="Y31" i="7" s="1"/>
  <c r="AC32" i="7"/>
  <c r="AC31" i="7" s="1"/>
  <c r="AG32" i="7"/>
  <c r="AG31" i="7" s="1"/>
  <c r="AK32" i="7"/>
  <c r="AO32" i="7"/>
  <c r="AS32" i="7"/>
  <c r="AW32" i="7"/>
  <c r="BA32" i="7"/>
  <c r="BE32" i="7"/>
  <c r="BI32" i="7"/>
  <c r="J32" i="7"/>
  <c r="J31" i="7" s="1"/>
  <c r="N32" i="7"/>
  <c r="N31" i="7" s="1"/>
  <c r="R32" i="7"/>
  <c r="R31" i="7" s="1"/>
  <c r="V32" i="7"/>
  <c r="V31" i="7" s="1"/>
  <c r="Z32" i="7"/>
  <c r="Z31" i="7" s="1"/>
  <c r="AD32" i="7"/>
  <c r="AD31" i="7" s="1"/>
  <c r="AH32" i="7"/>
  <c r="AH31" i="7" s="1"/>
  <c r="AL32" i="7"/>
  <c r="AP32" i="7"/>
  <c r="AT32" i="7"/>
  <c r="AX32" i="7"/>
  <c r="BB32" i="7"/>
  <c r="BF32" i="7"/>
  <c r="BJ32" i="7"/>
  <c r="L32" i="7"/>
  <c r="L31" i="7" s="1"/>
  <c r="P32" i="7"/>
  <c r="P31" i="7" s="1"/>
  <c r="T32" i="7"/>
  <c r="T31" i="7" s="1"/>
  <c r="X32" i="7"/>
  <c r="X31" i="7" s="1"/>
  <c r="AB32" i="7"/>
  <c r="AB31" i="7" s="1"/>
  <c r="AF32" i="7"/>
  <c r="AF31" i="7" s="1"/>
  <c r="AJ32" i="7"/>
  <c r="AN32" i="7"/>
  <c r="AR32" i="7"/>
  <c r="AV32" i="7"/>
  <c r="AZ32" i="7"/>
  <c r="BD32" i="7"/>
  <c r="BH32" i="7"/>
  <c r="N6" i="7"/>
  <c r="R6" i="7"/>
  <c r="V6" i="7"/>
  <c r="AD6" i="7"/>
  <c r="AH6" i="7"/>
  <c r="U35" i="7"/>
  <c r="P12" i="7"/>
  <c r="F169" i="1"/>
  <c r="F146" i="1"/>
  <c r="F123" i="1"/>
  <c r="F100" i="1"/>
  <c r="F77" i="1"/>
  <c r="F54" i="1"/>
  <c r="F31" i="1"/>
  <c r="AU170" i="12" l="1"/>
  <c r="AU147" i="12"/>
  <c r="AU124" i="12"/>
  <c r="AU101" i="12"/>
  <c r="AU78" i="12"/>
  <c r="AU76" i="12"/>
  <c r="AT55" i="12"/>
  <c r="AT7" i="12"/>
  <c r="F169" i="7"/>
  <c r="F146" i="7"/>
  <c r="F123" i="7"/>
  <c r="F100" i="7"/>
  <c r="F77" i="7"/>
  <c r="F31" i="7"/>
  <c r="F6" i="7"/>
  <c r="AV170" i="12" l="1"/>
  <c r="AV147" i="12"/>
  <c r="AV124" i="12"/>
  <c r="AV101" i="12"/>
  <c r="AV78" i="12"/>
  <c r="AV76" i="12"/>
  <c r="AU55" i="12"/>
  <c r="AU7" i="12"/>
  <c r="L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R8" i="1" s="1"/>
  <c r="AS7" i="1"/>
  <c r="AT7" i="1"/>
  <c r="AU7" i="1"/>
  <c r="AV7" i="1"/>
  <c r="AW7" i="1"/>
  <c r="AX7" i="1"/>
  <c r="AY7" i="1"/>
  <c r="AZ7" i="1"/>
  <c r="BA7" i="1"/>
  <c r="BB7" i="1"/>
  <c r="BB8" i="1" s="1"/>
  <c r="BC7" i="1"/>
  <c r="BD7" i="1"/>
  <c r="BE7" i="1"/>
  <c r="BF7" i="1"/>
  <c r="BG7" i="1"/>
  <c r="BH7" i="1"/>
  <c r="BI7" i="1"/>
  <c r="BJ7" i="1"/>
  <c r="BK7" i="1"/>
  <c r="BL7" i="1"/>
  <c r="BL8" i="1" s="1"/>
  <c r="AW170" i="12" l="1"/>
  <c r="AW147" i="12"/>
  <c r="AW124" i="12"/>
  <c r="AW101" i="12"/>
  <c r="AW76" i="12"/>
  <c r="AW78" i="12"/>
  <c r="AV55" i="12"/>
  <c r="AV7" i="12"/>
  <c r="P150" i="1"/>
  <c r="U150" i="1" s="1"/>
  <c r="P127" i="1"/>
  <c r="U127" i="1" s="1"/>
  <c r="P104" i="1"/>
  <c r="U104" i="1" s="1"/>
  <c r="P81" i="1"/>
  <c r="U81" i="1" s="1"/>
  <c r="P173" i="1"/>
  <c r="AX170" i="12" l="1"/>
  <c r="AX147" i="12"/>
  <c r="AX124" i="12"/>
  <c r="AX101" i="12"/>
  <c r="AX76" i="12"/>
  <c r="AX78" i="12"/>
  <c r="AW55" i="12"/>
  <c r="AW7" i="12"/>
  <c r="U173" i="1"/>
  <c r="P12" i="1"/>
  <c r="P58" i="1"/>
  <c r="U58" i="1" s="1"/>
  <c r="P35" i="1"/>
  <c r="P10" i="1"/>
  <c r="U10" i="1" s="1"/>
  <c r="AY170" i="12" l="1"/>
  <c r="AY147" i="12"/>
  <c r="AY124" i="12"/>
  <c r="AY101" i="12"/>
  <c r="AY78" i="12"/>
  <c r="AY76" i="12"/>
  <c r="AX55" i="12"/>
  <c r="AX7" i="12"/>
  <c r="U35" i="1"/>
  <c r="U12" i="1" s="1"/>
  <c r="AZ170" i="12" l="1"/>
  <c r="AZ147" i="12"/>
  <c r="AZ124" i="12"/>
  <c r="AZ101" i="12"/>
  <c r="AZ78" i="12"/>
  <c r="AZ76" i="12"/>
  <c r="AY55" i="12"/>
  <c r="AY7" i="12"/>
  <c r="O6" i="1"/>
  <c r="S6" i="1"/>
  <c r="W6" i="1"/>
  <c r="AA6" i="1"/>
  <c r="AE6" i="1"/>
  <c r="P6" i="1"/>
  <c r="X6" i="1"/>
  <c r="AF6" i="1"/>
  <c r="Q6" i="1"/>
  <c r="Y6" i="1"/>
  <c r="AG6" i="1"/>
  <c r="N6" i="1"/>
  <c r="R6" i="1"/>
  <c r="V6" i="1"/>
  <c r="Z6" i="1"/>
  <c r="AD6" i="1"/>
  <c r="AH6" i="1"/>
  <c r="L6" i="1"/>
  <c r="T6" i="1"/>
  <c r="AB6" i="1"/>
  <c r="M6" i="1"/>
  <c r="U6" i="1"/>
  <c r="AC6" i="1"/>
  <c r="BA170" i="12" l="1"/>
  <c r="BA147" i="12"/>
  <c r="BA124" i="12"/>
  <c r="BA101" i="12"/>
  <c r="BA76" i="12"/>
  <c r="BA78" i="12"/>
  <c r="AZ55" i="12"/>
  <c r="AZ7" i="12"/>
  <c r="F6" i="1"/>
  <c r="BB170" i="12" l="1"/>
  <c r="BB147" i="12"/>
  <c r="BB124" i="12"/>
  <c r="BB101" i="12"/>
  <c r="BB76" i="12"/>
  <c r="BB78" i="12"/>
  <c r="BA55" i="12"/>
  <c r="BA7" i="12"/>
  <c r="BC170" i="12" l="1"/>
  <c r="BC147" i="12"/>
  <c r="BC124" i="12"/>
  <c r="BC101" i="12"/>
  <c r="BC78" i="12"/>
  <c r="BC76" i="12"/>
  <c r="BB55" i="12"/>
  <c r="BB7" i="12"/>
  <c r="BD170" i="12" l="1"/>
  <c r="BD147" i="12"/>
  <c r="BD124" i="12"/>
  <c r="BD101" i="12"/>
  <c r="BD78" i="12"/>
  <c r="BD76" i="12"/>
  <c r="BC55" i="12"/>
  <c r="BC7" i="12"/>
  <c r="BE170" i="12" l="1"/>
  <c r="BE147" i="12"/>
  <c r="BE124" i="12"/>
  <c r="BE101" i="12"/>
  <c r="BE76" i="12"/>
  <c r="BE78" i="12"/>
  <c r="BD55" i="12"/>
  <c r="BD7" i="12"/>
  <c r="BF170" i="12" l="1"/>
  <c r="BF147" i="12"/>
  <c r="BF124" i="12"/>
  <c r="BF101" i="12"/>
  <c r="BF76" i="12"/>
  <c r="BF78" i="12"/>
  <c r="BE55" i="12"/>
  <c r="BE7" i="12"/>
  <c r="BG170" i="12" l="1"/>
  <c r="BG147" i="12"/>
  <c r="BG124" i="12"/>
  <c r="BG101" i="12"/>
  <c r="BG78" i="12"/>
  <c r="BG76" i="12"/>
  <c r="BF55" i="12"/>
  <c r="BF7" i="12"/>
  <c r="BH170" i="12" l="1"/>
  <c r="BH147" i="12"/>
  <c r="BH124" i="12"/>
  <c r="BH101" i="12"/>
  <c r="BH78" i="12"/>
  <c r="BH76" i="12"/>
  <c r="BG55" i="12"/>
  <c r="BG7" i="12"/>
  <c r="BI170" i="12" l="1"/>
  <c r="BI147" i="12"/>
  <c r="BI124" i="12"/>
  <c r="BI101" i="12"/>
  <c r="BI76" i="12"/>
  <c r="BI78" i="12"/>
  <c r="BH55" i="12"/>
  <c r="BH7" i="12"/>
  <c r="BJ170" i="12" l="1"/>
  <c r="BJ147" i="12"/>
  <c r="BJ124" i="12"/>
  <c r="BJ101" i="12"/>
  <c r="BJ76" i="12"/>
  <c r="BJ78" i="12"/>
  <c r="BI55" i="12"/>
  <c r="BI7" i="12"/>
  <c r="BK170" i="12" l="1"/>
  <c r="BK147" i="12"/>
  <c r="BK124" i="12"/>
  <c r="BK101" i="12"/>
  <c r="BK78" i="12"/>
  <c r="BK76" i="12"/>
  <c r="BJ55" i="12"/>
  <c r="BJ7" i="12"/>
  <c r="BL170" i="12" l="1"/>
  <c r="P173" i="12" s="1"/>
  <c r="U173" i="12" s="1"/>
  <c r="BL147" i="12"/>
  <c r="P150" i="12" s="1"/>
  <c r="BL124" i="12"/>
  <c r="P127" i="12" s="1"/>
  <c r="U127" i="12" s="1"/>
  <c r="BL101" i="12"/>
  <c r="P104" i="12" s="1"/>
  <c r="U104" i="12" s="1"/>
  <c r="BL78" i="12"/>
  <c r="P81" i="12" s="1"/>
  <c r="U81" i="12" s="1"/>
  <c r="BL76" i="12"/>
  <c r="BK55" i="12"/>
  <c r="BK7" i="12"/>
  <c r="U150" i="12" l="1"/>
  <c r="P12" i="12"/>
  <c r="BL55" i="12"/>
  <c r="P58" i="12" s="1"/>
  <c r="BL7" i="12"/>
  <c r="U58" i="12" l="1"/>
  <c r="U12" i="12" s="1"/>
</calcChain>
</file>

<file path=xl/sharedStrings.xml><?xml version="1.0" encoding="utf-8"?>
<sst xmlns="http://schemas.openxmlformats.org/spreadsheetml/2006/main" count="745" uniqueCount="29">
  <si>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</si>
  <si>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</si>
  <si>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</si>
  <si>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</si>
  <si>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</si>
  <si>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</si>
  <si>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</si>
  <si>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</si>
  <si>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</si>
  <si>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</si>
  <si>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</si>
  <si>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</si>
  <si>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</si>
  <si>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</si>
  <si>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</si>
  <si>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</si>
  <si>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</si>
  <si>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</si>
  <si>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</si>
  <si>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</si>
  <si>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</si>
  <si>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</si>
  <si>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</si>
  <si>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Costs</t>
  </si>
  <si>
    <t>Num</t>
  </si>
  <si>
    <t>C</t>
  </si>
  <si>
    <t>B</t>
  </si>
  <si>
    <t>k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</si>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</sst>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05]0.0;[=0]\-;\^"/>
    <numFmt numFmtId="165" formatCode="0.0000000_ ;\-0.0000000\ "/>
    <numFmt numFmtId="166" formatCode="0.0000_ ;\-0.0000\ "/>
    <numFmt numFmtId="167" formatCode="0.000_ ;\-0.000\ "/>
    <numFmt numFmtId="168" formatCode="[&gt;0.5]0;[=0]\-;\^"/>
    <numFmt numFmtId="169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1" applyNumberFormat="1" applyFont="1" applyBorder="1">
      <alignment horizontal="right"/>
    </xf>
    <xf numFmtId="168" fontId="7" fillId="0" borderId="3" xfId="2" applyNumberFormat="1" applyFont="1" applyBorder="1"/>
    <xf numFmtId="2" fontId="4" fillId="0" borderId="3" xfId="1" applyNumberFormat="1" applyFont="1" applyBorder="1">
      <alignment horizontal="right"/>
    </xf>
    <xf numFmtId="2" fontId="7" fillId="0" borderId="3" xfId="2" applyNumberFormat="1" applyFont="1" applyBorder="1"/>
    <xf numFmtId="169" fontId="0" fillId="0" borderId="0" xfId="0" applyNumberFormat="1"/>
    <xf numFmtId="169" fontId="7" fillId="0" borderId="3" xfId="2" applyNumberFormat="1" applyFont="1" applyBorder="1"/>
    <xf numFmtId="168" fontId="4" fillId="0" borderId="0" xfId="1" applyNumberFormat="1" applyFo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166" fontId="0" fillId="0" borderId="0" xfId="0" applyNumberFormat="1"/>
    <xf numFmtId="0" fontId="0" fillId="6" borderId="0" xfId="0" applyFill="1"/>
    <xf numFmtId="164" fontId="4" fillId="6" borderId="3" xfId="3" applyNumberFormat="1" applyFont="1" applyFill="1" applyBorder="1" applyAlignment="1">
      <alignment horizontal="right"/>
    </xf>
    <xf numFmtId="2" fontId="0" fillId="6" borderId="0" xfId="0" applyNumberFormat="1" applyFill="1"/>
    <xf numFmtId="0" fontId="0" fillId="6" borderId="0" xfId="0" applyFill="1" applyBorder="1" applyAlignment="1"/>
    <xf numFmtId="0" fontId="1" fillId="6" borderId="0" xfId="0" applyFont="1" applyFill="1"/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  <c:pt idx="25">
                  <c:v>1763.4472936568445</c:v>
                </c:pt>
                <c:pt idx="26">
                  <c:v>1941.7532916825332</c:v>
                </c:pt>
                <c:pt idx="27">
                  <c:v>2124.7473829051291</c:v>
                </c:pt>
                <c:pt idx="28">
                  <c:v>2311.4087457965215</c:v>
                </c:pt>
                <c:pt idx="29">
                  <c:v>2500.7264903048781</c:v>
                </c:pt>
                <c:pt idx="30">
                  <c:v>2691.7160833729349</c:v>
                </c:pt>
                <c:pt idx="31">
                  <c:v>2883.4332398091442</c:v>
                </c:pt>
                <c:pt idx="32">
                  <c:v>3074.9852309005646</c:v>
                </c:pt>
                <c:pt idx="33">
                  <c:v>3265.5396679340938</c:v>
                </c:pt>
                <c:pt idx="34">
                  <c:v>3454.3308986772586</c:v>
                </c:pt>
                <c:pt idx="35">
                  <c:v>3640.6642131532185</c:v>
                </c:pt>
                <c:pt idx="36">
                  <c:v>3823.9180930303264</c:v>
                </c:pt>
                <c:pt idx="37">
                  <c:v>4003.5447595152496</c:v>
                </c:pt>
                <c:pt idx="38">
                  <c:v>4179.0692809014199</c:v>
                </c:pt>
                <c:pt idx="39">
                  <c:v>4350.0874959627372</c:v>
                </c:pt>
                <c:pt idx="40">
                  <c:v>4516.2629960686463</c:v>
                </c:pt>
                <c:pt idx="41">
                  <c:v>4677.323389783086</c:v>
                </c:pt>
                <c:pt idx="42">
                  <c:v>4833.0560509719116</c:v>
                </c:pt>
                <c:pt idx="43">
                  <c:v>4983.3035268644262</c:v>
                </c:pt>
                <c:pt idx="44">
                  <c:v>5127.9587574994694</c:v>
                </c:pt>
                <c:pt idx="45">
                  <c:v>5266.9602335938489</c:v>
                </c:pt>
                <c:pt idx="46">
                  <c:v>5400.2871968567324</c:v>
                </c:pt>
                <c:pt idx="47">
                  <c:v>5527.954965638226</c:v>
                </c:pt>
                <c:pt idx="48">
                  <c:v>5650.0104498363025</c:v>
                </c:pt>
                <c:pt idx="49">
                  <c:v>5766.5279023220919</c:v>
                </c:pt>
                <c:pt idx="50">
                  <c:v>5877.6049397846318</c:v>
                </c:pt>
                <c:pt idx="51">
                  <c:v>5983.358853757828</c:v>
                </c:pt>
                <c:pt idx="52">
                  <c:v>6083.9232225295455</c:v>
                </c:pt>
                <c:pt idx="53">
                  <c:v>6179.4448264619969</c:v>
                </c:pt>
                <c:pt idx="54">
                  <c:v>6270.0808627710685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32704"/>
        <c:axId val="-1754734336"/>
      </c:lineChart>
      <c:catAx>
        <c:axId val="-17547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34336"/>
        <c:crosses val="autoZero"/>
        <c:auto val="1"/>
        <c:lblAlgn val="ctr"/>
        <c:lblOffset val="100"/>
        <c:noMultiLvlLbl val="0"/>
      </c:catAx>
      <c:valAx>
        <c:axId val="-17547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49568"/>
        <c:axId val="-1754757728"/>
      </c:lineChart>
      <c:catAx>
        <c:axId val="-17547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7728"/>
        <c:crosses val="autoZero"/>
        <c:auto val="1"/>
        <c:lblAlgn val="ctr"/>
        <c:lblOffset val="100"/>
        <c:noMultiLvlLbl val="0"/>
      </c:catAx>
      <c:valAx>
        <c:axId val="-1754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7184"/>
        <c:axId val="-1754756640"/>
      </c:lineChart>
      <c:catAx>
        <c:axId val="-17547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6640"/>
        <c:crosses val="autoZero"/>
        <c:auto val="1"/>
        <c:lblAlgn val="ctr"/>
        <c:lblOffset val="100"/>
        <c:noMultiLvlLbl val="0"/>
      </c:catAx>
      <c:valAx>
        <c:axId val="-17547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6096"/>
        <c:axId val="-1758094288"/>
      </c:lineChart>
      <c:catAx>
        <c:axId val="-17547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94288"/>
        <c:crosses val="autoZero"/>
        <c:auto val="1"/>
        <c:lblAlgn val="ctr"/>
        <c:lblOffset val="100"/>
        <c:noMultiLvlLbl val="0"/>
      </c:catAx>
      <c:valAx>
        <c:axId val="-17580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Generation!$J$55:$AH$55</c:f>
              <c:numCache>
                <c:formatCode>General</c:formatCode>
                <c:ptCount val="2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8087760"/>
        <c:axId val="-1758197344"/>
      </c:lineChart>
      <c:catAx>
        <c:axId val="-17580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197344"/>
        <c:crosses val="autoZero"/>
        <c:auto val="1"/>
        <c:lblAlgn val="ctr"/>
        <c:lblOffset val="100"/>
        <c:noMultiLvlLbl val="0"/>
      </c:catAx>
      <c:valAx>
        <c:axId val="-17581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0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6592"/>
        <c:axId val="-1013242032"/>
      </c:lineChart>
      <c:catAx>
        <c:axId val="-101323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2032"/>
        <c:crosses val="autoZero"/>
        <c:auto val="1"/>
        <c:lblAlgn val="ctr"/>
        <c:lblOffset val="100"/>
        <c:noMultiLvlLbl val="0"/>
      </c:catAx>
      <c:valAx>
        <c:axId val="-10132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General</c:formatCode>
                <c:ptCount val="5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  <c:pt idx="25">
                  <c:v>650.96417385066115</c:v>
                </c:pt>
                <c:pt idx="26">
                  <c:v>724.23411824666982</c:v>
                </c:pt>
                <c:pt idx="27">
                  <c:v>798.33680721916858</c:v>
                </c:pt>
                <c:pt idx="28">
                  <c:v>872.62068910841356</c:v>
                </c:pt>
                <c:pt idx="29">
                  <c:v>946.48613097497037</c:v>
                </c:pt>
                <c:pt idx="30">
                  <c:v>1019.3947345345144</c:v>
                </c:pt>
                <c:pt idx="31">
                  <c:v>1090.8748633710159</c:v>
                </c:pt>
                <c:pt idx="32">
                  <c:v>1160.5239021564701</c:v>
                </c:pt>
                <c:pt idx="33">
                  <c:v>1228.0078289450712</c:v>
                </c:pt>
                <c:pt idx="34">
                  <c:v>1293.0586865572645</c:v>
                </c:pt>
                <c:pt idx="35">
                  <c:v>1355.4705049725405</c:v>
                </c:pt>
                <c:pt idx="36">
                  <c:v>1415.0941678982813</c:v>
                </c:pt>
                <c:pt idx="37">
                  <c:v>1471.8316449862398</c:v>
                </c:pt>
                <c:pt idx="38">
                  <c:v>1525.6299354072762</c:v>
                </c:pt>
                <c:pt idx="39">
                  <c:v>1576.4749949175834</c:v>
                </c:pt>
                <c:pt idx="40">
                  <c:v>1624.3858511650562</c:v>
                </c:pt>
                <c:pt idx="41">
                  <c:v>1669.4090530221613</c:v>
                </c:pt>
                <c:pt idx="42">
                  <c:v>1711.6135500936359</c:v>
                </c:pt>
                <c:pt idx="43">
                  <c:v>1751.0860582087776</c:v>
                </c:pt>
                <c:pt idx="44">
                  <c:v>1787.9269350480611</c:v>
                </c:pt>
                <c:pt idx="45">
                  <c:v>1822.2465661111953</c:v>
                </c:pt>
                <c:pt idx="46">
                  <c:v>1854.1622438950662</c:v>
                </c:pt>
                <c:pt idx="47">
                  <c:v>1883.7955112790589</c:v>
                </c:pt>
                <c:pt idx="48">
                  <c:v>1911.2699326359887</c:v>
                </c:pt>
                <c:pt idx="49">
                  <c:v>1936.7092521313934</c:v>
                </c:pt>
                <c:pt idx="50">
                  <c:v>1960.2358972049287</c:v>
                </c:pt>
                <c:pt idx="51">
                  <c:v>1981.9697856435139</c:v>
                </c:pt>
                <c:pt idx="52">
                  <c:v>2002.0273963852519</c:v>
                </c:pt>
                <c:pt idx="53">
                  <c:v>2020.5210667823878</c:v>
                </c:pt>
                <c:pt idx="54">
                  <c:v>2037.5584821498646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4416"/>
        <c:axId val="-1013245296"/>
      </c:lineChart>
      <c:catAx>
        <c:axId val="-101323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5296"/>
        <c:crosses val="autoZero"/>
        <c:auto val="1"/>
        <c:lblAlgn val="ctr"/>
        <c:lblOffset val="100"/>
        <c:noMultiLvlLbl val="0"/>
      </c:catAx>
      <c:valAx>
        <c:axId val="-1013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1.0488492449535994E-18</c:v>
                </c:pt>
                <c:pt idx="1">
                  <c:v>9.2613413505401909E-17</c:v>
                </c:pt>
                <c:pt idx="2">
                  <c:v>5.3008136000387847E-15</c:v>
                </c:pt>
                <c:pt idx="3">
                  <c:v>2.0508705222026982E-13</c:v>
                </c:pt>
                <c:pt idx="4">
                  <c:v>5.5707974357819881E-12</c:v>
                </c:pt>
                <c:pt idx="5">
                  <c:v>1.0993701120895538E-10</c:v>
                </c:pt>
                <c:pt idx="6">
                  <c:v>1.6257122933985214E-9</c:v>
                </c:pt>
                <c:pt idx="7">
                  <c:v>1.8524365638068415E-8</c:v>
                </c:pt>
                <c:pt idx="8">
                  <c:v>1.668000558253916E-7</c:v>
                </c:pt>
                <c:pt idx="9">
                  <c:v>1.2142152558433682E-6</c:v>
                </c:pt>
                <c:pt idx="10">
                  <c:v>7.294205318499854E-6</c:v>
                </c:pt>
                <c:pt idx="11">
                  <c:v>3.6839572208625545E-5</c:v>
                </c:pt>
                <c:pt idx="12">
                  <c:v>1.5907281211015653E-4</c:v>
                </c:pt>
                <c:pt idx="13">
                  <c:v>5.9622088165078499E-4</c:v>
                </c:pt>
                <c:pt idx="14">
                  <c:v>1.9665098856544404E-3</c:v>
                </c:pt>
                <c:pt idx="15">
                  <c:v>5.7787669087125456E-3</c:v>
                </c:pt>
                <c:pt idx="16">
                  <c:v>1.5299486098096565E-2</c:v>
                </c:pt>
                <c:pt idx="17">
                  <c:v>3.6864141983545734E-2</c:v>
                </c:pt>
                <c:pt idx="18">
                  <c:v>8.157854105135913E-2</c:v>
                </c:pt>
                <c:pt idx="19">
                  <c:v>0.16717375099199469</c:v>
                </c:pt>
                <c:pt idx="20">
                  <c:v>0.31960268668088387</c:v>
                </c:pt>
                <c:pt idx="21">
                  <c:v>0.57387888955398425</c:v>
                </c:pt>
                <c:pt idx="22">
                  <c:v>0.97371666297426607</c:v>
                </c:pt>
                <c:pt idx="23">
                  <c:v>1.5697393463380918</c:v>
                </c:pt>
                <c:pt idx="24">
                  <c:v>2.4163222001290778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43664"/>
        <c:axId val="-1013240400"/>
      </c:lineChart>
      <c:catAx>
        <c:axId val="-10132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0400"/>
        <c:crosses val="autoZero"/>
        <c:auto val="1"/>
        <c:lblAlgn val="ctr"/>
        <c:lblOffset val="100"/>
        <c:noMultiLvlLbl val="0"/>
      </c:catAx>
      <c:valAx>
        <c:axId val="-10132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CE-4271-8185-32F063B79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CE-4271-8185-32F063B7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6048"/>
        <c:axId val="-1013243120"/>
      </c:lineChart>
      <c:catAx>
        <c:axId val="-101323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3120"/>
        <c:crosses val="autoZero"/>
        <c:auto val="1"/>
        <c:lblAlgn val="ctr"/>
        <c:lblOffset val="100"/>
        <c:noMultiLvlLbl val="0"/>
      </c:catAx>
      <c:valAx>
        <c:axId val="-1013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D-4C2B-9C57-454D589C67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6.6088763013013843</c:v>
                </c:pt>
                <c:pt idx="1">
                  <c:v>7.7799428741193424</c:v>
                </c:pt>
                <c:pt idx="2">
                  <c:v>9.5384015275676379</c:v>
                </c:pt>
                <c:pt idx="3">
                  <c:v>12.095485502476977</c:v>
                </c:pt>
                <c:pt idx="4">
                  <c:v>15.70423451605733</c:v>
                </c:pt>
                <c:pt idx="5">
                  <c:v>20.656924849938477</c:v>
                </c:pt>
                <c:pt idx="6">
                  <c:v>27.279302314675217</c:v>
                </c:pt>
                <c:pt idx="7">
                  <c:v>35.92173059923612</c:v>
                </c:pt>
                <c:pt idx="8">
                  <c:v>46.94769501537278</c:v>
                </c:pt>
                <c:pt idx="9">
                  <c:v>60.7203794824052</c:v>
                </c:pt>
                <c:pt idx="10">
                  <c:v>77.588226612083332</c:v>
                </c:pt>
                <c:pt idx="11">
                  <c:v>97.870476962817278</c:v>
                </c:pt>
                <c:pt idx="12">
                  <c:v>121.84366145721572</c:v>
                </c:pt>
                <c:pt idx="13">
                  <c:v>149.72990351211357</c:v>
                </c:pt>
                <c:pt idx="14">
                  <c:v>181.68769849634171</c:v>
                </c:pt>
                <c:pt idx="15">
                  <c:v>217.80560714071515</c:v>
                </c:pt>
                <c:pt idx="16">
                  <c:v>258.09905627765221</c:v>
                </c:pt>
                <c:pt idx="17">
                  <c:v>302.51021084827175</c:v>
                </c:pt>
                <c:pt idx="18">
                  <c:v>350.91068520132598</c:v>
                </c:pt>
                <c:pt idx="19">
                  <c:v>403.10671161266379</c:v>
                </c:pt>
                <c:pt idx="20">
                  <c:v>458.84628474356413</c:v>
                </c:pt>
                <c:pt idx="21">
                  <c:v>517.82775137575288</c:v>
                </c:pt>
                <c:pt idx="22">
                  <c:v>579.70930961941951</c:v>
                </c:pt>
                <c:pt idx="23">
                  <c:v>644.11891247609879</c:v>
                </c:pt>
                <c:pt idx="24">
                  <c:v>710.66412749291931</c:v>
                </c:pt>
                <c:pt idx="25">
                  <c:v>778.94157764080978</c:v>
                </c:pt>
                <c:pt idx="26">
                  <c:v>848.54566980002687</c:v>
                </c:pt>
                <c:pt idx="27">
                  <c:v>919.07639914511253</c:v>
                </c:pt>
                <c:pt idx="28">
                  <c:v>990.1460948188394</c:v>
                </c:pt>
                <c:pt idx="29">
                  <c:v>1061.3850408267231</c:v>
                </c:pt>
                <c:pt idx="30">
                  <c:v>1132.4459638855803</c:v>
                </c:pt>
                <c:pt idx="31">
                  <c:v>1203.0074261371212</c:v>
                </c:pt>
                <c:pt idx="32">
                  <c:v>1272.7761953103213</c:v>
                </c:pt>
                <c:pt idx="33">
                  <c:v>1341.4886889153465</c:v>
                </c:pt>
                <c:pt idx="34">
                  <c:v>1408.9116036569276</c:v>
                </c:pt>
                <c:pt idx="35">
                  <c:v>1474.8418479769418</c:v>
                </c:pt>
                <c:pt idx="36">
                  <c:v>1539.1058960469484</c:v>
                </c:pt>
                <c:pt idx="37">
                  <c:v>1601.558677144126</c:v>
                </c:pt>
                <c:pt idx="38">
                  <c:v>1662.0821065319074</c:v>
                </c:pt>
                <c:pt idx="39">
                  <c:v>1720.5833539186806</c:v>
                </c:pt>
                <c:pt idx="40">
                  <c:v>1776.9929342708269</c:v>
                </c:pt>
                <c:pt idx="41">
                  <c:v>1831.2626939952272</c:v>
                </c:pt>
                <c:pt idx="42">
                  <c:v>1883.3637538784201</c:v>
                </c:pt>
                <c:pt idx="43">
                  <c:v>1933.2844591059516</c:v>
                </c:pt>
                <c:pt idx="44">
                  <c:v>1981.0283764757967</c:v>
                </c:pt>
                <c:pt idx="45">
                  <c:v>2026.6123697382088</c:v>
                </c:pt>
                <c:pt idx="46">
                  <c:v>2070.0647759241228</c:v>
                </c:pt>
                <c:pt idx="47">
                  <c:v>2111.4236985794455</c:v>
                </c:pt>
                <c:pt idx="48">
                  <c:v>2150.7354279675233</c:v>
                </c:pt>
                <c:pt idx="49">
                  <c:v>2188.0529934672868</c:v>
                </c:pt>
                <c:pt idx="50">
                  <c:v>2223.4348494893184</c:v>
                </c:pt>
                <c:pt idx="51">
                  <c:v>2256.9436931546352</c:v>
                </c:pt>
                <c:pt idx="52">
                  <c:v>2288.6454096260604</c:v>
                </c:pt>
                <c:pt idx="53">
                  <c:v>2318.6081392460328</c:v>
                </c:pt>
                <c:pt idx="54">
                  <c:v>2346.9014594197429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D-4C2B-9C57-454D589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5504"/>
        <c:axId val="-1013234960"/>
      </c:lineChart>
      <c:catAx>
        <c:axId val="-10132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4960"/>
        <c:crosses val="autoZero"/>
        <c:auto val="1"/>
        <c:lblAlgn val="ctr"/>
        <c:lblOffset val="100"/>
        <c:noMultiLvlLbl val="0"/>
      </c:catAx>
      <c:valAx>
        <c:axId val="-1013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9458223972003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92-4C97-BFEF-541D3619CC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  <c:pt idx="25">
                  <c:v>230.98310555039319</c:v>
                </c:pt>
                <c:pt idx="26">
                  <c:v>244.73705168382304</c:v>
                </c:pt>
                <c:pt idx="27">
                  <c:v>258.29763454335114</c:v>
                </c:pt>
                <c:pt idx="28">
                  <c:v>271.61680314380607</c:v>
                </c:pt>
                <c:pt idx="29">
                  <c:v>284.65254126834049</c:v>
                </c:pt>
                <c:pt idx="30">
                  <c:v>297.36876986819721</c:v>
                </c:pt>
                <c:pt idx="31">
                  <c:v>309.73514948000661</c:v>
                </c:pt>
                <c:pt idx="32">
                  <c:v>321.7268046137267</c:v>
                </c:pt>
                <c:pt idx="33">
                  <c:v>333.32399013319485</c:v>
                </c:pt>
                <c:pt idx="34">
                  <c:v>344.5117174121288</c:v>
                </c:pt>
                <c:pt idx="35">
                  <c:v>355.27935567367882</c:v>
                </c:pt>
                <c:pt idx="36">
                  <c:v>365.62022154400302</c:v>
                </c:pt>
                <c:pt idx="37">
                  <c:v>375.53116756698256</c:v>
                </c:pt>
                <c:pt idx="38">
                  <c:v>385.01217830475252</c:v>
                </c:pt>
                <c:pt idx="39">
                  <c:v>394.06598072864296</c:v>
                </c:pt>
                <c:pt idx="40">
                  <c:v>402.69767390882521</c:v>
                </c:pt>
                <c:pt idx="41">
                  <c:v>410.9143815445446</c:v>
                </c:pt>
                <c:pt idx="42">
                  <c:v>418.72492963522166</c:v>
                </c:pt>
                <c:pt idx="43">
                  <c:v>426.13955056309106</c:v>
                </c:pt>
                <c:pt idx="44">
                  <c:v>433.1696140226893</c:v>
                </c:pt>
                <c:pt idx="45">
                  <c:v>439.82738457092825</c:v>
                </c:pt>
                <c:pt idx="46">
                  <c:v>446.12580506217381</c:v>
                </c:pt>
                <c:pt idx="47">
                  <c:v>452.07830485431828</c:v>
                </c:pt>
                <c:pt idx="48">
                  <c:v>457.69863140391413</c:v>
                </c:pt>
                <c:pt idx="49">
                  <c:v>463.00070369217116</c:v>
                </c:pt>
                <c:pt idx="50">
                  <c:v>467.99848582200741</c:v>
                </c:pt>
                <c:pt idx="51">
                  <c:v>472.70587908435198</c:v>
                </c:pt>
                <c:pt idx="52">
                  <c:v>477.13663079647353</c:v>
                </c:pt>
                <c:pt idx="53">
                  <c:v>481.30425825512424</c:v>
                </c:pt>
                <c:pt idx="54">
                  <c:v>485.22198621337014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92-4C97-BFEF-541D3619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3328"/>
        <c:axId val="-1013237136"/>
      </c:lineChart>
      <c:catAx>
        <c:axId val="-10132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7136"/>
        <c:crosses val="autoZero"/>
        <c:auto val="1"/>
        <c:lblAlgn val="ctr"/>
        <c:lblOffset val="100"/>
        <c:noMultiLvlLbl val="0"/>
      </c:catAx>
      <c:valAx>
        <c:axId val="-10132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9.9757670976618478</c:v>
                </c:pt>
                <c:pt idx="1">
                  <c:v>12.32679775341021</c:v>
                </c:pt>
                <c:pt idx="2">
                  <c:v>15.374484670871418</c:v>
                </c:pt>
                <c:pt idx="3">
                  <c:v>19.257380939255125</c:v>
                </c:pt>
                <c:pt idx="4">
                  <c:v>24.123994169260317</c:v>
                </c:pt>
                <c:pt idx="5">
                  <c:v>30.129826312066115</c:v>
                </c:pt>
                <c:pt idx="6">
                  <c:v>37.43386849753027</c:v>
                </c:pt>
                <c:pt idx="7">
                  <c:v>46.194700569013563</c:v>
                </c:pt>
                <c:pt idx="8">
                  <c:v>56.566370133291898</c:v>
                </c:pt>
                <c:pt idx="9">
                  <c:v>68.694237803894197</c:v>
                </c:pt>
                <c:pt idx="10">
                  <c:v>82.710973795601873</c:v>
                </c:pt>
                <c:pt idx="11">
                  <c:v>98.732877282416581</c:v>
                </c:pt>
                <c:pt idx="12">
                  <c:v>116.85666608734114</c:v>
                </c:pt>
                <c:pt idx="13">
                  <c:v>137.15685307731758</c:v>
                </c:pt>
                <c:pt idx="14">
                  <c:v>159.6837901006237</c:v>
                </c:pt>
                <c:pt idx="15">
                  <c:v>184.46242337652674</c:v>
                </c:pt>
                <c:pt idx="16">
                  <c:v>211.49176856043644</c:v>
                </c:pt>
                <c:pt idx="17">
                  <c:v>240.74508140174208</c:v>
                </c:pt>
                <c:pt idx="18">
                  <c:v>272.17067253958123</c:v>
                </c:pt>
                <c:pt idx="19">
                  <c:v>305.69329349260977</c:v>
                </c:pt>
                <c:pt idx="20">
                  <c:v>341.21600567591344</c:v>
                </c:pt>
                <c:pt idx="21">
                  <c:v>378.62243522085089</c:v>
                </c:pt>
                <c:pt idx="22">
                  <c:v>417.77931300160469</c:v>
                </c:pt>
                <c:pt idx="23">
                  <c:v>458.53920083811937</c:v>
                </c:pt>
                <c:pt idx="24">
                  <c:v>500.74331044268007</c:v>
                </c:pt>
                <c:pt idx="25">
                  <c:v>544.22433033708785</c:v>
                </c:pt>
                <c:pt idx="26">
                  <c:v>588.8091867342506</c:v>
                </c:pt>
                <c:pt idx="27">
                  <c:v>634.32167636986901</c:v>
                </c:pt>
                <c:pt idx="28">
                  <c:v>680.58492171643127</c:v>
                </c:pt>
                <c:pt idx="29">
                  <c:v>727.42361127611161</c:v>
                </c:pt>
                <c:pt idx="30">
                  <c:v>774.66599923550507</c:v>
                </c:pt>
                <c:pt idx="31">
                  <c:v>822.14564931458949</c:v>
                </c:pt>
                <c:pt idx="32">
                  <c:v>869.70291692172384</c:v>
                </c:pt>
                <c:pt idx="33">
                  <c:v>917.1861716116556</c:v>
                </c:pt>
                <c:pt idx="34">
                  <c:v>964.45276830042974</c:v>
                </c:pt>
                <c:pt idx="35">
                  <c:v>1011.3697807563783</c:v>
                </c:pt>
                <c:pt idx="36">
                  <c:v>1057.8145146488284</c:v>
                </c:pt>
                <c:pt idx="37">
                  <c:v>1103.6748200199381</c:v>
                </c:pt>
                <c:pt idx="38">
                  <c:v>1148.8492245954542</c:v>
                </c:pt>
                <c:pt idx="39">
                  <c:v>1193.2469100216097</c:v>
                </c:pt>
                <c:pt idx="40">
                  <c:v>1236.7875530625354</c:v>
                </c:pt>
                <c:pt idx="41">
                  <c:v>1279.4010531631659</c:v>
                </c:pt>
                <c:pt idx="42">
                  <c:v>1321.0271667130603</c:v>
                </c:pt>
                <c:pt idx="43">
                  <c:v>1361.6150669587</c:v>
                </c:pt>
                <c:pt idx="44">
                  <c:v>1401.1228469115988</c:v>
                </c:pt>
                <c:pt idx="45">
                  <c:v>1439.5169808765841</c:v>
                </c:pt>
                <c:pt idx="46">
                  <c:v>1476.7717584526461</c:v>
                </c:pt>
                <c:pt idx="47">
                  <c:v>1512.8687030966576</c:v>
                </c:pt>
                <c:pt idx="48">
                  <c:v>1547.7959856335169</c:v>
                </c:pt>
                <c:pt idx="49">
                  <c:v>1581.5478414784577</c:v>
                </c:pt>
                <c:pt idx="50">
                  <c:v>1614.1239988317559</c:v>
                </c:pt>
                <c:pt idx="51">
                  <c:v>1645.5291237277602</c:v>
                </c:pt>
                <c:pt idx="52">
                  <c:v>1675.7722865768953</c:v>
                </c:pt>
                <c:pt idx="53">
                  <c:v>1704.866453733347</c:v>
                </c:pt>
                <c:pt idx="54">
                  <c:v>1732.8280066504706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0656"/>
        <c:axId val="-1754763712"/>
      </c:lineChart>
      <c:catAx>
        <c:axId val="-17547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63712"/>
        <c:crosses val="autoZero"/>
        <c:auto val="1"/>
        <c:lblAlgn val="ctr"/>
        <c:lblOffset val="100"/>
        <c:noMultiLvlLbl val="0"/>
      </c:catAx>
      <c:valAx>
        <c:axId val="-1754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B-4A77-A790-0023F49F6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4.8035975341764523</c:v>
                </c:pt>
                <c:pt idx="1">
                  <c:v>6.3245437855626854</c:v>
                </c:pt>
                <c:pt idx="2">
                  <c:v>8.2854976874294834</c:v>
                </c:pt>
                <c:pt idx="3">
                  <c:v>10.758822427402434</c:v>
                </c:pt>
                <c:pt idx="4">
                  <c:v>13.8151516866228</c:v>
                </c:pt>
                <c:pt idx="5">
                  <c:v>17.520473261485922</c:v>
                </c:pt>
                <c:pt idx="6">
                  <c:v>21.933325733805752</c:v>
                </c:pt>
                <c:pt idx="7">
                  <c:v>27.102292949847172</c:v>
                </c:pt>
                <c:pt idx="8">
                  <c:v>33.063947941592829</c:v>
                </c:pt>
                <c:pt idx="9">
                  <c:v>39.841353731959494</c:v>
                </c:pt>
                <c:pt idx="10">
                  <c:v>47.443179399070452</c:v>
                </c:pt>
                <c:pt idx="11">
                  <c:v>55.863441557569772</c:v>
                </c:pt>
                <c:pt idx="12">
                  <c:v>65.081838639544571</c:v>
                </c:pt>
                <c:pt idx="13">
                  <c:v>75.06461113968588</c:v>
                </c:pt>
                <c:pt idx="14">
                  <c:v>85.765836915397017</c:v>
                </c:pt>
                <c:pt idx="15">
                  <c:v>97.129056926516157</c:v>
                </c:pt>
                <c:pt idx="16">
                  <c:v>109.08912262207913</c:v>
                </c:pt>
                <c:pt idx="17">
                  <c:v>121.57415998324622</c:v>
                </c:pt>
                <c:pt idx="18">
                  <c:v>134.50755509277755</c:v>
                </c:pt>
                <c:pt idx="19">
                  <c:v>147.80988002232812</c:v>
                </c:pt>
                <c:pt idx="20">
                  <c:v>161.40069394488432</c:v>
                </c:pt>
                <c:pt idx="21">
                  <c:v>175.20017110119736</c:v>
                </c:pt>
                <c:pt idx="22">
                  <c:v>189.13052333133308</c:v>
                </c:pt>
                <c:pt idx="23">
                  <c:v>203.11719944047806</c:v>
                </c:pt>
                <c:pt idx="24">
                  <c:v>217.08985615227681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B-4A77-A790-0023F49F6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45840"/>
        <c:axId val="-1013240944"/>
      </c:lineChart>
      <c:catAx>
        <c:axId val="-10132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0944"/>
        <c:crosses val="autoZero"/>
        <c:auto val="1"/>
        <c:lblAlgn val="ctr"/>
        <c:lblOffset val="100"/>
        <c:noMultiLvlLbl val="0"/>
      </c:catAx>
      <c:valAx>
        <c:axId val="-10132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Capacities!$J$51:$AE$51</c:f>
              <c:numCache>
                <c:formatCode>[&gt;0.05]0.0;[=0]\-;\^</c:formatCode>
                <c:ptCount val="22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E-4D05-91A4-84941E93F8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Capacities!$J$55:$AE$55</c:f>
              <c:numCache>
                <c:formatCode>General</c:formatCode>
                <c:ptCount val="22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E-4D05-91A4-84941E93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44752"/>
        <c:axId val="-1013241488"/>
      </c:lineChart>
      <c:catAx>
        <c:axId val="-101324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1488"/>
        <c:crosses val="autoZero"/>
        <c:auto val="1"/>
        <c:lblAlgn val="ctr"/>
        <c:lblOffset val="100"/>
        <c:noMultiLvlLbl val="0"/>
      </c:catAx>
      <c:valAx>
        <c:axId val="-1013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F-4F62-985E-4796EE6C6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F-4F62-985E-4796EE6C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9856"/>
        <c:axId val="-1013248560"/>
      </c:lineChart>
      <c:catAx>
        <c:axId val="-10132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8560"/>
        <c:crosses val="autoZero"/>
        <c:auto val="1"/>
        <c:lblAlgn val="ctr"/>
        <c:lblOffset val="100"/>
        <c:noMultiLvlLbl val="0"/>
      </c:catAx>
      <c:valAx>
        <c:axId val="-10132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E-48D1-BFC3-F95B8B2B16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E-48D1-BFC3-F95B8B2B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9312"/>
        <c:axId val="-1013238768"/>
      </c:lineChart>
      <c:catAx>
        <c:axId val="-101323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8768"/>
        <c:crosses val="autoZero"/>
        <c:auto val="1"/>
        <c:lblAlgn val="ctr"/>
        <c:lblOffset val="100"/>
        <c:noMultiLvlLbl val="0"/>
      </c:catAx>
      <c:valAx>
        <c:axId val="-10132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1-4A48-8C31-4D5FC67F66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1.0000000000005406E-2</c:v>
                </c:pt>
                <c:pt idx="5">
                  <c:v>1.0000000007551369E-2</c:v>
                </c:pt>
                <c:pt idx="6">
                  <c:v>1.0000002513015378E-2</c:v>
                </c:pt>
                <c:pt idx="7">
                  <c:v>1.0000264675804643E-2</c:v>
                </c:pt>
                <c:pt idx="8">
                  <c:v>1.0011080654968132E-2</c:v>
                </c:pt>
                <c:pt idx="9">
                  <c:v>1.022137184751731E-2</c:v>
                </c:pt>
                <c:pt idx="10">
                  <c:v>1.2443625195178701E-2</c:v>
                </c:pt>
                <c:pt idx="11">
                  <c:v>2.6762637263619111E-2</c:v>
                </c:pt>
                <c:pt idx="12">
                  <c:v>8.8518987758968756E-2</c:v>
                </c:pt>
                <c:pt idx="13">
                  <c:v>0.28086475030570818</c:v>
                </c:pt>
                <c:pt idx="14">
                  <c:v>0.74113012683407087</c:v>
                </c:pt>
                <c:pt idx="15">
                  <c:v>1.6310870098373353</c:v>
                </c:pt>
                <c:pt idx="16">
                  <c:v>3.0798100914070856</c:v>
                </c:pt>
                <c:pt idx="17">
                  <c:v>5.1324955982761695</c:v>
                </c:pt>
                <c:pt idx="18">
                  <c:v>7.7332378336814189</c:v>
                </c:pt>
                <c:pt idx="19">
                  <c:v>10.744748126559148</c:v>
                </c:pt>
                <c:pt idx="20">
                  <c:v>13.988385665522001</c:v>
                </c:pt>
                <c:pt idx="21">
                  <c:v>17.284545129319735</c:v>
                </c:pt>
                <c:pt idx="22">
                  <c:v>20.481077087000045</c:v>
                </c:pt>
                <c:pt idx="23">
                  <c:v>23.466747692839245</c:v>
                </c:pt>
                <c:pt idx="24">
                  <c:v>26.172643250526406</c:v>
                </c:pt>
                <c:pt idx="25">
                  <c:v>28.566343846986076</c:v>
                </c:pt>
                <c:pt idx="26">
                  <c:v>30.643138891702044</c:v>
                </c:pt>
                <c:pt idx="27">
                  <c:v>32.417120442815154</c:v>
                </c:pt>
                <c:pt idx="28">
                  <c:v>33.913611877227744</c:v>
                </c:pt>
                <c:pt idx="29">
                  <c:v>35.1634190386768</c:v>
                </c:pt>
                <c:pt idx="30">
                  <c:v>36.198840754310076</c:v>
                </c:pt>
                <c:pt idx="31">
                  <c:v>37.051133014597042</c:v>
                </c:pt>
                <c:pt idx="32">
                  <c:v>37.749062644483388</c:v>
                </c:pt>
                <c:pt idx="33">
                  <c:v>38.318219024144298</c:v>
                </c:pt>
                <c:pt idx="34">
                  <c:v>38.780818851297234</c:v>
                </c:pt>
                <c:pt idx="35">
                  <c:v>39.155808744390932</c:v>
                </c:pt>
                <c:pt idx="36">
                  <c:v>39.459130504943396</c:v>
                </c:pt>
                <c:pt idx="37">
                  <c:v>39.704060336628778</c:v>
                </c:pt>
                <c:pt idx="38">
                  <c:v>39.901566948896324</c:v>
                </c:pt>
                <c:pt idx="39">
                  <c:v>40.060656593313233</c:v>
                </c:pt>
                <c:pt idx="40">
                  <c:v>40.188688293022459</c:v>
                </c:pt>
                <c:pt idx="41">
                  <c:v>40.291652110330666</c:v>
                </c:pt>
                <c:pt idx="42">
                  <c:v>40.374409043521624</c:v>
                </c:pt>
                <c:pt idx="43">
                  <c:v>40.440894364688411</c:v>
                </c:pt>
                <c:pt idx="44">
                  <c:v>40.494287826446445</c:v>
                </c:pt>
                <c:pt idx="45">
                  <c:v>40.537154800137777</c:v>
                </c:pt>
                <c:pt idx="46">
                  <c:v>40.571562471091141</c:v>
                </c:pt>
                <c:pt idx="47">
                  <c:v>40.599174969189107</c:v>
                </c:pt>
                <c:pt idx="48">
                  <c:v>40.621330917443899</c:v>
                </c:pt>
                <c:pt idx="49">
                  <c:v>40.639106434273081</c:v>
                </c:pt>
                <c:pt idx="50">
                  <c:v>40.653366181674649</c:v>
                </c:pt>
                <c:pt idx="51">
                  <c:v>40.66480464037565</c:v>
                </c:pt>
                <c:pt idx="52">
                  <c:v>40.673979427246785</c:v>
                </c:pt>
                <c:pt idx="53">
                  <c:v>40.681338153523477</c:v>
                </c:pt>
                <c:pt idx="54">
                  <c:v>40.6872400531918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1-4A48-8C31-4D5FC67F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3872"/>
        <c:axId val="-1013246384"/>
      </c:lineChart>
      <c:catAx>
        <c:axId val="-10132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6384"/>
        <c:crosses val="autoZero"/>
        <c:auto val="1"/>
        <c:lblAlgn val="ctr"/>
        <c:lblOffset val="100"/>
        <c:noMultiLvlLbl val="0"/>
      </c:catAx>
      <c:valAx>
        <c:axId val="-10132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Capacities!$M$97:$AH$97</c:f>
              <c:numCache>
                <c:formatCode>0.00000</c:formatCode>
                <c:ptCount val="22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1.2600000000000002E-2</c:v>
                </c:pt>
                <c:pt idx="7">
                  <c:v>1.2599999999999995E-2</c:v>
                </c:pt>
                <c:pt idx="8">
                  <c:v>1.2599999999999995E-2</c:v>
                </c:pt>
                <c:pt idx="9">
                  <c:v>1.2600000000000023E-2</c:v>
                </c:pt>
                <c:pt idx="10">
                  <c:v>1.4600000000000023E-2</c:v>
                </c:pt>
                <c:pt idx="11">
                  <c:v>1.464E-2</c:v>
                </c:pt>
                <c:pt idx="12">
                  <c:v>1.264E-2</c:v>
                </c:pt>
                <c:pt idx="13">
                  <c:v>1.414E-2</c:v>
                </c:pt>
                <c:pt idx="14">
                  <c:v>1.934E-2</c:v>
                </c:pt>
                <c:pt idx="15">
                  <c:v>6.8150000000000002E-2</c:v>
                </c:pt>
                <c:pt idx="16">
                  <c:v>9.3900000000000011E-2</c:v>
                </c:pt>
                <c:pt idx="17">
                  <c:v>0.1489</c:v>
                </c:pt>
                <c:pt idx="18">
                  <c:v>0.16390000000000002</c:v>
                </c:pt>
                <c:pt idx="19">
                  <c:v>0.26389999999999997</c:v>
                </c:pt>
                <c:pt idx="20">
                  <c:v>0.47689999999999999</c:v>
                </c:pt>
                <c:pt idx="21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A-4AAD-B1D6-232C54399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Capacities!$M$101:$AH$101</c:f>
              <c:numCache>
                <c:formatCode>General</c:formatCode>
                <c:ptCount val="22"/>
                <c:pt idx="0">
                  <c:v>1.3195192583046013E-59</c:v>
                </c:pt>
                <c:pt idx="1">
                  <c:v>1.090370718745622E-49</c:v>
                </c:pt>
                <c:pt idx="2">
                  <c:v>2.1292765168307799E-41</c:v>
                </c:pt>
                <c:pt idx="3">
                  <c:v>1.8161414788405468E-34</c:v>
                </c:pt>
                <c:pt idx="4">
                  <c:v>1.1306711066910364E-28</c:v>
                </c:pt>
                <c:pt idx="5">
                  <c:v>7.8927023008087506E-24</c:v>
                </c:pt>
                <c:pt idx="6">
                  <c:v>8.8445348287121192E-20</c:v>
                </c:pt>
                <c:pt idx="7">
                  <c:v>2.1477277951003009E-16</c:v>
                </c:pt>
                <c:pt idx="8">
                  <c:v>1.4523257223199725E-13</c:v>
                </c:pt>
                <c:pt idx="9">
                  <c:v>3.372797040914604E-11</c:v>
                </c:pt>
                <c:pt idx="10">
                  <c:v>3.2054118563630051E-9</c:v>
                </c:pt>
                <c:pt idx="11">
                  <c:v>1.4433964976503214E-7</c:v>
                </c:pt>
                <c:pt idx="12">
                  <c:v>3.480957521537526E-6</c:v>
                </c:pt>
                <c:pt idx="13">
                  <c:v>4.9808147305312216E-5</c:v>
                </c:pt>
                <c:pt idx="14">
                  <c:v>4.6065234941047812E-4</c:v>
                </c:pt>
                <c:pt idx="15">
                  <c:v>2.9580247487988893E-3</c:v>
                </c:pt>
                <c:pt idx="16">
                  <c:v>1.4001423416736068E-2</c:v>
                </c:pt>
                <c:pt idx="17">
                  <c:v>5.135807506395744E-2</c:v>
                </c:pt>
                <c:pt idx="18">
                  <c:v>0.15222036697294372</c:v>
                </c:pt>
                <c:pt idx="19">
                  <c:v>0.37752609133138615</c:v>
                </c:pt>
                <c:pt idx="20">
                  <c:v>0.80672211944143879</c:v>
                </c:pt>
                <c:pt idx="21">
                  <c:v>1.5219999999358897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A-4AAD-B1D6-232C5439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7680"/>
        <c:axId val="-1013246928"/>
      </c:lineChart>
      <c:catAx>
        <c:axId val="-10132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6928"/>
        <c:crosses val="autoZero"/>
        <c:auto val="1"/>
        <c:lblAlgn val="ctr"/>
        <c:lblOffset val="100"/>
        <c:noMultiLvlLbl val="0"/>
      </c:catAx>
      <c:valAx>
        <c:axId val="-1013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A-48E1-A3E4-245506E72F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A-48E1-A3E4-245506E72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38224"/>
        <c:axId val="-1013248016"/>
      </c:lineChart>
      <c:catAx>
        <c:axId val="-101323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8016"/>
        <c:crosses val="autoZero"/>
        <c:auto val="1"/>
        <c:lblAlgn val="ctr"/>
        <c:lblOffset val="100"/>
        <c:noMultiLvlLbl val="0"/>
      </c:catAx>
      <c:valAx>
        <c:axId val="-1013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87-4176-A6C7-BA0E76A74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2.0073024947282032E-3</c:v>
                </c:pt>
                <c:pt idx="1">
                  <c:v>2.0350706317100072E-3</c:v>
                </c:pt>
                <c:pt idx="2">
                  <c:v>2.1424013279087556E-3</c:v>
                </c:pt>
                <c:pt idx="3">
                  <c:v>2.4977158035676249E-3</c:v>
                </c:pt>
                <c:pt idx="4">
                  <c:v>3.5216343208115102E-3</c:v>
                </c:pt>
                <c:pt idx="5">
                  <c:v>6.1278140004778171E-3</c:v>
                </c:pt>
                <c:pt idx="6">
                  <c:v>1.2063870707582872E-2</c:v>
                </c:pt>
                <c:pt idx="7">
                  <c:v>2.4305145519463854E-2</c:v>
                </c:pt>
                <c:pt idx="8">
                  <c:v>4.7401429951572198E-2</c:v>
                </c:pt>
                <c:pt idx="9">
                  <c:v>8.7647362598669468E-2</c:v>
                </c:pt>
                <c:pt idx="10">
                  <c:v>0.15296310879304492</c:v>
                </c:pt>
                <c:pt idx="11">
                  <c:v>0.25243472085784957</c:v>
                </c:pt>
                <c:pt idx="12">
                  <c:v>0.39555203510064407</c:v>
                </c:pt>
                <c:pt idx="13">
                  <c:v>0.59126327952251867</c:v>
                </c:pt>
                <c:pt idx="14">
                  <c:v>0.84701175264464412</c:v>
                </c:pt>
                <c:pt idx="15">
                  <c:v>1.1679193378535235</c:v>
                </c:pt>
                <c:pt idx="16">
                  <c:v>1.5562406281854124</c:v>
                </c:pt>
                <c:pt idx="17">
                  <c:v>2.011148111828438</c:v>
                </c:pt>
                <c:pt idx="18">
                  <c:v>2.5288437365892746</c:v>
                </c:pt>
                <c:pt idx="19">
                  <c:v>3.1029409494489637</c:v>
                </c:pt>
                <c:pt idx="20">
                  <c:v>3.725031686430615</c:v>
                </c:pt>
                <c:pt idx="21">
                  <c:v>4.3853449239285744</c:v>
                </c:pt>
                <c:pt idx="22">
                  <c:v>5.073412485608455</c:v>
                </c:pt>
                <c:pt idx="23">
                  <c:v>5.7786770312836024</c:v>
                </c:pt>
                <c:pt idx="24">
                  <c:v>6.4910000671364827</c:v>
                </c:pt>
                <c:pt idx="25">
                  <c:v>7.2010495560120029</c:v>
                </c:pt>
                <c:pt idx="26">
                  <c:v>7.9005643983399212</c:v>
                </c:pt>
                <c:pt idx="27">
                  <c:v>8.5825055726253581</c:v>
                </c:pt>
                <c:pt idx="28">
                  <c:v>9.2411111896430604</c:v>
                </c:pt>
                <c:pt idx="29">
                  <c:v>9.8718759602532486</c:v>
                </c:pt>
                <c:pt idx="30">
                  <c:v>10.471475716468332</c:v>
                </c:pt>
                <c:pt idx="31">
                  <c:v>11.037655759811166</c:v>
                </c:pt>
                <c:pt idx="32">
                  <c:v>11.569098868488343</c:v>
                </c:pt>
                <c:pt idx="33">
                  <c:v>12.06528547132875</c:v>
                </c:pt>
                <c:pt idx="34">
                  <c:v>12.526355258390552</c:v>
                </c:pt>
                <c:pt idx="35">
                  <c:v>12.95297661894713</c:v>
                </c:pt>
                <c:pt idx="36">
                  <c:v>13.346227904802545</c:v>
                </c:pt>
                <c:pt idx="37">
                  <c:v>13.70749263856373</c:v>
                </c:pt>
                <c:pt idx="38">
                  <c:v>14.038369389641321</c:v>
                </c:pt>
                <c:pt idx="39">
                  <c:v>14.340596060504943</c:v>
                </c:pt>
                <c:pt idx="40">
                  <c:v>14.615987685365361</c:v>
                </c:pt>
                <c:pt idx="41">
                  <c:v>14.866386466992191</c:v>
                </c:pt>
                <c:pt idx="42">
                  <c:v>15.093622596493667</c:v>
                </c:pt>
                <c:pt idx="43">
                  <c:v>15.299484358091387</c:v>
                </c:pt>
                <c:pt idx="44">
                  <c:v>15.485696070206393</c:v>
                </c:pt>
                <c:pt idx="45">
                  <c:v>15.653902520258502</c:v>
                </c:pt>
                <c:pt idx="46">
                  <c:v>15.80565868748875</c:v>
                </c:pt>
                <c:pt idx="47">
                  <c:v>15.942423697489991</c:v>
                </c:pt>
                <c:pt idx="48">
                  <c:v>16.065558101608715</c:v>
                </c:pt>
                <c:pt idx="49">
                  <c:v>16.176323716131535</c:v>
                </c:pt>
                <c:pt idx="50">
                  <c:v>16.275885385678723</c:v>
                </c:pt>
                <c:pt idx="51">
                  <c:v>16.365314150318131</c:v>
                </c:pt>
                <c:pt idx="52">
                  <c:v>16.445591395992338</c:v>
                </c:pt>
                <c:pt idx="53">
                  <c:v>16.517613653344977</c:v>
                </c:pt>
                <c:pt idx="54">
                  <c:v>16.582197781970944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87-4176-A6C7-BA0E76A7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47472"/>
        <c:axId val="-1013244208"/>
      </c:lineChart>
      <c:catAx>
        <c:axId val="-10132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4208"/>
        <c:crosses val="autoZero"/>
        <c:auto val="1"/>
        <c:lblAlgn val="ctr"/>
        <c:lblOffset val="100"/>
        <c:noMultiLvlLbl val="0"/>
      </c:catAx>
      <c:valAx>
        <c:axId val="-101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A8-4CC1-975D-FB2020BEF6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A8-4CC1-975D-FB2020BE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242576"/>
        <c:axId val="-1011625952"/>
      </c:lineChart>
      <c:catAx>
        <c:axId val="-101324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5952"/>
        <c:crosses val="autoZero"/>
        <c:auto val="1"/>
        <c:lblAlgn val="ctr"/>
        <c:lblOffset val="100"/>
        <c:noMultiLvlLbl val="0"/>
      </c:catAx>
      <c:valAx>
        <c:axId val="-10116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32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A9-4966-A456-38613D1BE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0.2287910732237608</c:v>
                </c:pt>
                <c:pt idx="1">
                  <c:v>0.26888085190176819</c:v>
                </c:pt>
                <c:pt idx="2">
                  <c:v>0.3535008092355465</c:v>
                </c:pt>
                <c:pt idx="3">
                  <c:v>0.52048154770697308</c:v>
                </c:pt>
                <c:pt idx="4">
                  <c:v>0.83020252439352848</c:v>
                </c:pt>
                <c:pt idx="5">
                  <c:v>1.3728946657498631</c:v>
                </c:pt>
                <c:pt idx="6">
                  <c:v>2.2753167321632288</c:v>
                </c:pt>
                <c:pt idx="7">
                  <c:v>3.7054417359541438</c:v>
                </c:pt>
                <c:pt idx="8">
                  <c:v>5.873815588793482</c:v>
                </c:pt>
                <c:pt idx="9">
                  <c:v>9.0305822232432469</c:v>
                </c:pt>
                <c:pt idx="10">
                  <c:v>13.457755431154807</c:v>
                </c:pt>
                <c:pt idx="11">
                  <c:v>19.457033964142283</c:v>
                </c:pt>
                <c:pt idx="12">
                  <c:v>27.334147371054218</c:v>
                </c:pt>
                <c:pt idx="13">
                  <c:v>37.381243703844973</c:v>
                </c:pt>
                <c:pt idx="14">
                  <c:v>49.85909433692504</c:v>
                </c:pt>
                <c:pt idx="15">
                  <c:v>64.980869266000497</c:v>
                </c:pt>
                <c:pt idx="16">
                  <c:v>82.898963395372633</c:v>
                </c:pt>
                <c:pt idx="17">
                  <c:v>103.69590797932931</c:v>
                </c:pt>
                <c:pt idx="18">
                  <c:v>127.37987666435251</c:v>
                </c:pt>
                <c:pt idx="19">
                  <c:v>153.88478242789273</c:v>
                </c:pt>
                <c:pt idx="20">
                  <c:v>183.07452915873432</c:v>
                </c:pt>
                <c:pt idx="21">
                  <c:v>214.7506706559349</c:v>
                </c:pt>
                <c:pt idx="22">
                  <c:v>248.66255375358745</c:v>
                </c:pt>
                <c:pt idx="23">
                  <c:v>284.51897217141664</c:v>
                </c:pt>
                <c:pt idx="24">
                  <c:v>322.00041005809254</c:v>
                </c:pt>
                <c:pt idx="25">
                  <c:v>360.77107872570434</c:v>
                </c:pt>
                <c:pt idx="26">
                  <c:v>400.49011597389512</c:v>
                </c:pt>
                <c:pt idx="27">
                  <c:v>440.82149770563416</c:v>
                </c:pt>
                <c:pt idx="28">
                  <c:v>481.44238540796914</c:v>
                </c:pt>
                <c:pt idx="29">
                  <c:v>522.0497864471929</c:v>
                </c:pt>
                <c:pt idx="30">
                  <c:v>562.36552921488158</c:v>
                </c:pt>
                <c:pt idx="31">
                  <c:v>602.13964928641246</c:v>
                </c:pt>
                <c:pt idx="32">
                  <c:v>641.15234697682183</c:v>
                </c:pt>
                <c:pt idx="33">
                  <c:v>679.21471444615145</c:v>
                </c:pt>
                <c:pt idx="34">
                  <c:v>716.16844650556936</c:v>
                </c:pt>
                <c:pt idx="35">
                  <c:v>751.88474856379389</c:v>
                </c:pt>
                <c:pt idx="36">
                  <c:v>786.26264255862338</c:v>
                </c:pt>
                <c:pt idx="37">
                  <c:v>819.2268514805836</c:v>
                </c:pt>
                <c:pt idx="38">
                  <c:v>850.72541869636427</c:v>
                </c:pt>
                <c:pt idx="39">
                  <c:v>880.72719240638094</c:v>
                </c:pt>
                <c:pt idx="40">
                  <c:v>909.21928016831248</c:v>
                </c:pt>
                <c:pt idx="41">
                  <c:v>936.20455478846225</c:v>
                </c:pt>
                <c:pt idx="42">
                  <c:v>961.69927180298737</c:v>
                </c:pt>
                <c:pt idx="43">
                  <c:v>985.73084061560246</c:v>
                </c:pt>
                <c:pt idx="44">
                  <c:v>1008.3357762075407</c:v>
                </c:pt>
                <c:pt idx="45">
                  <c:v>1029.5578460690995</c:v>
                </c:pt>
                <c:pt idx="46">
                  <c:v>1049.4464173744564</c:v>
                </c:pt>
                <c:pt idx="47">
                  <c:v>1068.0550021192141</c:v>
                </c:pt>
                <c:pt idx="48">
                  <c:v>1085.4399926241877</c:v>
                </c:pt>
                <c:pt idx="49">
                  <c:v>1101.6595761430342</c:v>
                </c:pt>
                <c:pt idx="50">
                  <c:v>1116.7728149808113</c:v>
                </c:pt>
                <c:pt idx="51">
                  <c:v>1130.8388772528363</c:v>
                </c:pt>
                <c:pt idx="52">
                  <c:v>1143.9164029427334</c:v>
                </c:pt>
                <c:pt idx="53">
                  <c:v>1156.0629900476483</c:v>
                </c:pt>
                <c:pt idx="54">
                  <c:v>1167.3347861559189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A9-4966-A456-38613D1B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49344"/>
        <c:axId val="-1011619424"/>
      </c:lineChart>
      <c:catAx>
        <c:axId val="-101164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19424"/>
        <c:crosses val="autoZero"/>
        <c:auto val="1"/>
        <c:lblAlgn val="ctr"/>
        <c:lblOffset val="100"/>
        <c:noMultiLvlLbl val="0"/>
      </c:catAx>
      <c:valAx>
        <c:axId val="-10116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3.2918647830306145</c:v>
                </c:pt>
                <c:pt idx="1">
                  <c:v>3.3520396720086167</c:v>
                </c:pt>
                <c:pt idx="2">
                  <c:v>3.503107009973109</c:v>
                </c:pt>
                <c:pt idx="3">
                  <c:v>3.8418105726990803</c:v>
                </c:pt>
                <c:pt idx="4">
                  <c:v>4.5283698628587512</c:v>
                </c:pt>
                <c:pt idx="5">
                  <c:v>5.8003860777365635</c:v>
                </c:pt>
                <c:pt idx="6">
                  <c:v>7.9756015025859899</c:v>
                </c:pt>
                <c:pt idx="7">
                  <c:v>11.438904691352819</c:v>
                </c:pt>
                <c:pt idx="8">
                  <c:v>16.612992054392777</c:v>
                </c:pt>
                <c:pt idx="9">
                  <c:v>23.916714348909824</c:v>
                </c:pt>
                <c:pt idx="10">
                  <c:v>33.718579315553697</c:v>
                </c:pt>
                <c:pt idx="11">
                  <c:v>46.294013493015953</c:v>
                </c:pt>
                <c:pt idx="12">
                  <c:v>61.79370639291907</c:v>
                </c:pt>
                <c:pt idx="13">
                  <c:v>80.227429527812262</c:v>
                </c:pt>
                <c:pt idx="14">
                  <c:v>101.46426690688217</c:v>
                </c:pt>
                <c:pt idx="15">
                  <c:v>125.24721057978611</c:v>
                </c:pt>
                <c:pt idx="16">
                  <c:v>151.21815164268486</c:v>
                </c:pt>
                <c:pt idx="17">
                  <c:v>178.94856810866398</c:v>
                </c:pt>
                <c:pt idx="18">
                  <c:v>207.97147753898042</c:v>
                </c:pt>
                <c:pt idx="19">
                  <c:v>237.81112648460231</c:v>
                </c:pt>
                <c:pt idx="20">
                  <c:v>268.00806233603424</c:v>
                </c:pt>
                <c:pt idx="21">
                  <c:v>298.13838721092071</c:v>
                </c:pt>
                <c:pt idx="22">
                  <c:v>327.82695011582274</c:v>
                </c:pt>
                <c:pt idx="23">
                  <c:v>356.75491749987674</c:v>
                </c:pt>
                <c:pt idx="24">
                  <c:v>384.66257306049846</c:v>
                </c:pt>
                <c:pt idx="25">
                  <c:v>411.34837845665356</c:v>
                </c:pt>
                <c:pt idx="26">
                  <c:v>436.66533822400788</c:v>
                </c:pt>
                <c:pt idx="27">
                  <c:v>460.51561545358265</c:v>
                </c:pt>
                <c:pt idx="28">
                  <c:v>482.84419087131926</c:v>
                </c:pt>
                <c:pt idx="29">
                  <c:v>503.63218485253179</c:v>
                </c:pt>
                <c:pt idx="30">
                  <c:v>522.89029469846639</c:v>
                </c:pt>
                <c:pt idx="31">
                  <c:v>540.65265248497519</c:v>
                </c:pt>
                <c:pt idx="32">
                  <c:v>556.97128825835875</c:v>
                </c:pt>
                <c:pt idx="33">
                  <c:v>571.91129024957206</c:v>
                </c:pt>
                <c:pt idx="34">
                  <c:v>585.54668588787217</c:v>
                </c:pt>
                <c:pt idx="35">
                  <c:v>597.95702093868385</c:v>
                </c:pt>
                <c:pt idx="36">
                  <c:v>609.22458480043792</c:v>
                </c:pt>
                <c:pt idx="37">
                  <c:v>619.43221376621091</c:v>
                </c:pt>
                <c:pt idx="38">
                  <c:v>628.66159728607522</c:v>
                </c:pt>
                <c:pt idx="39">
                  <c:v>636.99201198976198</c:v>
                </c:pt>
                <c:pt idx="40">
                  <c:v>644.49941212511567</c:v>
                </c:pt>
                <c:pt idx="41">
                  <c:v>651.25581139678457</c:v>
                </c:pt>
                <c:pt idx="42">
                  <c:v>657.32889870334873</c:v>
                </c:pt>
                <c:pt idx="43">
                  <c:v>662.78183811384395</c:v>
                </c:pt>
                <c:pt idx="44">
                  <c:v>667.67321104164716</c:v>
                </c:pt>
                <c:pt idx="45">
                  <c:v>672.0570656323589</c:v>
                </c:pt>
                <c:pt idx="46">
                  <c:v>675.98304470811729</c:v>
                </c:pt>
                <c:pt idx="47">
                  <c:v>679.49656913713181</c:v>
                </c:pt>
                <c:pt idx="48">
                  <c:v>682.63905822782328</c:v>
                </c:pt>
                <c:pt idx="49">
                  <c:v>685.44817272832017</c:v>
                </c:pt>
                <c:pt idx="50">
                  <c:v>687.95806931412255</c:v>
                </c:pt>
                <c:pt idx="51">
                  <c:v>690.19965814977479</c:v>
                </c:pt>
                <c:pt idx="52">
                  <c:v>692.20085729629477</c:v>
                </c:pt>
                <c:pt idx="53">
                  <c:v>693.98683948326163</c:v>
                </c:pt>
                <c:pt idx="54">
                  <c:v>695.58026814464483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38688"/>
        <c:axId val="-1754752832"/>
      </c:lineChart>
      <c:catAx>
        <c:axId val="-175473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2832"/>
        <c:crosses val="autoZero"/>
        <c:auto val="1"/>
        <c:lblAlgn val="ctr"/>
        <c:lblOffset val="100"/>
        <c:noMultiLvlLbl val="0"/>
      </c:catAx>
      <c:valAx>
        <c:axId val="-1754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0-4F2F-A79D-FCD6F4927C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0-4F2F-A79D-FCD6F492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50432"/>
        <c:axId val="-1011633568"/>
      </c:lineChart>
      <c:catAx>
        <c:axId val="-10116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3568"/>
        <c:crosses val="autoZero"/>
        <c:auto val="1"/>
        <c:lblAlgn val="ctr"/>
        <c:lblOffset val="100"/>
        <c:noMultiLvlLbl val="0"/>
      </c:catAx>
      <c:valAx>
        <c:axId val="-10116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D-46B9-94FB-1F63AE040E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4.2764118179373506E-3</c:v>
                </c:pt>
                <c:pt idx="1">
                  <c:v>4.472582983363089E-3</c:v>
                </c:pt>
                <c:pt idx="2">
                  <c:v>4.7894060011557989E-3</c:v>
                </c:pt>
                <c:pt idx="3">
                  <c:v>5.2896192954274227E-3</c:v>
                </c:pt>
                <c:pt idx="4">
                  <c:v>6.0624350152504915E-3</c:v>
                </c:pt>
                <c:pt idx="5">
                  <c:v>7.2318962507217331E-3</c:v>
                </c:pt>
                <c:pt idx="6">
                  <c:v>8.9667956699284214E-3</c:v>
                </c:pt>
                <c:pt idx="7">
                  <c:v>1.1492101629957176E-2</c:v>
                </c:pt>
                <c:pt idx="8">
                  <c:v>1.5101721930249369E-2</c:v>
                </c:pt>
                <c:pt idx="9">
                  <c:v>2.0172306887192126E-2</c:v>
                </c:pt>
                <c:pt idx="10">
                  <c:v>2.7177661639973968E-2</c:v>
                </c:pt>
                <c:pt idx="11">
                  <c:v>3.6703213516846522E-2</c:v>
                </c:pt>
                <c:pt idx="12">
                  <c:v>4.9459875434479286E-2</c:v>
                </c:pt>
                <c:pt idx="13">
                  <c:v>6.6296571562633327E-2</c:v>
                </c:pt>
                <c:pt idx="14">
                  <c:v>8.8210655913770711E-2</c:v>
                </c:pt>
                <c:pt idx="15">
                  <c:v>0.11635546430575047</c:v>
                </c:pt>
                <c:pt idx="16">
                  <c:v>0.15204429791631907</c:v>
                </c:pt>
                <c:pt idx="17">
                  <c:v>0.19675024112348488</c:v>
                </c:pt>
                <c:pt idx="18">
                  <c:v>0.25210136242126119</c:v>
                </c:pt>
                <c:pt idx="19">
                  <c:v>0.31987102650217031</c:v>
                </c:pt>
                <c:pt idx="20">
                  <c:v>0.4019632471576518</c:v>
                </c:pt>
                <c:pt idx="21">
                  <c:v>0.50039322198264757</c:v>
                </c:pt>
                <c:pt idx="22">
                  <c:v>0.61726339805323027</c:v>
                </c:pt>
                <c:pt idx="23">
                  <c:v>0.75473561045872417</c:v>
                </c:pt>
                <c:pt idx="24">
                  <c:v>0.91500000202703635</c:v>
                </c:pt>
                <c:pt idx="25">
                  <c:v>1.1002415642420773</c:v>
                </c:pt>
                <c:pt idx="26">
                  <c:v>1.3126052303745044</c:v>
                </c:pt>
                <c:pt idx="27">
                  <c:v>1.5541604992840796</c:v>
                </c:pt>
                <c:pt idx="28">
                  <c:v>1.8268665720908497</c:v>
                </c:pt>
                <c:pt idx="29">
                  <c:v>2.132538946406664</c:v>
                </c:pt>
                <c:pt idx="30">
                  <c:v>2.4728183386585481</c:v>
                </c:pt>
                <c:pt idx="31">
                  <c:v>2.8491427004190752</c:v>
                </c:pt>
                <c:pt idx="32">
                  <c:v>3.2627229668185689</c:v>
                </c:pt>
                <c:pt idx="33">
                  <c:v>3.7145230317520177</c:v>
                </c:pt>
                <c:pt idx="34">
                  <c:v>4.2052442933667775</c:v>
                </c:pt>
                <c:pt idx="35">
                  <c:v>4.7353149614022945</c:v>
                </c:pt>
                <c:pt idx="36">
                  <c:v>5.3048841717094133</c:v>
                </c:pt>
                <c:pt idx="37">
                  <c:v>5.9138208180120975</c:v>
                </c:pt>
                <c:pt idx="38">
                  <c:v>6.5617168908155374</c:v>
                </c:pt>
                <c:pt idx="39">
                  <c:v>7.2478950112165963</c:v>
                </c:pt>
                <c:pt idx="40">
                  <c:v>7.9714197649581768</c:v>
                </c:pt>
                <c:pt idx="41">
                  <c:v>8.7311123800266941</c:v>
                </c:pt>
                <c:pt idx="42">
                  <c:v>9.5255682491183098</c:v>
                </c:pt>
                <c:pt idx="43">
                  <c:v>10.353176775313985</c:v>
                </c:pt>
                <c:pt idx="44">
                  <c:v>11.212143013629454</c:v>
                </c:pt>
                <c:pt idx="45">
                  <c:v>12.100510590642862</c:v>
                </c:pt>
                <c:pt idx="46">
                  <c:v>13.016185406792429</c:v>
                </c:pt>
                <c:pt idx="47">
                  <c:v>13.956959658708255</c:v>
                </c:pt>
                <c:pt idx="48">
                  <c:v>14.920535759637817</c:v>
                </c:pt>
                <c:pt idx="49">
                  <c:v>15.904549782293959</c:v>
                </c:pt>
                <c:pt idx="50">
                  <c:v>16.906594098134882</c:v>
                </c:pt>
                <c:pt idx="51">
                  <c:v>17.92423893824958</c:v>
                </c:pt>
                <c:pt idx="52">
                  <c:v>18.955052652012455</c:v>
                </c:pt>
                <c:pt idx="53">
                  <c:v>19.99662048910761</c:v>
                </c:pt>
                <c:pt idx="54">
                  <c:v>21.046561777311855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7D-46B9-94FB-1F63AE040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5200"/>
        <c:axId val="-1011642816"/>
      </c:lineChart>
      <c:catAx>
        <c:axId val="-101163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2816"/>
        <c:crosses val="autoZero"/>
        <c:auto val="1"/>
        <c:lblAlgn val="ctr"/>
        <c:lblOffset val="100"/>
        <c:noMultiLvlLbl val="0"/>
      </c:catAx>
      <c:valAx>
        <c:axId val="-10116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4-44AC-BC57-8B7364DDB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4-44AC-BC57-8B7364DD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9552"/>
        <c:axId val="-1011631392"/>
      </c:lineChart>
      <c:catAx>
        <c:axId val="-10116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1392"/>
        <c:crosses val="autoZero"/>
        <c:auto val="1"/>
        <c:lblAlgn val="ctr"/>
        <c:lblOffset val="100"/>
        <c:noMultiLvlLbl val="0"/>
      </c:catAx>
      <c:valAx>
        <c:axId val="-1011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40-43DF-947D-69F4E3F6F6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1830.6548701196839</c:v>
                </c:pt>
                <c:pt idx="27">
                  <c:v>1958.3676186790681</c:v>
                </c:pt>
                <c:pt idx="28">
                  <c:v>2084.1728689677298</c:v>
                </c:pt>
                <c:pt idx="29">
                  <c:v>2207.4796011444455</c:v>
                </c:pt>
                <c:pt idx="30">
                  <c:v>2327.7796537312156</c:v>
                </c:pt>
                <c:pt idx="31">
                  <c:v>2444.6462700240131</c:v>
                </c:pt>
                <c:pt idx="32">
                  <c:v>2557.730871509696</c:v>
                </c:pt>
                <c:pt idx="33">
                  <c:v>2666.7585011963743</c:v>
                </c:pt>
                <c:pt idx="34">
                  <c:v>2771.5223336804497</c:v>
                </c:pt>
                <c:pt idx="35">
                  <c:v>2871.8775956440886</c:v>
                </c:pt>
                <c:pt idx="36">
                  <c:v>2967.7351851352373</c:v>
                </c:pt>
                <c:pt idx="37">
                  <c:v>3059.0552239489352</c:v>
                </c:pt>
                <c:pt idx="38">
                  <c:v>3145.8407270887919</c:v>
                </c:pt>
                <c:pt idx="39">
                  <c:v>3228.1315280957683</c:v>
                </c:pt>
                <c:pt idx="40">
                  <c:v>3305.9985597167679</c:v>
                </c:pt>
                <c:pt idx="41">
                  <c:v>3379.5385561383814</c:v>
                </c:pt>
                <c:pt idx="42">
                  <c:v>3448.8692156444704</c:v>
                </c:pt>
                <c:pt idx="43">
                  <c:v>3514.1248406381737</c:v>
                </c:pt>
                <c:pt idx="44">
                  <c:v>3575.4524549253097</c:v>
                </c:pt>
                <c:pt idx="45">
                  <c:v>3633.0083853485376</c:v>
                </c:pt>
                <c:pt idx="46">
                  <c:v>3686.9552856423793</c:v>
                </c:pt>
                <c:pt idx="47">
                  <c:v>3737.4595741283656</c:v>
                </c:pt>
                <c:pt idx="48">
                  <c:v>3784.6892530182226</c:v>
                </c:pt>
                <c:pt idx="49">
                  <c:v>3828.8120751356478</c:v>
                </c:pt>
                <c:pt idx="50">
                  <c:v>3869.9940233662301</c:v>
                </c:pt>
                <c:pt idx="51">
                  <c:v>3908.3980687305548</c:v>
                </c:pt>
                <c:pt idx="52">
                  <c:v>3944.1831743410876</c:v>
                </c:pt>
                <c:pt idx="53">
                  <c:v>3977.5035144005915</c:v>
                </c:pt>
                <c:pt idx="54">
                  <c:v>4008.5078796307034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40-43DF-947D-69F4E3F6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3024"/>
        <c:axId val="-1011624320"/>
      </c:lineChart>
      <c:catAx>
        <c:axId val="-101163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4320"/>
        <c:crosses val="autoZero"/>
        <c:auto val="1"/>
        <c:lblAlgn val="ctr"/>
        <c:lblOffset val="100"/>
        <c:noMultiLvlLbl val="0"/>
      </c:catAx>
      <c:valAx>
        <c:axId val="-10116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5-439A-8626-197142E927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565.04211935548187</c:v>
                </c:pt>
                <c:pt idx="27">
                  <c:v>608.65350856848181</c:v>
                </c:pt>
                <c:pt idx="28">
                  <c:v>653.04111818789966</c:v>
                </c:pt>
                <c:pt idx="29">
                  <c:v>698.04261511625725</c:v>
                </c:pt>
                <c:pt idx="30">
                  <c:v>743.49812523348089</c:v>
                </c:pt>
                <c:pt idx="31">
                  <c:v>789.25186661122484</c:v>
                </c:pt>
                <c:pt idx="32">
                  <c:v>835.15355946362456</c:v>
                </c:pt>
                <c:pt idx="33">
                  <c:v>881.05961158331922</c:v>
                </c:pt>
                <c:pt idx="34">
                  <c:v>926.83408385671885</c:v>
                </c:pt>
                <c:pt idx="35">
                  <c:v>972.3494451636958</c:v>
                </c:pt>
                <c:pt idx="36">
                  <c:v>1017.4871295950483</c:v>
                </c:pt>
                <c:pt idx="37">
                  <c:v>1062.137911550383</c:v>
                </c:pt>
                <c:pt idx="38">
                  <c:v>1106.2021160153479</c:v>
                </c:pt>
                <c:pt idx="39">
                  <c:v>1149.589682278089</c:v>
                </c:pt>
                <c:pt idx="40">
                  <c:v>1192.2200996519534</c:v>
                </c:pt>
                <c:pt idx="41">
                  <c:v>1234.0222335441538</c:v>
                </c:pt>
                <c:pt idx="42">
                  <c:v>1274.9340595609322</c:v>
                </c:pt>
                <c:pt idx="43">
                  <c:v>1314.9023223716661</c:v>
                </c:pt>
                <c:pt idx="44">
                  <c:v>1353.8821348587092</c:v>
                </c:pt>
                <c:pt idx="45">
                  <c:v>1391.8365317356258</c:v>
                </c:pt>
                <c:pt idx="46">
                  <c:v>1428.7359903904935</c:v>
                </c:pt>
                <c:pt idx="47">
                  <c:v>1464.5579302578053</c:v>
                </c:pt>
                <c:pt idx="48">
                  <c:v>1499.2862005857478</c:v>
                </c:pt>
                <c:pt idx="49">
                  <c:v>1532.9105650788854</c:v>
                </c:pt>
                <c:pt idx="50">
                  <c:v>1565.4261905842261</c:v>
                </c:pt>
                <c:pt idx="51">
                  <c:v>1596.8331457685244</c:v>
                </c:pt>
                <c:pt idx="52">
                  <c:v>1627.1359146172738</c:v>
                </c:pt>
                <c:pt idx="53">
                  <c:v>1656.3429285768336</c:v>
                </c:pt>
                <c:pt idx="54">
                  <c:v>1684.4661202619368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5-439A-8626-197142E9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2480"/>
        <c:axId val="-1011625408"/>
      </c:lineChart>
      <c:catAx>
        <c:axId val="-10116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5408"/>
        <c:crosses val="autoZero"/>
        <c:auto val="1"/>
        <c:lblAlgn val="ctr"/>
        <c:lblOffset val="100"/>
        <c:noMultiLvlLbl val="0"/>
      </c:catAx>
      <c:valAx>
        <c:axId val="-10116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8-441E-8292-278FFAD36B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421.16369202307044</c:v>
                </c:pt>
                <c:pt idx="27">
                  <c:v>442.70821058890772</c:v>
                </c:pt>
                <c:pt idx="28">
                  <c:v>462.72070103712144</c:v>
                </c:pt>
                <c:pt idx="29">
                  <c:v>481.20993223266123</c:v>
                </c:pt>
                <c:pt idx="30">
                  <c:v>498.2102664941238</c:v>
                </c:pt>
                <c:pt idx="31">
                  <c:v>513.77544137662505</c:v>
                </c:pt>
                <c:pt idx="32">
                  <c:v>527.97315854113333</c:v>
                </c:pt>
                <c:pt idx="33">
                  <c:v>540.88050916551947</c:v>
                </c:pt>
                <c:pt idx="34">
                  <c:v>552.58020729430427</c:v>
                </c:pt>
                <c:pt idx="35">
                  <c:v>563.15756667876201</c:v>
                </c:pt>
                <c:pt idx="36">
                  <c:v>572.69813749834259</c:v>
                </c:pt>
                <c:pt idx="37">
                  <c:v>581.28591207304589</c:v>
                </c:pt>
                <c:pt idx="38">
                  <c:v>589.00200937028785</c:v>
                </c:pt>
                <c:pt idx="39">
                  <c:v>595.92375377158271</c:v>
                </c:pt>
                <c:pt idx="40">
                  <c:v>602.12407198403127</c:v>
                </c:pt>
                <c:pt idx="41">
                  <c:v>607.67114160892004</c:v>
                </c:pt>
                <c:pt idx="42">
                  <c:v>612.62823468187901</c:v>
                </c:pt>
                <c:pt idx="43">
                  <c:v>617.05370883155263</c:v>
                </c:pt>
                <c:pt idx="44">
                  <c:v>621.00110720196244</c:v>
                </c:pt>
                <c:pt idx="45">
                  <c:v>624.5193357766633</c:v>
                </c:pt>
                <c:pt idx="46">
                  <c:v>627.65289318728856</c:v>
                </c:pt>
                <c:pt idx="47">
                  <c:v>630.44213352171289</c:v>
                </c:pt>
                <c:pt idx="48">
                  <c:v>632.92354714989256</c:v>
                </c:pt>
                <c:pt idx="49">
                  <c:v>635.13004826273573</c:v>
                </c:pt>
                <c:pt idx="50">
                  <c:v>637.09126078220936</c:v>
                </c:pt>
                <c:pt idx="51">
                  <c:v>638.83379665779398</c:v>
                </c:pt>
                <c:pt idx="52">
                  <c:v>640.38152241577507</c:v>
                </c:pt>
                <c:pt idx="53">
                  <c:v>641.75581126332554</c:v>
                </c:pt>
                <c:pt idx="54">
                  <c:v>642.97577914680664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B8-441E-8292-278FFAD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9760"/>
        <c:axId val="-1011649888"/>
      </c:lineChart>
      <c:catAx>
        <c:axId val="-10116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9888"/>
        <c:crosses val="autoZero"/>
        <c:auto val="1"/>
        <c:lblAlgn val="ctr"/>
        <c:lblOffset val="100"/>
        <c:noMultiLvlLbl val="0"/>
      </c:catAx>
      <c:valAx>
        <c:axId val="-10116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220-B006-71D4F42BD0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95.29062828820615</c:v>
                </c:pt>
                <c:pt idx="27">
                  <c:v>99.774544234890357</c:v>
                </c:pt>
                <c:pt idx="28">
                  <c:v>103.33333790187436</c:v>
                </c:pt>
                <c:pt idx="29">
                  <c:v>106.13083920846819</c:v>
                </c:pt>
                <c:pt idx="30">
                  <c:v>108.3138316716668</c:v>
                </c:pt>
                <c:pt idx="31">
                  <c:v>110.00780068984427</c:v>
                </c:pt>
                <c:pt idx="32">
                  <c:v>111.3167026924619</c:v>
                </c:pt>
                <c:pt idx="33">
                  <c:v>112.32478807761086</c:v>
                </c:pt>
                <c:pt idx="34">
                  <c:v>113.09927046190809</c:v>
                </c:pt>
                <c:pt idx="35">
                  <c:v>113.69315989694272</c:v>
                </c:pt>
                <c:pt idx="36">
                  <c:v>114.1479117528547</c:v>
                </c:pt>
                <c:pt idx="37">
                  <c:v>114.49574158722845</c:v>
                </c:pt>
                <c:pt idx="38">
                  <c:v>114.7615666686285</c:v>
                </c:pt>
                <c:pt idx="39">
                  <c:v>114.96459106364445</c:v>
                </c:pt>
                <c:pt idx="40">
                  <c:v>115.1195759936345</c:v>
                </c:pt>
                <c:pt idx="41">
                  <c:v>115.23784470763655</c:v>
                </c:pt>
                <c:pt idx="42">
                  <c:v>115.32806987205005</c:v>
                </c:pt>
                <c:pt idx="43">
                  <c:v>115.39688628753439</c:v>
                </c:pt>
                <c:pt idx="44">
                  <c:v>115.44936524401605</c:v>
                </c:pt>
                <c:pt idx="45">
                  <c:v>115.48938035714686</c:v>
                </c:pt>
                <c:pt idx="46">
                  <c:v>115.51988890464541</c:v>
                </c:pt>
                <c:pt idx="47">
                  <c:v>115.54314771392096</c:v>
                </c:pt>
                <c:pt idx="48">
                  <c:v>115.56087855700581</c:v>
                </c:pt>
                <c:pt idx="49">
                  <c:v>115.57439470612204</c:v>
                </c:pt>
                <c:pt idx="50">
                  <c:v>115.58469767999443</c:v>
                </c:pt>
                <c:pt idx="51">
                  <c:v>115.59255114981565</c:v>
                </c:pt>
                <c:pt idx="52">
                  <c:v>115.59853736670134</c:v>
                </c:pt>
                <c:pt idx="53">
                  <c:v>115.60310022658832</c:v>
                </c:pt>
                <c:pt idx="54">
                  <c:v>115.60657812670841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220-B006-71D4F42B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7584"/>
        <c:axId val="-1011648800"/>
      </c:lineChart>
      <c:catAx>
        <c:axId val="-101162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8800"/>
        <c:crosses val="autoZero"/>
        <c:auto val="1"/>
        <c:lblAlgn val="ctr"/>
        <c:lblOffset val="100"/>
        <c:noMultiLvlLbl val="0"/>
      </c:catAx>
      <c:valAx>
        <c:axId val="-10116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B-4A26-83D9-C25F1D3DD0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Gen_const'!$J$124:$BL$124</c:f>
              <c:numCache>
                <c:formatCode>General</c:formatCode>
                <c:ptCount val="55"/>
                <c:pt idx="0">
                  <c:v>6.304143978073759E-3</c:v>
                </c:pt>
                <c:pt idx="1">
                  <c:v>6.3158603802905807E-3</c:v>
                </c:pt>
                <c:pt idx="2">
                  <c:v>6.3531161276531196E-3</c:v>
                </c:pt>
                <c:pt idx="3">
                  <c:v>6.4530680059971647E-3</c:v>
                </c:pt>
                <c:pt idx="4">
                  <c:v>6.7035777938312998E-3</c:v>
                </c:pt>
                <c:pt idx="5">
                  <c:v>7.2856915554694738E-3</c:v>
                </c:pt>
                <c:pt idx="6">
                  <c:v>8.496722103391377E-3</c:v>
                </c:pt>
                <c:pt idx="7">
                  <c:v>1.0922862386117371E-2</c:v>
                </c:pt>
                <c:pt idx="8">
                  <c:v>1.5238745346754791E-2</c:v>
                </c:pt>
                <c:pt idx="9">
                  <c:v>2.2822589321377339E-2</c:v>
                </c:pt>
                <c:pt idx="10">
                  <c:v>3.452953285426659E-2</c:v>
                </c:pt>
                <c:pt idx="11">
                  <c:v>5.258929403436411E-2</c:v>
                </c:pt>
                <c:pt idx="12">
                  <c:v>7.8523284817501579E-2</c:v>
                </c:pt>
                <c:pt idx="13">
                  <c:v>0.11264864179914733</c:v>
                </c:pt>
                <c:pt idx="14">
                  <c:v>0.1556628248564822</c:v>
                </c:pt>
                <c:pt idx="15">
                  <c:v>0.22118144598404843</c:v>
                </c:pt>
                <c:pt idx="16">
                  <c:v>0.29360009884224847</c:v>
                </c:pt>
                <c:pt idx="17">
                  <c:v>0.3878518842184443</c:v>
                </c:pt>
                <c:pt idx="18">
                  <c:v>0.49432348687909167</c:v>
                </c:pt>
                <c:pt idx="19">
                  <c:v>0.61748860126378402</c:v>
                </c:pt>
                <c:pt idx="20">
                  <c:v>0.75307185687872569</c:v>
                </c:pt>
                <c:pt idx="21">
                  <c:v>0.88861376720025376</c:v>
                </c:pt>
                <c:pt idx="22">
                  <c:v>1.0582456383003196</c:v>
                </c:pt>
                <c:pt idx="23">
                  <c:v>1.2328357796523135</c:v>
                </c:pt>
                <c:pt idx="24">
                  <c:v>1.4074383471659719</c:v>
                </c:pt>
                <c:pt idx="25">
                  <c:v>1.5239011986741755</c:v>
                </c:pt>
                <c:pt idx="26">
                  <c:v>1.6708708432776174</c:v>
                </c:pt>
                <c:pt idx="27">
                  <c:v>1.8152638928085694</c:v>
                </c:pt>
                <c:pt idx="28">
                  <c:v>1.955886287994997</c:v>
                </c:pt>
                <c:pt idx="29">
                  <c:v>2.091759247050375</c:v>
                </c:pt>
                <c:pt idx="30">
                  <c:v>2.2221133462511924</c:v>
                </c:pt>
                <c:pt idx="31">
                  <c:v>2.3463752556407131</c:v>
                </c:pt>
                <c:pt idx="32">
                  <c:v>2.4641496188804433</c:v>
                </c:pt>
                <c:pt idx="33">
                  <c:v>2.5751981760784659</c:v>
                </c:pt>
                <c:pt idx="34">
                  <c:v>2.6794178032262264</c:v>
                </c:pt>
                <c:pt idx="35">
                  <c:v>2.7768187305535856</c:v>
                </c:pt>
                <c:pt idx="36">
                  <c:v>2.8675038339418513</c:v>
                </c:pt>
                <c:pt idx="37">
                  <c:v>2.9516495828170752</c:v>
                </c:pt>
                <c:pt idx="38">
                  <c:v>3.0294889784834944</c:v>
                </c:pt>
                <c:pt idx="39">
                  <c:v>3.1012966257501677</c:v>
                </c:pt>
                <c:pt idx="40">
                  <c:v>3.1673759412931051</c:v>
                </c:pt>
                <c:pt idx="41">
                  <c:v>3.228048406166574</c:v>
                </c:pt>
                <c:pt idx="42">
                  <c:v>3.283644708656754</c:v>
                </c:pt>
                <c:pt idx="43">
                  <c:v>3.3344975892630209</c:v>
                </c:pt>
                <c:pt idx="44">
                  <c:v>3.3809361850151394</c:v>
                </c:pt>
                <c:pt idx="45">
                  <c:v>3.4232816697836221</c:v>
                </c:pt>
                <c:pt idx="46">
                  <c:v>3.4618439960788137</c:v>
                </c:pt>
                <c:pt idx="47">
                  <c:v>3.4969195584891626</c:v>
                </c:pt>
                <c:pt idx="48">
                  <c:v>3.5287896167216268</c:v>
                </c:pt>
                <c:pt idx="49">
                  <c:v>3.5577193352700283</c:v>
                </c:pt>
                <c:pt idx="50">
                  <c:v>3.583957315739394</c:v>
                </c:pt>
                <c:pt idx="51">
                  <c:v>3.607735515943526</c:v>
                </c:pt>
                <c:pt idx="52">
                  <c:v>3.6292694665586875</c:v>
                </c:pt>
                <c:pt idx="53">
                  <c:v>3.6487587110950908</c:v>
                </c:pt>
                <c:pt idx="54">
                  <c:v>3.6663874081489838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5B-4A26-83D9-C25F1D3D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4656"/>
        <c:axId val="-1011624864"/>
      </c:lineChart>
      <c:catAx>
        <c:axId val="-101163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4864"/>
        <c:crosses val="autoZero"/>
        <c:auto val="1"/>
        <c:lblAlgn val="ctr"/>
        <c:lblOffset val="100"/>
        <c:noMultiLvlLbl val="0"/>
      </c:catAx>
      <c:valAx>
        <c:axId val="-10116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56-42C0-9255-6527F2EAA9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679.7873173764649</c:v>
                </c:pt>
                <c:pt idx="27">
                  <c:v>722.68488628476007</c:v>
                </c:pt>
                <c:pt idx="28">
                  <c:v>763.28603631108035</c:v>
                </c:pt>
                <c:pt idx="29">
                  <c:v>801.4764590652884</c:v>
                </c:pt>
                <c:pt idx="30">
                  <c:v>837.20112617773145</c:v>
                </c:pt>
                <c:pt idx="31">
                  <c:v>870.45452198344276</c:v>
                </c:pt>
                <c:pt idx="32">
                  <c:v>901.27128558963068</c:v>
                </c:pt>
                <c:pt idx="33">
                  <c:v>929.71759606143348</c:v>
                </c:pt>
                <c:pt idx="34">
                  <c:v>955.88349104817985</c:v>
                </c:pt>
                <c:pt idx="35">
                  <c:v>979.87620040376589</c:v>
                </c:pt>
                <c:pt idx="36">
                  <c:v>1001.8144983235766</c:v>
                </c:pt>
                <c:pt idx="37">
                  <c:v>1021.8240250676795</c:v>
                </c:pt>
                <c:pt idx="38">
                  <c:v>1040.0334970954543</c:v>
                </c:pt>
                <c:pt idx="39">
                  <c:v>1056.5717074266975</c:v>
                </c:pt>
                <c:pt idx="40">
                  <c:v>1071.5652119913468</c:v>
                </c:pt>
                <c:pt idx="41">
                  <c:v>1085.1365991514958</c:v>
                </c:pt>
                <c:pt idx="42">
                  <c:v>1097.4032457639155</c:v>
                </c:pt>
                <c:pt idx="43">
                  <c:v>1108.4764720719211</c:v>
                </c:pt>
                <c:pt idx="44">
                  <c:v>1118.4610179169433</c:v>
                </c:pt>
                <c:pt idx="45">
                  <c:v>1127.4547732435085</c:v>
                </c:pt>
                <c:pt idx="46">
                  <c:v>1135.5487059872885</c:v>
                </c:pt>
                <c:pt idx="47">
                  <c:v>1142.826939794614</c:v>
                </c:pt>
                <c:pt idx="48">
                  <c:v>1149.3669424187678</c:v>
                </c:pt>
                <c:pt idx="49">
                  <c:v>1155.2397929966803</c:v>
                </c:pt>
                <c:pt idx="50">
                  <c:v>1160.510502736209</c:v>
                </c:pt>
                <c:pt idx="51">
                  <c:v>1165.2383688977186</c:v>
                </c:pt>
                <c:pt idx="52">
                  <c:v>1169.4773464216296</c:v>
                </c:pt>
                <c:pt idx="53">
                  <c:v>1173.276425236571</c:v>
                </c:pt>
                <c:pt idx="54">
                  <c:v>1176.6800042839891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56-42C0-9255-6527F2EA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6496"/>
        <c:axId val="-1011630304"/>
      </c:lineChart>
      <c:catAx>
        <c:axId val="-10116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0304"/>
        <c:crosses val="autoZero"/>
        <c:auto val="1"/>
        <c:lblAlgn val="ctr"/>
        <c:lblOffset val="100"/>
        <c:noMultiLvlLbl val="0"/>
      </c:catAx>
      <c:valAx>
        <c:axId val="-1011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0-4FAE-A92D-D2D79E3CB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Gen_const'!$J$170:$BL$170</c:f>
              <c:numCache>
                <c:formatCode>General</c:formatCode>
                <c:ptCount val="55"/>
                <c:pt idx="0">
                  <c:v>6.9131456122812065E-3</c:v>
                </c:pt>
                <c:pt idx="1">
                  <c:v>1.0780701034805582E-2</c:v>
                </c:pt>
                <c:pt idx="2">
                  <c:v>1.7209979335399604E-2</c:v>
                </c:pt>
                <c:pt idx="3">
                  <c:v>2.7736551745733751E-2</c:v>
                </c:pt>
                <c:pt idx="4">
                  <c:v>4.3324712742595278E-2</c:v>
                </c:pt>
                <c:pt idx="5">
                  <c:v>6.8419284851017323E-2</c:v>
                </c:pt>
                <c:pt idx="6">
                  <c:v>0.10659451571509243</c:v>
                </c:pt>
                <c:pt idx="7">
                  <c:v>0.1658137582750672</c:v>
                </c:pt>
                <c:pt idx="8">
                  <c:v>0.24977425134195722</c:v>
                </c:pt>
                <c:pt idx="9">
                  <c:v>0.37519075307715938</c:v>
                </c:pt>
                <c:pt idx="10">
                  <c:v>0.5677862001792171</c:v>
                </c:pt>
                <c:pt idx="11">
                  <c:v>0.83452589866319848</c:v>
                </c:pt>
                <c:pt idx="12">
                  <c:v>1.2303675170858763</c:v>
                </c:pt>
                <c:pt idx="13">
                  <c:v>1.7300644854686047</c:v>
                </c:pt>
                <c:pt idx="14">
                  <c:v>2.4663100383368723</c:v>
                </c:pt>
                <c:pt idx="15">
                  <c:v>3.5559118937373895</c:v>
                </c:pt>
                <c:pt idx="16">
                  <c:v>4.7838134940248436</c:v>
                </c:pt>
                <c:pt idx="17">
                  <c:v>6.6778938214536394</c:v>
                </c:pt>
                <c:pt idx="18">
                  <c:v>8.9770163116599395</c:v>
                </c:pt>
                <c:pt idx="19">
                  <c:v>12.368010072706438</c:v>
                </c:pt>
                <c:pt idx="20">
                  <c:v>16.66787199080407</c:v>
                </c:pt>
                <c:pt idx="21">
                  <c:v>21.763611108442355</c:v>
                </c:pt>
                <c:pt idx="22">
                  <c:v>28.483652705312174</c:v>
                </c:pt>
                <c:pt idx="23">
                  <c:v>36.05892071323769</c:v>
                </c:pt>
                <c:pt idx="24">
                  <c:v>46.39776317723809</c:v>
                </c:pt>
                <c:pt idx="25">
                  <c:v>57.633231960871967</c:v>
                </c:pt>
                <c:pt idx="26">
                  <c:v>70.464305699176265</c:v>
                </c:pt>
                <c:pt idx="27">
                  <c:v>85.598295572689651</c:v>
                </c:pt>
                <c:pt idx="28">
                  <c:v>103.33574475369608</c:v>
                </c:pt>
                <c:pt idx="29">
                  <c:v>123.99736591635823</c:v>
                </c:pt>
                <c:pt idx="30">
                  <c:v>147.92272823057712</c:v>
                </c:pt>
                <c:pt idx="31">
                  <c:v>175.46858027164694</c:v>
                </c:pt>
                <c:pt idx="32">
                  <c:v>207.00682134947235</c:v>
                </c:pt>
                <c:pt idx="33">
                  <c:v>242.92214202187006</c:v>
                </c:pt>
                <c:pt idx="34">
                  <c:v>283.60936230191771</c:v>
                </c:pt>
                <c:pt idx="35">
                  <c:v>329.47050306430384</c:v>
                </c:pt>
                <c:pt idx="36">
                  <c:v>380.91163220046178</c:v>
                </c:pt>
                <c:pt idx="37">
                  <c:v>438.33953200888254</c:v>
                </c:pt>
                <c:pt idx="38">
                  <c:v>502.15823802273769</c:v>
                </c:pt>
                <c:pt idx="39">
                  <c:v>572.76550190605633</c:v>
                </c:pt>
                <c:pt idx="40">
                  <c:v>650.54923217267083</c:v>
                </c:pt>
                <c:pt idx="41">
                  <c:v>735.8839663230865</c:v>
                </c:pt>
                <c:pt idx="42">
                  <c:v>829.12742661687173</c:v>
                </c:pt>
                <c:pt idx="43">
                  <c:v>930.61720919964966</c:v>
                </c:pt>
                <c:pt idx="44">
                  <c:v>1040.6676528095957</c:v>
                </c:pt>
                <c:pt idx="45">
                  <c:v>1159.5669289447439</c:v>
                </c:pt>
                <c:pt idx="46">
                  <c:v>1287.5743903398386</c:v>
                </c:pt>
                <c:pt idx="47">
                  <c:v>1424.9182090477307</c:v>
                </c:pt>
                <c:pt idx="48">
                  <c:v>1571.7933295146108</c:v>
                </c:pt>
                <c:pt idx="49">
                  <c:v>1728.3597559453656</c:v>
                </c:pt>
                <c:pt idx="50">
                  <c:v>1894.7411871308198</c:v>
                </c:pt>
                <c:pt idx="51">
                  <c:v>2071.0240058951931</c:v>
                </c:pt>
                <c:pt idx="52">
                  <c:v>2257.2566245464218</c:v>
                </c:pt>
                <c:pt idx="53">
                  <c:v>2453.4491822828691</c:v>
                </c:pt>
                <c:pt idx="54">
                  <c:v>2659.5735855165162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0-4FAE-A92D-D2D79E3CB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8128"/>
        <c:axId val="-1011644448"/>
      </c:lineChart>
      <c:catAx>
        <c:axId val="-101162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4448"/>
        <c:crosses val="autoZero"/>
        <c:auto val="1"/>
        <c:lblAlgn val="ctr"/>
        <c:lblOffset val="100"/>
        <c:noMultiLvlLbl val="0"/>
      </c:catAx>
      <c:valAx>
        <c:axId val="-1011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7.7777777777778114E-3</c:v>
                </c:pt>
                <c:pt idx="7">
                  <c:v>7.7777777784640689E-3</c:v>
                </c:pt>
                <c:pt idx="8">
                  <c:v>7.7777791942532249E-3</c:v>
                </c:pt>
                <c:pt idx="9">
                  <c:v>7.7782736234660189E-3</c:v>
                </c:pt>
                <c:pt idx="10">
                  <c:v>7.8222462588085212E-3</c:v>
                </c:pt>
                <c:pt idx="11">
                  <c:v>9.1799957854191618E-3</c:v>
                </c:pt>
                <c:pt idx="12">
                  <c:v>2.7600513672085721E-2</c:v>
                </c:pt>
                <c:pt idx="13">
                  <c:v>0.15916597008466651</c:v>
                </c:pt>
                <c:pt idx="14">
                  <c:v>0.72849914881781275</c:v>
                </c:pt>
                <c:pt idx="15">
                  <c:v>2.3950648040013749</c:v>
                </c:pt>
                <c:pt idx="16">
                  <c:v>5.9936352332929275</c:v>
                </c:pt>
                <c:pt idx="17">
                  <c:v>12.128866773550985</c:v>
                </c:pt>
                <c:pt idx="18">
                  <c:v>20.839492622423865</c:v>
                </c:pt>
                <c:pt idx="19">
                  <c:v>31.574950347952701</c:v>
                </c:pt>
                <c:pt idx="20">
                  <c:v>43.437125865925623</c:v>
                </c:pt>
                <c:pt idx="21">
                  <c:v>55.486057025563269</c:v>
                </c:pt>
                <c:pt idx="22">
                  <c:v>66.956460134880899</c:v>
                </c:pt>
                <c:pt idx="23">
                  <c:v>77.344761524082557</c:v>
                </c:pt>
                <c:pt idx="24">
                  <c:v>86.398955284533699</c:v>
                </c:pt>
                <c:pt idx="25">
                  <c:v>94.06106309454205</c:v>
                </c:pt>
                <c:pt idx="26">
                  <c:v>100.39984490574797</c:v>
                </c:pt>
                <c:pt idx="27">
                  <c:v>105.55335873856733</c:v>
                </c:pt>
                <c:pt idx="28">
                  <c:v>109.68758928355852</c:v>
                </c:pt>
                <c:pt idx="29">
                  <c:v>112.97025776147856</c:v>
                </c:pt>
                <c:pt idx="30">
                  <c:v>115.5563001366077</c:v>
                </c:pt>
                <c:pt idx="31">
                  <c:v>117.58125632056922</c:v>
                </c:pt>
                <c:pt idx="32">
                  <c:v>119.15951287605922</c:v>
                </c:pt>
                <c:pt idx="33">
                  <c:v>120.38523040993184</c:v>
                </c:pt>
                <c:pt idx="34">
                  <c:v>121.33455338277355</c:v>
                </c:pt>
                <c:pt idx="35">
                  <c:v>122.06826388101857</c:v>
                </c:pt>
                <c:pt idx="36">
                  <c:v>122.63441813925266</c:v>
                </c:pt>
                <c:pt idx="37">
                  <c:v>123.07074000922175</c:v>
                </c:pt>
                <c:pt idx="38">
                  <c:v>123.406683596761</c:v>
                </c:pt>
                <c:pt idx="39">
                  <c:v>123.6651528320658</c:v>
                </c:pt>
                <c:pt idx="40">
                  <c:v>123.86390329289664</c:v>
                </c:pt>
                <c:pt idx="41">
                  <c:v>124.01666719767032</c:v>
                </c:pt>
                <c:pt idx="42">
                  <c:v>124.13404610764174</c:v>
                </c:pt>
                <c:pt idx="43">
                  <c:v>124.22421348053787</c:v>
                </c:pt>
                <c:pt idx="44">
                  <c:v>124.29346420939275</c:v>
                </c:pt>
                <c:pt idx="45">
                  <c:v>124.34664251454113</c:v>
                </c:pt>
                <c:pt idx="46">
                  <c:v>124.38747397432201</c:v>
                </c:pt>
                <c:pt idx="47">
                  <c:v>124.41882250238895</c:v>
                </c:pt>
                <c:pt idx="48">
                  <c:v>124.4428888455854</c:v>
                </c:pt>
                <c:pt idx="49">
                  <c:v>124.46136368075325</c:v>
                </c:pt>
                <c:pt idx="50">
                  <c:v>124.47554555992616</c:v>
                </c:pt>
                <c:pt idx="51">
                  <c:v>124.48643169562065</c:v>
                </c:pt>
                <c:pt idx="52">
                  <c:v>124.49478779389767</c:v>
                </c:pt>
                <c:pt idx="53">
                  <c:v>124.50120174332723</c:v>
                </c:pt>
                <c:pt idx="54">
                  <c:v>124.50612487594039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62624"/>
        <c:axId val="-1754751744"/>
      </c:lineChart>
      <c:catAx>
        <c:axId val="-175476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1744"/>
        <c:crosses val="autoZero"/>
        <c:auto val="1"/>
        <c:lblAlgn val="ctr"/>
        <c:lblOffset val="100"/>
        <c:noMultiLvlLbl val="0"/>
      </c:catAx>
      <c:valAx>
        <c:axId val="-17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5A-4C8D-9159-41F8CEF05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5A-4C8D-9159-41F8CEF0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43360"/>
        <c:axId val="-1011648256"/>
      </c:lineChart>
      <c:catAx>
        <c:axId val="-101164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8256"/>
        <c:crosses val="autoZero"/>
        <c:auto val="1"/>
        <c:lblAlgn val="ctr"/>
        <c:lblOffset val="100"/>
        <c:noMultiLvlLbl val="0"/>
      </c:catAx>
      <c:valAx>
        <c:axId val="-1011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9-4536-94C3-BDBAAA0D04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9-4536-94C3-BDBAAA0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18880"/>
        <c:axId val="-1011646624"/>
      </c:lineChart>
      <c:catAx>
        <c:axId val="-10116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6624"/>
        <c:crosses val="autoZero"/>
        <c:auto val="1"/>
        <c:lblAlgn val="ctr"/>
        <c:lblOffset val="100"/>
        <c:noMultiLvlLbl val="0"/>
      </c:catAx>
      <c:valAx>
        <c:axId val="-1011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Gen_Growth'!$J$7:$AH$7</c:f>
              <c:numCache>
                <c:formatCode>General</c:formatCode>
                <c:ptCount val="2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9216"/>
        <c:axId val="-1011642272"/>
      </c:lineChart>
      <c:catAx>
        <c:axId val="-10116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2272"/>
        <c:crosses val="autoZero"/>
        <c:auto val="1"/>
        <c:lblAlgn val="ctr"/>
        <c:lblOffset val="100"/>
        <c:noMultiLvlLbl val="0"/>
      </c:catAx>
      <c:valAx>
        <c:axId val="-10116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Gen_Growth'!$J$7:$BL$7</c:f>
              <c:numCache>
                <c:formatCode>General</c:formatCode>
                <c:ptCount val="55"/>
                <c:pt idx="0">
                  <c:v>10.130847349163625</c:v>
                </c:pt>
                <c:pt idx="1">
                  <c:v>11.582247287122787</c:v>
                </c:pt>
                <c:pt idx="2">
                  <c:v>13.880641515609906</c:v>
                </c:pt>
                <c:pt idx="3">
                  <c:v>17.436536742629741</c:v>
                </c:pt>
                <c:pt idx="4">
                  <c:v>22.738791653276238</c:v>
                </c:pt>
                <c:pt idx="5">
                  <c:v>30.668832550563721</c:v>
                </c:pt>
                <c:pt idx="6">
                  <c:v>41.008256028866711</c:v>
                </c:pt>
                <c:pt idx="7">
                  <c:v>55.722375839415776</c:v>
                </c:pt>
                <c:pt idx="8">
                  <c:v>75.297570197959402</c:v>
                </c:pt>
                <c:pt idx="9">
                  <c:v>101.78362346417845</c:v>
                </c:pt>
                <c:pt idx="10">
                  <c:v>135.10607478859225</c:v>
                </c:pt>
                <c:pt idx="11">
                  <c:v>176.33991820100366</c:v>
                </c:pt>
                <c:pt idx="12">
                  <c:v>228.6190530138484</c:v>
                </c:pt>
                <c:pt idx="13">
                  <c:v>284.6565932067885</c:v>
                </c:pt>
                <c:pt idx="14">
                  <c:v>340.58845879238277</c:v>
                </c:pt>
                <c:pt idx="15">
                  <c:v>430.58475162375078</c:v>
                </c:pt>
                <c:pt idx="16">
                  <c:v>521.45361932945502</c:v>
                </c:pt>
                <c:pt idx="17">
                  <c:v>619.80811669409468</c:v>
                </c:pt>
                <c:pt idx="18">
                  <c:v>730.62683669993623</c:v>
                </c:pt>
                <c:pt idx="19">
                  <c:v>850.67241576927381</c:v>
                </c:pt>
                <c:pt idx="20">
                  <c:v>966.2678358118992</c:v>
                </c:pt>
                <c:pt idx="21">
                  <c:v>1105.5827681780058</c:v>
                </c:pt>
                <c:pt idx="22">
                  <c:v>1256.8814071529771</c:v>
                </c:pt>
                <c:pt idx="23">
                  <c:v>1434.409108622898</c:v>
                </c:pt>
                <c:pt idx="24">
                  <c:v>1582.6392588102403</c:v>
                </c:pt>
                <c:pt idx="25">
                  <c:v>1701.707706398701</c:v>
                </c:pt>
                <c:pt idx="26">
                  <c:v>1903.5887525669029</c:v>
                </c:pt>
                <c:pt idx="27">
                  <c:v>2078.7773099315386</c:v>
                </c:pt>
                <c:pt idx="28">
                  <c:v>2257.4480838098548</c:v>
                </c:pt>
                <c:pt idx="29">
                  <c:v>2438.8235657373398</c:v>
                </c:pt>
                <c:pt idx="30">
                  <c:v>2622.1682639320561</c:v>
                </c:pt>
                <c:pt idx="31">
                  <c:v>2806.7960338283215</c:v>
                </c:pt>
                <c:pt idx="32">
                  <c:v>2992.0751440883655</c:v>
                </c:pt>
                <c:pt idx="33">
                  <c:v>3177.4313364593386</c:v>
                </c:pt>
                <c:pt idx="34">
                  <c:v>3362.3491588789075</c:v>
                </c:pt>
                <c:pt idx="35">
                  <c:v>3546.3718545560387</c:v>
                </c:pt>
                <c:pt idx="36">
                  <c:v>3729.1000799050971</c:v>
                </c:pt>
                <c:pt idx="37">
                  <c:v>3910.189705218766</c:v>
                </c:pt>
                <c:pt idx="38">
                  <c:v>4089.3489272092729</c:v>
                </c:pt>
                <c:pt idx="39">
                  <c:v>4266.3348947602753</c:v>
                </c:pt>
                <c:pt idx="40">
                  <c:v>4440.9500205053391</c:v>
                </c:pt>
                <c:pt idx="41">
                  <c:v>4613.0381227264988</c:v>
                </c:pt>
                <c:pt idx="42">
                  <c:v>4782.4805156003004</c:v>
                </c:pt>
                <c:pt idx="43">
                  <c:v>4949.1921416830892</c:v>
                </c:pt>
                <c:pt idx="44">
                  <c:v>5113.1178190812052</c:v>
                </c:pt>
                <c:pt idx="45">
                  <c:v>5274.2286571260702</c:v>
                </c:pt>
                <c:pt idx="46">
                  <c:v>5432.518678538192</c:v>
                </c:pt>
                <c:pt idx="47">
                  <c:v>5588.0016728634746</c:v>
                </c:pt>
                <c:pt idx="48">
                  <c:v>5740.7082951885995</c:v>
                </c:pt>
                <c:pt idx="49">
                  <c:v>5890.6834155247616</c:v>
                </c:pt>
                <c:pt idx="50">
                  <c:v>6037.983717526944</c:v>
                </c:pt>
                <c:pt idx="51">
                  <c:v>6182.675540111687</c:v>
                </c:pt>
                <c:pt idx="52">
                  <c:v>6324.8329518027349</c:v>
                </c:pt>
                <c:pt idx="53">
                  <c:v>6464.536045027724</c:v>
                </c:pt>
                <c:pt idx="54">
                  <c:v>6601.8694359081792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3776"/>
        <c:axId val="-1011647712"/>
      </c:lineChart>
      <c:catAx>
        <c:axId val="-10116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7712"/>
        <c:crosses val="autoZero"/>
        <c:auto val="1"/>
        <c:lblAlgn val="ctr"/>
        <c:lblOffset val="100"/>
        <c:noMultiLvlLbl val="0"/>
      </c:catAx>
      <c:valAx>
        <c:axId val="-10116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C8-49A6-B9AC-EF7E7E7BFC7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 Gen_Growth'!$J$32:$AH$32</c:f>
              <c:numCache>
                <c:formatCode>General</c:formatCode>
                <c:ptCount val="2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C8-49A6-B9AC-EF7E7E7B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3232"/>
        <c:axId val="-1011637920"/>
      </c:lineChart>
      <c:catAx>
        <c:axId val="-10116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7920"/>
        <c:crosses val="autoZero"/>
        <c:auto val="1"/>
        <c:lblAlgn val="ctr"/>
        <c:lblOffset val="100"/>
        <c:noMultiLvlLbl val="0"/>
      </c:catAx>
      <c:valAx>
        <c:axId val="-101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D0-4541-A988-0FE4A40CD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Gen_Growth'!$J$55:$AH$55</c:f>
              <c:numCache>
                <c:formatCode>General</c:formatCode>
                <c:ptCount val="2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D0-4541-A988-0FE4A40CD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2688"/>
        <c:axId val="-1011640096"/>
      </c:lineChart>
      <c:catAx>
        <c:axId val="-10116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0096"/>
        <c:crosses val="autoZero"/>
        <c:auto val="1"/>
        <c:lblAlgn val="ctr"/>
        <c:lblOffset val="100"/>
        <c:noMultiLvlLbl val="0"/>
      </c:catAx>
      <c:valAx>
        <c:axId val="-1011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Gen_Growth'!$J$55:$BL$55</c:f>
              <c:numCache>
                <c:formatCode>General</c:formatCode>
                <c:ptCount val="55"/>
                <c:pt idx="0">
                  <c:v>3.2803972388096923</c:v>
                </c:pt>
                <c:pt idx="1">
                  <c:v>3.3225546927396588</c:v>
                </c:pt>
                <c:pt idx="2">
                  <c:v>3.4352325997878115</c:v>
                </c:pt>
                <c:pt idx="3">
                  <c:v>3.7105300471282883</c:v>
                </c:pt>
                <c:pt idx="4">
                  <c:v>4.2985873372712069</c:v>
                </c:pt>
                <c:pt idx="5">
                  <c:v>5.4671560114128681</c:v>
                </c:pt>
                <c:pt idx="6">
                  <c:v>7.3772000587891462</c:v>
                </c:pt>
                <c:pt idx="7">
                  <c:v>10.736139002937779</c:v>
                </c:pt>
                <c:pt idx="8">
                  <c:v>15.67233414112764</c:v>
                </c:pt>
                <c:pt idx="9">
                  <c:v>23.074828304655032</c:v>
                </c:pt>
                <c:pt idx="10">
                  <c:v>33.398634218018508</c:v>
                </c:pt>
                <c:pt idx="11">
                  <c:v>46.028847309184265</c:v>
                </c:pt>
                <c:pt idx="12">
                  <c:v>63.025066748382628</c:v>
                </c:pt>
                <c:pt idx="13">
                  <c:v>81.313845355809974</c:v>
                </c:pt>
                <c:pt idx="14">
                  <c:v>98.885354683388357</c:v>
                </c:pt>
                <c:pt idx="15">
                  <c:v>126.23138600982652</c:v>
                </c:pt>
                <c:pt idx="16">
                  <c:v>152.52458507546879</c:v>
                </c:pt>
                <c:pt idx="17">
                  <c:v>178.29616009015743</c:v>
                </c:pt>
                <c:pt idx="18">
                  <c:v>208.06701852726482</c:v>
                </c:pt>
                <c:pt idx="19">
                  <c:v>238.45879657392263</c:v>
                </c:pt>
                <c:pt idx="20">
                  <c:v>267.95885928946194</c:v>
                </c:pt>
                <c:pt idx="21">
                  <c:v>297.66845654424105</c:v>
                </c:pt>
                <c:pt idx="22">
                  <c:v>323.45127960311129</c:v>
                </c:pt>
                <c:pt idx="23">
                  <c:v>361.50200192196814</c:v>
                </c:pt>
                <c:pt idx="24">
                  <c:v>383.4153269156559</c:v>
                </c:pt>
                <c:pt idx="25">
                  <c:v>398.11087973851784</c:v>
                </c:pt>
                <c:pt idx="26">
                  <c:v>448.29552713106972</c:v>
                </c:pt>
                <c:pt idx="27">
                  <c:v>474.49512834150397</c:v>
                </c:pt>
                <c:pt idx="28">
                  <c:v>499.35982402098239</c:v>
                </c:pt>
                <c:pt idx="29">
                  <c:v>522.86508996332964</c:v>
                </c:pt>
                <c:pt idx="30">
                  <c:v>545.0146755543584</c:v>
                </c:pt>
                <c:pt idx="31">
                  <c:v>565.83469970268425</c:v>
                </c:pt>
                <c:pt idx="32">
                  <c:v>585.36836567506998</c:v>
                </c:pt>
                <c:pt idx="33">
                  <c:v>603.67136959577476</c:v>
                </c:pt>
                <c:pt idx="34">
                  <c:v>620.80801384608844</c:v>
                </c:pt>
                <c:pt idx="35">
                  <c:v>636.84799434153524</c:v>
                </c:pt>
                <c:pt idx="36">
                  <c:v>651.86380501924168</c:v>
                </c:pt>
                <c:pt idx="37">
                  <c:v>665.92868956392113</c:v>
                </c:pt>
                <c:pt idx="38">
                  <c:v>679.11506581363597</c:v>
                </c:pt>
                <c:pt idx="39">
                  <c:v>691.49334951432672</c:v>
                </c:pt>
                <c:pt idx="40">
                  <c:v>703.13110892059547</c:v>
                </c:pt>
                <c:pt idx="41">
                  <c:v>714.09248855058695</c:v>
                </c:pt>
                <c:pt idx="42">
                  <c:v>724.43784806202018</c:v>
                </c:pt>
                <c:pt idx="43">
                  <c:v>734.2235699701157</c:v>
                </c:pt>
                <c:pt idx="44">
                  <c:v>743.50199730455529</c:v>
                </c:pt>
                <c:pt idx="45">
                  <c:v>752.32146903356431</c:v>
                </c:pt>
                <c:pt idx="46">
                  <c:v>760.72642704203508</c:v>
                </c:pt>
                <c:pt idx="47">
                  <c:v>768.75757360425655</c:v>
                </c:pt>
                <c:pt idx="48">
                  <c:v>776.45206266593459</c:v>
                </c:pt>
                <c:pt idx="49">
                  <c:v>783.84371190481443</c:v>
                </c:pt>
                <c:pt idx="50">
                  <c:v>790.96322555125801</c:v>
                </c:pt>
                <c:pt idx="51">
                  <c:v>797.83842040207833</c:v>
                </c:pt>
                <c:pt idx="52">
                  <c:v>804.49444943450453</c:v>
                </c:pt>
                <c:pt idx="53">
                  <c:v>810.95401899791386</c:v>
                </c:pt>
                <c:pt idx="54">
                  <c:v>817.23759679745331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C-419C-AD08-405409B4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5744"/>
        <c:axId val="-1011631936"/>
      </c:lineChart>
      <c:catAx>
        <c:axId val="-10116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1936"/>
        <c:crosses val="autoZero"/>
        <c:auto val="1"/>
        <c:lblAlgn val="ctr"/>
        <c:lblOffset val="100"/>
        <c:noMultiLvlLbl val="0"/>
      </c:catAx>
      <c:valAx>
        <c:axId val="-10116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5-41A2-8635-27154F09A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F5-41A2-8635-27154F09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7040"/>
        <c:axId val="-1011643904"/>
      </c:lineChart>
      <c:catAx>
        <c:axId val="-101162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3904"/>
        <c:crosses val="autoZero"/>
        <c:auto val="1"/>
        <c:lblAlgn val="ctr"/>
        <c:lblOffset val="100"/>
        <c:noMultiLvlLbl val="0"/>
      </c:catAx>
      <c:valAx>
        <c:axId val="-10116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7.7777777777777828E-3</c:v>
                </c:pt>
                <c:pt idx="7">
                  <c:v>7.7777777779553525E-3</c:v>
                </c:pt>
                <c:pt idx="8">
                  <c:v>7.7777783358527874E-3</c:v>
                </c:pt>
                <c:pt idx="9">
                  <c:v>7.7780388116762012E-3</c:v>
                </c:pt>
                <c:pt idx="10">
                  <c:v>7.8063482267153655E-3</c:v>
                </c:pt>
                <c:pt idx="11">
                  <c:v>8.8145509616547636E-3</c:v>
                </c:pt>
                <c:pt idx="12">
                  <c:v>2.3947848835557541E-2</c:v>
                </c:pt>
                <c:pt idx="13">
                  <c:v>0.13915115224791677</c:v>
                </c:pt>
                <c:pt idx="14">
                  <c:v>0.64560188275833874</c:v>
                </c:pt>
                <c:pt idx="15">
                  <c:v>2.2296610459431041</c:v>
                </c:pt>
                <c:pt idx="16">
                  <c:v>5.7346153214941014</c:v>
                </c:pt>
                <c:pt idx="17">
                  <c:v>11.971378040088219</c:v>
                </c:pt>
                <c:pt idx="18">
                  <c:v>20.924254158735788</c:v>
                </c:pt>
                <c:pt idx="19">
                  <c:v>31.813912020358988</c:v>
                </c:pt>
                <c:pt idx="20">
                  <c:v>43.588702164943086</c:v>
                </c:pt>
                <c:pt idx="21">
                  <c:v>55.490580530143177</c:v>
                </c:pt>
                <c:pt idx="22">
                  <c:v>66.412229122550698</c:v>
                </c:pt>
                <c:pt idx="23">
                  <c:v>77.508896940467636</c:v>
                </c:pt>
                <c:pt idx="24">
                  <c:v>86.515353065223664</c:v>
                </c:pt>
                <c:pt idx="25">
                  <c:v>89.711921932739813</c:v>
                </c:pt>
                <c:pt idx="26">
                  <c:v>107.14966210824915</c:v>
                </c:pt>
                <c:pt idx="27">
                  <c:v>114.55381831727966</c:v>
                </c:pt>
                <c:pt idx="28">
                  <c:v>121.086232538346</c:v>
                </c:pt>
                <c:pt idx="29">
                  <c:v>126.87705009836556</c:v>
                </c:pt>
                <c:pt idx="30">
                  <c:v>132.05114980743747</c:v>
                </c:pt>
                <c:pt idx="31">
                  <c:v>136.72084170290975</c:v>
                </c:pt>
                <c:pt idx="32">
                  <c:v>140.98305330704957</c:v>
                </c:pt>
                <c:pt idx="33">
                  <c:v>144.91913288594364</c:v>
                </c:pt>
                <c:pt idx="34">
                  <c:v>148.59602362710811</c:v>
                </c:pt>
                <c:pt idx="35">
                  <c:v>152.06803632818838</c:v>
                </c:pt>
                <c:pt idx="36">
                  <c:v>155.37877365658366</c:v>
                </c:pt>
                <c:pt idx="37">
                  <c:v>158.56296813359597</c:v>
                </c:pt>
                <c:pt idx="38">
                  <c:v>161.64812308356613</c:v>
                </c:pt>
                <c:pt idx="39">
                  <c:v>164.65591888832338</c:v>
                </c:pt>
                <c:pt idx="40">
                  <c:v>167.60338619343864</c:v>
                </c:pt>
                <c:pt idx="41">
                  <c:v>170.50386676923824</c:v>
                </c:pt>
                <c:pt idx="42">
                  <c:v>173.36779018467908</c:v>
                </c:pt>
                <c:pt idx="43">
                  <c:v>176.20329561900502</c:v>
                </c:pt>
                <c:pt idx="44">
                  <c:v>179.01672616654895</c:v>
                </c:pt>
                <c:pt idx="45">
                  <c:v>181.81301968586743</c:v>
                </c:pt>
                <c:pt idx="46">
                  <c:v>184.59601658897265</c:v>
                </c:pt>
                <c:pt idx="47">
                  <c:v>187.36870146096103</c:v>
                </c:pt>
                <c:pt idx="48">
                  <c:v>190.13339227062784</c:v>
                </c:pt>
                <c:pt idx="49">
                  <c:v>192.89188825324285</c:v>
                </c:pt>
                <c:pt idx="50">
                  <c:v>195.64558531366143</c:v>
                </c:pt>
                <c:pt idx="51">
                  <c:v>198.3955659705411</c:v>
                </c:pt>
                <c:pt idx="52">
                  <c:v>201.14266938607696</c:v>
                </c:pt>
                <c:pt idx="53">
                  <c:v>203.88754584385478</c:v>
                </c:pt>
                <c:pt idx="54">
                  <c:v>206.63069909787831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2-4BC1-BB10-9DD8FF00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0848"/>
        <c:axId val="-1011618336"/>
      </c:lineChart>
      <c:catAx>
        <c:axId val="-10116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18336"/>
        <c:crosses val="autoZero"/>
        <c:auto val="1"/>
        <c:lblAlgn val="ctr"/>
        <c:lblOffset val="100"/>
        <c:noMultiLvlLbl val="0"/>
      </c:catAx>
      <c:valAx>
        <c:axId val="-10116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B-4EC6-AC06-FA26A3B9F9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Gen_Growth'!$J$147:$AH$147</c:f>
              <c:numCache>
                <c:formatCode>General</c:formatCode>
                <c:ptCount val="2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AB-4EC6-AC06-FA26A3B9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4112"/>
        <c:axId val="-1011646080"/>
      </c:lineChart>
      <c:catAx>
        <c:axId val="-101163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6080"/>
        <c:crosses val="autoZero"/>
        <c:auto val="1"/>
        <c:lblAlgn val="ctr"/>
        <c:lblOffset val="100"/>
        <c:noMultiLvlLbl val="0"/>
      </c:catAx>
      <c:valAx>
        <c:axId val="-10116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Generation!$N$101:$BL$101</c:f>
              <c:numCache>
                <c:formatCode>General</c:formatCode>
                <c:ptCount val="51"/>
                <c:pt idx="0">
                  <c:v>5.5707974357819881E-12</c:v>
                </c:pt>
                <c:pt idx="1">
                  <c:v>1.0993701120895538E-10</c:v>
                </c:pt>
                <c:pt idx="2">
                  <c:v>1.6257122933985214E-9</c:v>
                </c:pt>
                <c:pt idx="3">
                  <c:v>1.8524365638068415E-8</c:v>
                </c:pt>
                <c:pt idx="4">
                  <c:v>1.668000558253916E-7</c:v>
                </c:pt>
                <c:pt idx="5">
                  <c:v>1.2142152558433682E-6</c:v>
                </c:pt>
                <c:pt idx="6">
                  <c:v>7.294205318499854E-6</c:v>
                </c:pt>
                <c:pt idx="7">
                  <c:v>3.6839572208625545E-5</c:v>
                </c:pt>
                <c:pt idx="8">
                  <c:v>1.5907281211015653E-4</c:v>
                </c:pt>
                <c:pt idx="9">
                  <c:v>5.9622088165078499E-4</c:v>
                </c:pt>
                <c:pt idx="10">
                  <c:v>1.9665098856544404E-3</c:v>
                </c:pt>
                <c:pt idx="11">
                  <c:v>5.7787669087125456E-3</c:v>
                </c:pt>
                <c:pt idx="12">
                  <c:v>1.5299486098096565E-2</c:v>
                </c:pt>
                <c:pt idx="13">
                  <c:v>3.6864141983545734E-2</c:v>
                </c:pt>
                <c:pt idx="14">
                  <c:v>8.157854105135913E-2</c:v>
                </c:pt>
                <c:pt idx="15">
                  <c:v>0.16717375099199469</c:v>
                </c:pt>
                <c:pt idx="16">
                  <c:v>0.31960268668088387</c:v>
                </c:pt>
                <c:pt idx="17">
                  <c:v>0.57387888955398425</c:v>
                </c:pt>
                <c:pt idx="18">
                  <c:v>0.97371666297426607</c:v>
                </c:pt>
                <c:pt idx="19">
                  <c:v>1.5697393463380918</c:v>
                </c:pt>
                <c:pt idx="20">
                  <c:v>2.4163222001290778</c:v>
                </c:pt>
                <c:pt idx="21">
                  <c:v>3.5674365450562466</c:v>
                </c:pt>
                <c:pt idx="22">
                  <c:v>5.072074841746316</c:v>
                </c:pt>
                <c:pt idx="23">
                  <c:v>6.9699104404107102</c:v>
                </c:pt>
                <c:pt idx="24">
                  <c:v>9.2877768106817555</c:v>
                </c:pt>
                <c:pt idx="25">
                  <c:v>12.037375251853026</c:v>
                </c:pt>
                <c:pt idx="26">
                  <c:v>15.214393891610094</c:v>
                </c:pt>
                <c:pt idx="27">
                  <c:v>18.799000332194353</c:v>
                </c:pt>
                <c:pt idx="28">
                  <c:v>22.757496740742269</c:v>
                </c:pt>
                <c:pt idx="29">
                  <c:v>27.044819863663292</c:v>
                </c:pt>
                <c:pt idx="30">
                  <c:v>31.607530578592829</c:v>
                </c:pt>
                <c:pt idx="31">
                  <c:v>36.386956104083026</c:v>
                </c:pt>
                <c:pt idx="32">
                  <c:v>41.322204425177318</c:v>
                </c:pt>
                <c:pt idx="33">
                  <c:v>46.352845854387482</c:v>
                </c:pt>
                <c:pt idx="34">
                  <c:v>51.421135086551701</c:v>
                </c:pt>
                <c:pt idx="35">
                  <c:v>56.473717591588226</c:v>
                </c:pt>
                <c:pt idx="36">
                  <c:v>61.462820585582534</c:v>
                </c:pt>
                <c:pt idx="37">
                  <c:v>66.346969042127668</c:v>
                </c:pt>
                <c:pt idx="38">
                  <c:v>71.091292006568708</c:v>
                </c:pt>
                <c:pt idx="39">
                  <c:v>75.667496260226926</c:v>
                </c:pt>
                <c:pt idx="40">
                  <c:v>80.053586240006936</c:v>
                </c:pt>
                <c:pt idx="41">
                  <c:v>84.233404155421411</c:v>
                </c:pt>
                <c:pt idx="42">
                  <c:v>88.19605518224445</c:v>
                </c:pt>
                <c:pt idx="43">
                  <c:v>91.93527161049964</c:v>
                </c:pt>
                <c:pt idx="44">
                  <c:v>95.448758453065622</c:v>
                </c:pt>
                <c:pt idx="45">
                  <c:v>98.737552313971037</c:v>
                </c:pt>
                <c:pt idx="46">
                  <c:v>101.80541587067538</c:v>
                </c:pt>
                <c:pt idx="47">
                  <c:v>104.65828241344813</c:v>
                </c:pt>
                <c:pt idx="48">
                  <c:v>107.30375855201812</c:v>
                </c:pt>
                <c:pt idx="49">
                  <c:v>109.75068834670014</c:v>
                </c:pt>
                <c:pt idx="50">
                  <c:v>112.00877857107501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9904"/>
        <c:axId val="-1754742496"/>
      </c:lineChart>
      <c:catAx>
        <c:axId val="-175475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42496"/>
        <c:crosses val="autoZero"/>
        <c:auto val="1"/>
        <c:lblAlgn val="ctr"/>
        <c:lblOffset val="100"/>
        <c:noMultiLvlLbl val="0"/>
      </c:catAx>
      <c:valAx>
        <c:axId val="-1754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Gen_Growth'!$J$147:$BL$147</c:f>
              <c:numCache>
                <c:formatCode>General</c:formatCode>
                <c:ptCount val="55"/>
                <c:pt idx="0">
                  <c:v>1.127869539078949</c:v>
                </c:pt>
                <c:pt idx="1">
                  <c:v>1.1425741902042861</c:v>
                </c:pt>
                <c:pt idx="2">
                  <c:v>1.1833783604696784</c:v>
                </c:pt>
                <c:pt idx="3">
                  <c:v>1.281534667046283</c:v>
                </c:pt>
                <c:pt idx="4">
                  <c:v>1.5043491485271698</c:v>
                </c:pt>
                <c:pt idx="5">
                  <c:v>1.9697200740583978</c:v>
                </c:pt>
                <c:pt idx="6">
                  <c:v>2.8321919195409979</c:v>
                </c:pt>
                <c:pt idx="7">
                  <c:v>4.3948695068430261</c:v>
                </c:pt>
                <c:pt idx="8">
                  <c:v>7.0437460950648401</c:v>
                </c:pt>
                <c:pt idx="9">
                  <c:v>11.453742878000364</c:v>
                </c:pt>
                <c:pt idx="10">
                  <c:v>17.961729854397639</c:v>
                </c:pt>
                <c:pt idx="11">
                  <c:v>27.584283787822422</c:v>
                </c:pt>
                <c:pt idx="12">
                  <c:v>41.265175444208118</c:v>
                </c:pt>
                <c:pt idx="13">
                  <c:v>57.427903977037438</c:v>
                </c:pt>
                <c:pt idx="14">
                  <c:v>76.977645554043548</c:v>
                </c:pt>
                <c:pt idx="15">
                  <c:v>106.54180225508226</c:v>
                </c:pt>
                <c:pt idx="16">
                  <c:v>141.24153594973967</c:v>
                </c:pt>
                <c:pt idx="17">
                  <c:v>178.21172649827395</c:v>
                </c:pt>
                <c:pt idx="18">
                  <c:v>222.9947107488434</c:v>
                </c:pt>
                <c:pt idx="19">
                  <c:v>272.96919278724607</c:v>
                </c:pt>
                <c:pt idx="20">
                  <c:v>315.33521048864804</c:v>
                </c:pt>
                <c:pt idx="21">
                  <c:v>373.11586366268097</c:v>
                </c:pt>
                <c:pt idx="22">
                  <c:v>439.02561181929303</c:v>
                </c:pt>
                <c:pt idx="23">
                  <c:v>515.37110404687235</c:v>
                </c:pt>
                <c:pt idx="24">
                  <c:v>579.83976756240133</c:v>
                </c:pt>
                <c:pt idx="25">
                  <c:v>634.77658185111341</c:v>
                </c:pt>
                <c:pt idx="26">
                  <c:v>683.5765648097539</c:v>
                </c:pt>
                <c:pt idx="27">
                  <c:v>749.49941758721752</c:v>
                </c:pt>
                <c:pt idx="28">
                  <c:v>815.67726352123202</c:v>
                </c:pt>
                <c:pt idx="29">
                  <c:v>881.76677570066147</c:v>
                </c:pt>
                <c:pt idx="30">
                  <c:v>947.47728739941942</c:v>
                </c:pt>
                <c:pt idx="31">
                  <c:v>1012.5687878711044</c:v>
                </c:pt>
                <c:pt idx="32">
                  <c:v>1076.8485567648424</c:v>
                </c:pt>
                <c:pt idx="33">
                  <c:v>1140.1669370256934</c:v>
                </c:pt>
                <c:pt idx="34">
                  <c:v>1202.4126500102175</c:v>
                </c:pt>
                <c:pt idx="35">
                  <c:v>1263.5079643394949</c:v>
                </c:pt>
                <c:pt idx="36">
                  <c:v>1323.4039475069169</c:v>
                </c:pt>
                <c:pt idx="37">
                  <c:v>1382.0759591820674</c:v>
                </c:pt>
                <c:pt idx="38">
                  <c:v>1439.5194881478672</c:v>
                </c:pt>
                <c:pt idx="39">
                  <c:v>1495.7463902129157</c:v>
                </c:pt>
                <c:pt idx="40">
                  <c:v>1550.7815508741492</c:v>
                </c:pt>
                <c:pt idx="41">
                  <c:v>1604.6599722747367</c:v>
                </c:pt>
                <c:pt idx="42">
                  <c:v>1657.4242673715</c:v>
                </c:pt>
                <c:pt idx="43">
                  <c:v>1709.1225335739364</c:v>
                </c:pt>
                <c:pt idx="44">
                  <c:v>1759.8065720155962</c:v>
                </c:pt>
                <c:pt idx="45">
                  <c:v>1809.5304158696683</c:v>
                </c:pt>
                <c:pt idx="46">
                  <c:v>1858.3491307490649</c:v>
                </c:pt>
                <c:pt idx="47">
                  <c:v>1906.3178514713927</c:v>
                </c:pt>
                <c:pt idx="48">
                  <c:v>1953.4910217340241</c:v>
                </c:pt>
                <c:pt idx="49">
                  <c:v>1999.9218060964204</c:v>
                </c:pt>
                <c:pt idx="50">
                  <c:v>2045.6616467909059</c:v>
                </c:pt>
                <c:pt idx="51">
                  <c:v>2090.7599410588409</c:v>
                </c:pt>
                <c:pt idx="52">
                  <c:v>2135.2638177881149</c:v>
                </c:pt>
                <c:pt idx="53">
                  <c:v>2179.2179951186854</c:v>
                </c:pt>
                <c:pt idx="54">
                  <c:v>2222.6647033314271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C0-4E00-BA91-227D0A6E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41728"/>
        <c:axId val="-1011628672"/>
      </c:lineChart>
      <c:catAx>
        <c:axId val="-10116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8672"/>
        <c:crosses val="autoZero"/>
        <c:auto val="1"/>
        <c:lblAlgn val="ctr"/>
        <c:lblOffset val="100"/>
        <c:noMultiLvlLbl val="0"/>
      </c:catAx>
      <c:valAx>
        <c:axId val="-10116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B-4DF8-B79D-F0C79E40AC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 Gen_Growth'!$J$1:$BL$1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'Var_M Gen_Growth'!$J$32:$BL$32</c:f>
              <c:numCache>
                <c:formatCode>General</c:formatCode>
                <c:ptCount val="55"/>
                <c:pt idx="0">
                  <c:v>9.3720962217061974</c:v>
                </c:pt>
                <c:pt idx="1">
                  <c:v>11.575933121327409</c:v>
                </c:pt>
                <c:pt idx="2">
                  <c:v>14.355090805943743</c:v>
                </c:pt>
                <c:pt idx="3">
                  <c:v>18.080042485348258</c:v>
                </c:pt>
                <c:pt idx="4">
                  <c:v>22.646234573808393</c:v>
                </c:pt>
                <c:pt idx="5">
                  <c:v>28.790446957837194</c:v>
                </c:pt>
                <c:pt idx="6">
                  <c:v>36.067285564181496</c:v>
                </c:pt>
                <c:pt idx="7">
                  <c:v>44.583488289260671</c:v>
                </c:pt>
                <c:pt idx="8">
                  <c:v>55.535245343893898</c:v>
                </c:pt>
                <c:pt idx="9">
                  <c:v>68.538177416665178</c:v>
                </c:pt>
                <c:pt idx="10">
                  <c:v>83.405498588126221</c:v>
                </c:pt>
                <c:pt idx="11">
                  <c:v>100.52631794065215</c:v>
                </c:pt>
                <c:pt idx="12">
                  <c:v>119.97394038251022</c:v>
                </c:pt>
                <c:pt idx="13">
                  <c:v>141.19777969062417</c:v>
                </c:pt>
                <c:pt idx="14">
                  <c:v>156.36317570824653</c:v>
                </c:pt>
                <c:pt idx="15">
                  <c:v>187.92027674863408</c:v>
                </c:pt>
                <c:pt idx="16">
                  <c:v>212.60322306197037</c:v>
                </c:pt>
                <c:pt idx="17">
                  <c:v>243.55986061547185</c:v>
                </c:pt>
                <c:pt idx="18">
                  <c:v>272.85497078399726</c:v>
                </c:pt>
                <c:pt idx="19">
                  <c:v>299.81723843080482</c:v>
                </c:pt>
                <c:pt idx="20">
                  <c:v>337.91030880960676</c:v>
                </c:pt>
                <c:pt idx="21">
                  <c:v>378.20607462140771</c:v>
                </c:pt>
                <c:pt idx="22">
                  <c:v>421.09684532785053</c:v>
                </c:pt>
                <c:pt idx="23">
                  <c:v>462.39046121176563</c:v>
                </c:pt>
                <c:pt idx="24">
                  <c:v>495.68111558811307</c:v>
                </c:pt>
                <c:pt idx="25">
                  <c:v>522.3698943804053</c:v>
                </c:pt>
                <c:pt idx="26">
                  <c:v>613.394649028196</c:v>
                </c:pt>
                <c:pt idx="27">
                  <c:v>664.98170640801175</c:v>
                </c:pt>
                <c:pt idx="28">
                  <c:v>718.03101263815756</c:v>
                </c:pt>
                <c:pt idx="29">
                  <c:v>772.37909196724434</c:v>
                </c:pt>
                <c:pt idx="30">
                  <c:v>827.86067943484795</c:v>
                </c:pt>
                <c:pt idx="31">
                  <c:v>884.310637508892</c:v>
                </c:pt>
                <c:pt idx="32">
                  <c:v>941.56568922330518</c:v>
                </c:pt>
                <c:pt idx="33">
                  <c:v>999.46595549607639</c:v>
                </c:pt>
                <c:pt idx="34">
                  <c:v>1057.8562909129985</c:v>
                </c:pt>
                <c:pt idx="35">
                  <c:v>1116.5874179314715</c:v>
                </c:pt>
                <c:pt idx="36">
                  <c:v>1175.5168641718308</c:v>
                </c:pt>
                <c:pt idx="37">
                  <c:v>1234.5097112427325</c:v>
                </c:pt>
                <c:pt idx="38">
                  <c:v>1293.4391664467548</c:v>
                </c:pt>
                <c:pt idx="39">
                  <c:v>1352.1869708083011</c:v>
                </c:pt>
                <c:pt idx="40">
                  <c:v>1410.6436582484266</c:v>
                </c:pt>
                <c:pt idx="41">
                  <c:v>1468.7086814963457</c:v>
                </c:pt>
                <c:pt idx="42">
                  <c:v>1526.2904205732189</c:v>
                </c:pt>
                <c:pt idx="43">
                  <c:v>1583.3060895044221</c:v>
                </c:pt>
                <c:pt idx="44">
                  <c:v>1639.6815564009007</c:v>
                </c:pt>
                <c:pt idx="45">
                  <c:v>1695.3510912783104</c:v>
                </c:pt>
                <c:pt idx="46">
                  <c:v>1750.2570550263652</c:v>
                </c:pt>
                <c:pt idx="47">
                  <c:v>1804.3495418612192</c:v>
                </c:pt>
                <c:pt idx="48">
                  <c:v>1857.5859864435627</c:v>
                </c:pt>
                <c:pt idx="49">
                  <c:v>1909.9307456667734</c:v>
                </c:pt>
                <c:pt idx="50">
                  <c:v>1961.3546639480508</c:v>
                </c:pt>
                <c:pt idx="51">
                  <c:v>2011.8346297172418</c:v>
                </c:pt>
                <c:pt idx="52">
                  <c:v>2061.3531297137993</c:v>
                </c:pt>
                <c:pt idx="53">
                  <c:v>2109.8978066856871</c:v>
                </c:pt>
                <c:pt idx="54">
                  <c:v>2157.4610251451854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B-4DF8-B79D-F0C79E40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2144"/>
        <c:axId val="-1011647168"/>
      </c:lineChart>
      <c:catAx>
        <c:axId val="-10116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7168"/>
        <c:crosses val="autoZero"/>
        <c:auto val="1"/>
        <c:lblAlgn val="ctr"/>
        <c:lblOffset val="100"/>
        <c:noMultiLvlLbl val="0"/>
      </c:catAx>
      <c:valAx>
        <c:axId val="-1011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0-42CC-A1D0-C29C5B4D3C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0-42CC-A1D0-C29C5B4D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41184"/>
        <c:axId val="-1011621600"/>
      </c:lineChart>
      <c:catAx>
        <c:axId val="-10116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1600"/>
        <c:crosses val="autoZero"/>
        <c:auto val="1"/>
        <c:lblAlgn val="ctr"/>
        <c:lblOffset val="100"/>
        <c:noMultiLvlLbl val="0"/>
      </c:catAx>
      <c:valAx>
        <c:axId val="-10116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A2-4520-85BC-8529F14E65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A2-4520-85BC-8529F14E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21056"/>
        <c:axId val="-1011620512"/>
      </c:lineChart>
      <c:catAx>
        <c:axId val="-101162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0512"/>
        <c:crosses val="autoZero"/>
        <c:auto val="1"/>
        <c:lblAlgn val="ctr"/>
        <c:lblOffset val="100"/>
        <c:noMultiLvlLbl val="0"/>
      </c:catAx>
      <c:valAx>
        <c:axId val="-10116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4A-40E4-ADAC-E9B917BF52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4A-40E4-ADAC-E9B917BF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45536"/>
        <c:axId val="-1011644992"/>
      </c:lineChart>
      <c:catAx>
        <c:axId val="-101164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4992"/>
        <c:crosses val="autoZero"/>
        <c:auto val="1"/>
        <c:lblAlgn val="ctr"/>
        <c:lblOffset val="100"/>
        <c:noMultiLvlLbl val="0"/>
      </c:catAx>
      <c:valAx>
        <c:axId val="-1011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0-4E8F-B843-C01D7387B3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E0-4E8F-B843-C01D7387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19968"/>
        <c:axId val="-1011640640"/>
      </c:lineChart>
      <c:catAx>
        <c:axId val="-10116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40640"/>
        <c:crosses val="autoZero"/>
        <c:auto val="1"/>
        <c:lblAlgn val="ctr"/>
        <c:lblOffset val="100"/>
        <c:noMultiLvlLbl val="0"/>
      </c:catAx>
      <c:valAx>
        <c:axId val="-1011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1D-4BEA-85AD-425EC9CE41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1D-4BEA-85AD-425EC9CE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9008"/>
        <c:axId val="-1011638464"/>
      </c:lineChart>
      <c:catAx>
        <c:axId val="-10116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8464"/>
        <c:crosses val="autoZero"/>
        <c:auto val="1"/>
        <c:lblAlgn val="ctr"/>
        <c:lblOffset val="100"/>
        <c:noMultiLvlLbl val="0"/>
      </c:catAx>
      <c:valAx>
        <c:axId val="-10116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DA-4FED-A18E-3882F89224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DA-4FED-A18E-3882F892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6832"/>
        <c:axId val="-1011637376"/>
      </c:lineChart>
      <c:catAx>
        <c:axId val="-101163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7376"/>
        <c:crosses val="autoZero"/>
        <c:auto val="1"/>
        <c:lblAlgn val="ctr"/>
        <c:lblOffset val="100"/>
        <c:noMultiLvlLbl val="0"/>
      </c:catAx>
      <c:valAx>
        <c:axId val="-10116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AF-4B81-B39B-FB15281464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AF-4B81-B39B-FB152814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1636288"/>
        <c:axId val="-1010203536"/>
      </c:lineChart>
      <c:catAx>
        <c:axId val="-10116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3536"/>
        <c:crosses val="autoZero"/>
        <c:auto val="1"/>
        <c:lblAlgn val="ctr"/>
        <c:lblOffset val="100"/>
        <c:noMultiLvlLbl val="0"/>
      </c:catAx>
      <c:valAx>
        <c:axId val="-1010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16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1-481A-9CC4-15D95F1894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41-481A-9CC4-15D95F18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4960"/>
        <c:axId val="-1010222576"/>
      </c:lineChart>
      <c:catAx>
        <c:axId val="-10102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2576"/>
        <c:crosses val="autoZero"/>
        <c:auto val="1"/>
        <c:lblAlgn val="ctr"/>
        <c:lblOffset val="100"/>
        <c:noMultiLvlLbl val="0"/>
      </c:catAx>
      <c:valAx>
        <c:axId val="-10102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7.0995751117848118E-3</c:v>
                </c:pt>
                <c:pt idx="1">
                  <c:v>8.1179329423026973E-3</c:v>
                </c:pt>
                <c:pt idx="2">
                  <c:v>1.0222245849696509E-2</c:v>
                </c:pt>
                <c:pt idx="3">
                  <c:v>1.4357169666959579E-2</c:v>
                </c:pt>
                <c:pt idx="4">
                  <c:v>2.2108135854556277E-2</c:v>
                </c:pt>
                <c:pt idx="5">
                  <c:v>3.6009969920422914E-2</c:v>
                </c:pt>
                <c:pt idx="6">
                  <c:v>5.9933839784277028E-2</c:v>
                </c:pt>
                <c:pt idx="7">
                  <c:v>9.954088262751766E-2</c:v>
                </c:pt>
                <c:pt idx="8">
                  <c:v>0.16277651345312916</c:v>
                </c:pt>
                <c:pt idx="9">
                  <c:v>0.26036514541759448</c:v>
                </c:pt>
                <c:pt idx="10">
                  <c:v>0.40625360107293829</c:v>
                </c:pt>
                <c:pt idx="11">
                  <c:v>0.61794546981687948</c:v>
                </c:pt>
                <c:pt idx="12">
                  <c:v>0.91666991212888349</c:v>
                </c:pt>
                <c:pt idx="13">
                  <c:v>1.3273375487264507</c:v>
                </c:pt>
                <c:pt idx="14">
                  <c:v>1.8782523336900709</c:v>
                </c:pt>
                <c:pt idx="15">
                  <c:v>2.60056967794368</c:v>
                </c:pt>
                <c:pt idx="16">
                  <c:v>3.527514705114815</c:v>
                </c:pt>
                <c:pt idx="17">
                  <c:v>4.6933972391643808</c:v>
                </c:pt>
                <c:pt idx="18">
                  <c:v>6.1324790678614365</c:v>
                </c:pt>
                <c:pt idx="19">
                  <c:v>7.8777620448724859</c:v>
                </c:pt>
                <c:pt idx="20">
                  <c:v>9.9597715165832739</c:v>
                </c:pt>
                <c:pt idx="21">
                  <c:v>12.405408258711262</c:v>
                </c:pt>
                <c:pt idx="22">
                  <c:v>15.236934369841888</c:v>
                </c:pt>
                <c:pt idx="23">
                  <c:v>18.471145851432833</c:v>
                </c:pt>
                <c:pt idx="24">
                  <c:v>22.118768730788901</c:v>
                </c:pt>
                <c:pt idx="25">
                  <c:v>26.184098449693508</c:v>
                </c:pt>
                <c:pt idx="26">
                  <c:v>30.664885566933112</c:v>
                </c:pt>
                <c:pt idx="27">
                  <c:v>35.552455985004009</c:v>
                </c:pt>
                <c:pt idx="28">
                  <c:v>40.832041857855195</c:v>
                </c:pt>
                <c:pt idx="29">
                  <c:v>46.483290573915937</c:v>
                </c:pt>
                <c:pt idx="30">
                  <c:v>52.480913845023373</c:v>
                </c:pt>
                <c:pt idx="31">
                  <c:v>58.795436756022127</c:v>
                </c:pt>
                <c:pt idx="32">
                  <c:v>65.394007205833148</c:v>
                </c:pt>
                <c:pt idx="33">
                  <c:v>72.24122893238075</c:v>
                </c:pt>
                <c:pt idx="34">
                  <c:v>79.299985647347043</c:v>
                </c:pt>
                <c:pt idx="35">
                  <c:v>86.532229117035016</c:v>
                </c:pt>
                <c:pt idx="36">
                  <c:v>93.899709781721569</c:v>
                </c:pt>
                <c:pt idx="37">
                  <c:v>101.36463426844544</c:v>
                </c:pt>
                <c:pt idx="38">
                  <c:v>108.89023958480851</c:v>
                </c:pt>
                <c:pt idx="39">
                  <c:v>116.4412786497374</c:v>
                </c:pt>
                <c:pt idx="40">
                  <c:v>123.98441597957159</c:v>
                </c:pt>
                <c:pt idx="41">
                  <c:v>131.48853574097896</c:v>
                </c:pt>
                <c:pt idx="42">
                  <c:v>138.92496700452833</c:v>
                </c:pt>
                <c:pt idx="43">
                  <c:v>146.26763292808263</c:v>
                </c:pt>
                <c:pt idx="44">
                  <c:v>153.49313184149992</c:v>
                </c:pt>
                <c:pt idx="45">
                  <c:v>160.58075888471436</c:v>
                </c:pt>
                <c:pt idx="46">
                  <c:v>167.5124770682998</c:v>
                </c:pt>
                <c:pt idx="47">
                  <c:v>174.27284647642114</c:v>
                </c:pt>
                <c:pt idx="48">
                  <c:v>180.84891990767622</c:v>
                </c:pt>
                <c:pt idx="49">
                  <c:v>187.23011263103444</c:v>
                </c:pt>
                <c:pt idx="50">
                  <c:v>193.40805319167535</c:v>
                </c:pt>
                <c:pt idx="51">
                  <c:v>199.37642139274055</c:v>
                </c:pt>
                <c:pt idx="52">
                  <c:v>205.13077874980456</c:v>
                </c:pt>
                <c:pt idx="53">
                  <c:v>210.66839590038629</c:v>
                </c:pt>
                <c:pt idx="54">
                  <c:v>215.98808067662378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3376"/>
        <c:axId val="-1754761536"/>
      </c:lineChart>
      <c:catAx>
        <c:axId val="-17547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61536"/>
        <c:crosses val="autoZero"/>
        <c:auto val="1"/>
        <c:lblAlgn val="ctr"/>
        <c:lblOffset val="100"/>
        <c:noMultiLvlLbl val="0"/>
      </c:catAx>
      <c:valAx>
        <c:axId val="-1754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8D-4B0B-BB4E-67558223A9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1850.6753919915473</c:v>
                </c:pt>
                <c:pt idx="27">
                  <c:v>1986.1510897175631</c:v>
                </c:pt>
                <c:pt idx="28">
                  <c:v>2121.0586113662657</c:v>
                </c:pt>
                <c:pt idx="29">
                  <c:v>2254.793087304241</c:v>
                </c:pt>
                <c:pt idx="30">
                  <c:v>2386.8082528855821</c:v>
                </c:pt>
                <c:pt idx="31">
                  <c:v>2516.6177841756426</c:v>
                </c:pt>
                <c:pt idx="32">
                  <c:v>2643.7952566909221</c:v>
                </c:pt>
                <c:pt idx="33">
                  <c:v>2767.9729752667026</c:v>
                </c:pt>
                <c:pt idx="34">
                  <c:v>2888.8399048821211</c:v>
                </c:pt>
                <c:pt idx="35">
                  <c:v>3006.1389100638385</c:v>
                </c:pt>
                <c:pt idx="36">
                  <c:v>3119.6634864437406</c:v>
                </c:pt>
                <c:pt idx="37">
                  <c:v>3229.2541436827682</c:v>
                </c:pt>
                <c:pt idx="38">
                  <c:v>3334.7945753464824</c:v>
                </c:pt>
                <c:pt idx="39">
                  <c:v>3436.2077291173446</c:v>
                </c:pt>
                <c:pt idx="40">
                  <c:v>3533.4518703654244</c:v>
                </c:pt>
                <c:pt idx="41">
                  <c:v>3626.5167137814651</c:v>
                </c:pt>
                <c:pt idx="42">
                  <c:v>3715.4196815675009</c:v>
                </c:pt>
                <c:pt idx="43">
                  <c:v>3800.2023325458476</c:v>
                </c:pt>
                <c:pt idx="44">
                  <c:v>3880.9269943885329</c:v>
                </c:pt>
                <c:pt idx="45">
                  <c:v>3957.6736208486273</c:v>
                </c:pt>
                <c:pt idx="46">
                  <c:v>4030.5368872340218</c:v>
                </c:pt>
                <c:pt idx="47">
                  <c:v>4099.6235302361611</c:v>
                </c:pt>
                <c:pt idx="48">
                  <c:v>4165.0499324435978</c:v>
                </c:pt>
                <c:pt idx="49">
                  <c:v>4226.9399472711721</c:v>
                </c:pt>
                <c:pt idx="50">
                  <c:v>4285.4229564663638</c:v>
                </c:pt>
                <c:pt idx="51">
                  <c:v>4340.6321496719202</c:v>
                </c:pt>
                <c:pt idx="52">
                  <c:v>4392.7030135968489</c:v>
                </c:pt>
                <c:pt idx="53">
                  <c:v>4441.7720170565754</c:v>
                </c:pt>
                <c:pt idx="54">
                  <c:v>4487.9754773803052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8D-4B0B-BB4E-67558223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3872"/>
        <c:axId val="-1010216592"/>
      </c:lineChart>
      <c:catAx>
        <c:axId val="-101021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6592"/>
        <c:crosses val="autoZero"/>
        <c:auto val="1"/>
        <c:lblAlgn val="ctr"/>
        <c:lblOffset val="100"/>
        <c:noMultiLvlLbl val="0"/>
      </c:catAx>
      <c:valAx>
        <c:axId val="-10102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A-4538-AA1D-06041E17F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566.95340423680193</c:v>
                </c:pt>
                <c:pt idx="27">
                  <c:v>611.03873891279602</c:v>
                </c:pt>
                <c:pt idx="28">
                  <c:v>655.89987275066233</c:v>
                </c:pt>
                <c:pt idx="29">
                  <c:v>701.36043757237053</c:v>
                </c:pt>
                <c:pt idx="30">
                  <c:v>747.24620262878875</c:v>
                </c:pt>
                <c:pt idx="31">
                  <c:v>793.3870797751913</c:v>
                </c:pt>
                <c:pt idx="32">
                  <c:v>839.61887991453477</c:v>
                </c:pt>
                <c:pt idx="33">
                  <c:v>885.78480959882359</c:v>
                </c:pt>
                <c:pt idx="34">
                  <c:v>931.73670525047419</c:v>
                </c:pt>
                <c:pt idx="35">
                  <c:v>977.33600981903112</c:v>
                </c:pt>
                <c:pt idx="36">
                  <c:v>1022.4545027492936</c:v>
                </c:pt>
                <c:pt idx="37">
                  <c:v>1066.9747989009736</c:v>
                </c:pt>
                <c:pt idx="38">
                  <c:v>1110.7906355802049</c:v>
                </c:pt>
                <c:pt idx="39">
                  <c:v>1153.8069692147303</c:v>
                </c:pt>
                <c:pt idx="40">
                  <c:v>1195.9399045516977</c:v>
                </c:pt>
                <c:pt idx="41">
                  <c:v>1237.1164797209574</c:v>
                </c:pt>
                <c:pt idx="42">
                  <c:v>1277.2743302358435</c:v>
                </c:pt>
                <c:pt idx="43">
                  <c:v>1316.3612541445132</c:v>
                </c:pt>
                <c:pt idx="44">
                  <c:v>1354.3346992373185</c:v>
                </c:pt>
                <c:pt idx="45">
                  <c:v>1391.161191586875</c:v>
                </c:pt>
                <c:pt idx="46">
                  <c:v>1426.8157228599212</c:v>
                </c:pt>
                <c:pt idx="47">
                  <c:v>1461.2811118904012</c:v>
                </c:pt>
                <c:pt idx="48">
                  <c:v>1494.5473540212449</c:v>
                </c:pt>
                <c:pt idx="49">
                  <c:v>1526.6109697722857</c:v>
                </c:pt>
                <c:pt idx="50">
                  <c:v>1557.4743625228245</c:v>
                </c:pt>
                <c:pt idx="51">
                  <c:v>1587.1451931454671</c:v>
                </c:pt>
                <c:pt idx="52">
                  <c:v>1615.6357779174552</c:v>
                </c:pt>
                <c:pt idx="53">
                  <c:v>1642.9625145813447</c:v>
                </c:pt>
                <c:pt idx="54">
                  <c:v>1669.1453401351012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A-4538-AA1D-06041E17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4752"/>
        <c:axId val="-1010218224"/>
      </c:lineChart>
      <c:catAx>
        <c:axId val="-10102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8224"/>
        <c:crosses val="autoZero"/>
        <c:auto val="1"/>
        <c:lblAlgn val="ctr"/>
        <c:lblOffset val="100"/>
        <c:noMultiLvlLbl val="0"/>
      </c:catAx>
      <c:valAx>
        <c:axId val="-10102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D-46D9-BFEF-B45D03C6A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425.21437295907987</c:v>
                </c:pt>
                <c:pt idx="27">
                  <c:v>449.17393975136127</c:v>
                </c:pt>
                <c:pt idx="28">
                  <c:v>472.13567580745206</c:v>
                </c:pt>
                <c:pt idx="29">
                  <c:v>494.09458163673446</c:v>
                </c:pt>
                <c:pt idx="30">
                  <c:v>515.05914064252931</c:v>
                </c:pt>
                <c:pt idx="31">
                  <c:v>535.04771922203724</c:v>
                </c:pt>
                <c:pt idx="32">
                  <c:v>554.08566651262004</c:v>
                </c:pt>
                <c:pt idx="33">
                  <c:v>572.20302911854685</c:v>
                </c:pt>
                <c:pt idx="34">
                  <c:v>589.43278858931922</c:v>
                </c:pt>
                <c:pt idx="35">
                  <c:v>605.80953142016415</c:v>
                </c:pt>
                <c:pt idx="36">
                  <c:v>621.36846878609799</c:v>
                </c:pt>
                <c:pt idx="37">
                  <c:v>636.14473329231112</c:v>
                </c:pt>
                <c:pt idx="38">
                  <c:v>650.17289090641327</c:v>
                </c:pt>
                <c:pt idx="39">
                  <c:v>663.48661682805937</c:v>
                </c:pt>
                <c:pt idx="40">
                  <c:v>676.11849373762811</c:v>
                </c:pt>
                <c:pt idx="41">
                  <c:v>688.09989936319846</c:v>
                </c:pt>
                <c:pt idx="42">
                  <c:v>699.46095753491727</c:v>
                </c:pt>
                <c:pt idx="43">
                  <c:v>710.23053290065764</c:v>
                </c:pt>
                <c:pt idx="44">
                  <c:v>720.43625436504919</c:v>
                </c:pt>
                <c:pt idx="45">
                  <c:v>730.10455622339703</c:v>
                </c:pt>
                <c:pt idx="46">
                  <c:v>739.26072903768068</c:v>
                </c:pt>
                <c:pt idx="47">
                  <c:v>747.92897468294939</c:v>
                </c:pt>
                <c:pt idx="48">
                  <c:v>756.13246180544502</c:v>
                </c:pt>
                <c:pt idx="49">
                  <c:v>763.89337928958503</c:v>
                </c:pt>
                <c:pt idx="50">
                  <c:v>771.23298632412593</c:v>
                </c:pt>
                <c:pt idx="51">
                  <c:v>778.17165836756556</c:v>
                </c:pt>
                <c:pt idx="52">
                  <c:v>784.72892880418863</c:v>
                </c:pt>
                <c:pt idx="53">
                  <c:v>790.9235264078859</c:v>
                </c:pt>
                <c:pt idx="54">
                  <c:v>796.77340893318888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D-46D9-BFEF-B45D03C6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7136"/>
        <c:axId val="-1010220400"/>
      </c:lineChart>
      <c:catAx>
        <c:axId val="-101021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0400"/>
        <c:crosses val="autoZero"/>
        <c:auto val="1"/>
        <c:lblAlgn val="ctr"/>
        <c:lblOffset val="100"/>
        <c:noMultiLvlLbl val="0"/>
      </c:catAx>
      <c:valAx>
        <c:axId val="-10102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C4-4B93-8409-6E69CBA60E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97.356335502487738</c:v>
                </c:pt>
                <c:pt idx="27">
                  <c:v>103.20273090628427</c:v>
                </c:pt>
                <c:pt idx="28">
                  <c:v>108.39197853462116</c:v>
                </c:pt>
                <c:pt idx="29">
                  <c:v>113.04133899370466</c:v>
                </c:pt>
                <c:pt idx="30">
                  <c:v>117.25054681579037</c:v>
                </c:pt>
                <c:pt idx="31">
                  <c:v>121.10119721224278</c:v>
                </c:pt>
                <c:pt idx="32">
                  <c:v>124.65828796931599</c:v>
                </c:pt>
                <c:pt idx="33">
                  <c:v>127.97261690909899</c:v>
                </c:pt>
                <c:pt idx="34">
                  <c:v>131.08333274485722</c:v>
                </c:pt>
                <c:pt idx="35">
                  <c:v>134.0202982824425</c:v>
                </c:pt>
                <c:pt idx="36">
                  <c:v>136.80612909929815</c:v>
                </c:pt>
                <c:pt idx="37">
                  <c:v>139.45787854615827</c:v>
                </c:pt>
                <c:pt idx="38">
                  <c:v>141.9883916558542</c:v>
                </c:pt>
                <c:pt idx="39">
                  <c:v>144.40737145882079</c:v>
                </c:pt>
                <c:pt idx="40">
                  <c:v>146.72220612202992</c:v>
                </c:pt>
                <c:pt idx="41">
                  <c:v>148.93860261857961</c:v>
                </c:pt>
                <c:pt idx="42">
                  <c:v>151.06106682706817</c:v>
                </c:pt>
                <c:pt idx="43">
                  <c:v>153.09326337711778</c:v>
                </c:pt>
                <c:pt idx="44">
                  <c:v>155.03828230209243</c:v>
                </c:pt>
                <c:pt idx="45">
                  <c:v>156.89883408152357</c:v>
                </c:pt>
                <c:pt idx="46">
                  <c:v>158.67739007087292</c:v>
                </c:pt>
                <c:pt idx="47">
                  <c:v>160.37628158481408</c:v>
                </c:pt>
                <c:pt idx="48">
                  <c:v>161.99776791775506</c:v>
                </c:pt>
                <c:pt idx="49">
                  <c:v>163.54408123028287</c:v>
                </c:pt>
                <c:pt idx="50">
                  <c:v>165.01745438606704</c:v>
                </c:pt>
                <c:pt idx="51">
                  <c:v>166.42013638810593</c:v>
                </c:pt>
                <c:pt idx="52">
                  <c:v>167.75439895026142</c:v>
                </c:pt>
                <c:pt idx="53">
                  <c:v>169.02253687996065</c:v>
                </c:pt>
                <c:pt idx="54">
                  <c:v>170.22686428495268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C4-4B93-8409-6E69CBA6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2784"/>
        <c:axId val="-1010231280"/>
      </c:lineChart>
      <c:catAx>
        <c:axId val="-10102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31280"/>
        <c:crosses val="autoZero"/>
        <c:auto val="1"/>
        <c:lblAlgn val="ctr"/>
        <c:lblOffset val="100"/>
        <c:noMultiLvlLbl val="0"/>
      </c:catAx>
      <c:valAx>
        <c:axId val="-10102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1-4843-A7F0-50BB257D2E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5.293511171044492</c:v>
                </c:pt>
                <c:pt idx="27">
                  <c:v>7.2751839143851944</c:v>
                </c:pt>
                <c:pt idx="28">
                  <c:v>9.7111667853731589</c:v>
                </c:pt>
                <c:pt idx="29">
                  <c:v>12.624542222102658</c:v>
                </c:pt>
                <c:pt idx="30">
                  <c:v>16.023311551726266</c:v>
                </c:pt>
                <c:pt idx="31">
                  <c:v>19.900048820028719</c:v>
                </c:pt>
                <c:pt idx="32">
                  <c:v>24.232667656183725</c:v>
                </c:pt>
                <c:pt idx="33">
                  <c:v>28.986094702256846</c:v>
                </c:pt>
                <c:pt idx="34">
                  <c:v>34.114583216246395</c:v>
                </c:pt>
                <c:pt idx="35">
                  <c:v>39.564386795330243</c:v>
                </c:pt>
                <c:pt idx="36">
                  <c:v>45.276535395181725</c:v>
                </c:pt>
                <c:pt idx="37">
                  <c:v>51.189501097923312</c:v>
                </c:pt>
                <c:pt idx="38">
                  <c:v>57.241597152788628</c:v>
                </c:pt>
                <c:pt idx="39">
                  <c:v>63.373010827292354</c:v>
                </c:pt>
                <c:pt idx="40">
                  <c:v>69.527421800883332</c:v>
                </c:pt>
                <c:pt idx="41">
                  <c:v>75.653199432950217</c:v>
                </c:pt>
                <c:pt idx="42">
                  <c:v>81.704202904851755</c:v>
                </c:pt>
                <c:pt idx="43">
                  <c:v>87.640228357488311</c:v>
                </c:pt>
                <c:pt idx="44">
                  <c:v>93.427158144877367</c:v>
                </c:pt>
                <c:pt idx="45">
                  <c:v>99.036871099129669</c:v>
                </c:pt>
                <c:pt idx="46">
                  <c:v>104.4469712260734</c:v>
                </c:pt>
                <c:pt idx="47">
                  <c:v>109.640387319835</c:v>
                </c:pt>
                <c:pt idx="48">
                  <c:v>114.60488909041067</c:v>
                </c:pt>
                <c:pt idx="49">
                  <c:v>119.33255768686048</c:v>
                </c:pt>
                <c:pt idx="50">
                  <c:v>123.81924078660721</c:v>
                </c:pt>
                <c:pt idx="51">
                  <c:v>128.06401524052112</c:v>
                </c:pt>
                <c:pt idx="52">
                  <c:v>132.0686739193284</c:v>
                </c:pt>
                <c:pt idx="53">
                  <c:v>135.83724803556333</c:v>
                </c:pt>
                <c:pt idx="54">
                  <c:v>139.37557183518103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1-4843-A7F0-50BB257D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4080"/>
        <c:axId val="-1010216048"/>
      </c:lineChart>
      <c:catAx>
        <c:axId val="-10102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6048"/>
        <c:crosses val="autoZero"/>
        <c:auto val="1"/>
        <c:lblAlgn val="ctr"/>
        <c:lblOffset val="100"/>
        <c:noMultiLvlLbl val="0"/>
      </c:catAx>
      <c:valAx>
        <c:axId val="-10102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F2-4C59-BD60-0F6BCA8CCB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28.461555980437115</c:v>
                </c:pt>
                <c:pt idx="27">
                  <c:v>32.575099954115721</c:v>
                </c:pt>
                <c:pt idx="28">
                  <c:v>37.050221243537329</c:v>
                </c:pt>
                <c:pt idx="29">
                  <c:v>41.888484466168741</c:v>
                </c:pt>
                <c:pt idx="30">
                  <c:v>47.088331243335567</c:v>
                </c:pt>
                <c:pt idx="31">
                  <c:v>52.645116192394795</c:v>
                </c:pt>
                <c:pt idx="32">
                  <c:v>58.551200577077246</c:v>
                </c:pt>
                <c:pt idx="33">
                  <c:v>64.796097914328342</c:v>
                </c:pt>
                <c:pt idx="34">
                  <c:v>71.366664716347074</c:v>
                </c:pt>
                <c:pt idx="35">
                  <c:v>78.247328798975161</c:v>
                </c:pt>
                <c:pt idx="36">
                  <c:v>85.420347196324457</c:v>
                </c:pt>
                <c:pt idx="37">
                  <c:v>92.866085655313825</c:v>
                </c:pt>
                <c:pt idx="38">
                  <c:v>100.563311900355</c:v>
                </c:pt>
                <c:pt idx="39">
                  <c:v>108.48949530878166</c:v>
                </c:pt>
                <c:pt idx="40">
                  <c:v>116.62110626988165</c:v>
                </c:pt>
                <c:pt idx="41">
                  <c:v>124.93390926309731</c:v>
                </c:pt>
                <c:pt idx="42">
                  <c:v>133.40324453562047</c:v>
                </c:pt>
                <c:pt idx="43">
                  <c:v>142.00429414260648</c:v>
                </c:pt>
                <c:pt idx="44">
                  <c:v>150.71232899703858</c:v>
                </c:pt>
                <c:pt idx="45">
                  <c:v>159.50293443003213</c:v>
                </c:pt>
                <c:pt idx="46">
                  <c:v>168.35221256207092</c:v>
                </c:pt>
                <c:pt idx="47">
                  <c:v>177.23696051381228</c:v>
                </c:pt>
                <c:pt idx="48">
                  <c:v>186.1348241302282</c:v>
                </c:pt>
                <c:pt idx="49">
                  <c:v>195.02442744773865</c:v>
                </c:pt>
                <c:pt idx="50">
                  <c:v>203.88547859888834</c:v>
                </c:pt>
                <c:pt idx="51">
                  <c:v>212.69885322483998</c:v>
                </c:pt>
                <c:pt idx="52">
                  <c:v>221.446656757086</c:v>
                </c:pt>
                <c:pt idx="53">
                  <c:v>230.11226714290075</c:v>
                </c:pt>
                <c:pt idx="54">
                  <c:v>238.68035973203854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F2-4C59-BD60-0F6BCA8C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2992"/>
        <c:axId val="-1010222032"/>
      </c:lineChart>
      <c:catAx>
        <c:axId val="-10102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2032"/>
        <c:crosses val="autoZero"/>
        <c:auto val="1"/>
        <c:lblAlgn val="ctr"/>
        <c:lblOffset val="100"/>
        <c:noMultiLvlLbl val="0"/>
      </c:catAx>
      <c:valAx>
        <c:axId val="-10102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E0-4FD2-846D-BB4C9F8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685.17204224475745</c:v>
                </c:pt>
                <c:pt idx="27">
                  <c:v>731.45581433688699</c:v>
                </c:pt>
                <c:pt idx="28">
                  <c:v>776.28231550084774</c:v>
                </c:pt>
                <c:pt idx="29">
                  <c:v>819.54070419072832</c:v>
                </c:pt>
                <c:pt idx="30">
                  <c:v>861.15781698453259</c:v>
                </c:pt>
                <c:pt idx="31">
                  <c:v>901.09161270784773</c:v>
                </c:pt>
                <c:pt idx="32">
                  <c:v>939.32529234810681</c:v>
                </c:pt>
                <c:pt idx="33">
                  <c:v>975.8621649312945</c:v>
                </c:pt>
                <c:pt idx="34">
                  <c:v>1010.721261523849</c:v>
                </c:pt>
                <c:pt idx="35">
                  <c:v>1043.9336564748025</c:v>
                </c:pt>
                <c:pt idx="36">
                  <c:v>1075.5394305146858</c:v>
                </c:pt>
                <c:pt idx="37">
                  <c:v>1105.5851989766245</c:v>
                </c:pt>
                <c:pt idx="38">
                  <c:v>1134.1221259114116</c:v>
                </c:pt>
                <c:pt idx="39">
                  <c:v>1161.2043479809558</c:v>
                </c:pt>
                <c:pt idx="40">
                  <c:v>1186.8877383689955</c:v>
                </c:pt>
                <c:pt idx="41">
                  <c:v>1211.2289488932147</c:v>
                </c:pt>
                <c:pt idx="42">
                  <c:v>1234.284676935725</c:v>
                </c:pt>
                <c:pt idx="43">
                  <c:v>1256.1111120317476</c:v>
                </c:pt>
                <c:pt idx="44">
                  <c:v>1276.7635245616138</c:v>
                </c:pt>
                <c:pt idx="45">
                  <c:v>1296.2959657715585</c:v>
                </c:pt>
                <c:pt idx="46">
                  <c:v>1314.7610542297537</c:v>
                </c:pt>
                <c:pt idx="47">
                  <c:v>1332.2098288152933</c:v>
                </c:pt>
                <c:pt idx="48">
                  <c:v>1348.6916524986464</c:v>
                </c:pt>
                <c:pt idx="49">
                  <c:v>1364.254154587697</c:v>
                </c:pt>
                <c:pt idx="50">
                  <c:v>1378.9432018793852</c:v>
                </c:pt>
                <c:pt idx="51">
                  <c:v>1392.8028913691699</c:v>
                </c:pt>
                <c:pt idx="52">
                  <c:v>1405.8755589194343</c:v>
                </c:pt>
                <c:pt idx="53">
                  <c:v>1418.2017996553909</c:v>
                </c:pt>
                <c:pt idx="54">
                  <c:v>1429.8204969147068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E0-4FD2-846D-BB4C9F8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0608"/>
        <c:axId val="-1010202448"/>
      </c:lineChart>
      <c:catAx>
        <c:axId val="-101021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2448"/>
        <c:crosses val="autoZero"/>
        <c:auto val="1"/>
        <c:lblAlgn val="ctr"/>
        <c:lblOffset val="100"/>
        <c:noMultiLvlLbl val="0"/>
      </c:catAx>
      <c:valAx>
        <c:axId val="-1010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8-47F6-81C6-EFB774EC0B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 Gen_const_Costs_decrease'!$J$170:$BL$170</c:f>
              <c:numCache>
                <c:formatCode>General</c:formatCode>
                <c:ptCount val="55"/>
                <c:pt idx="0">
                  <c:v>1.2424453475571725E-3</c:v>
                </c:pt>
                <c:pt idx="1">
                  <c:v>1.4014905334795128E-3</c:v>
                </c:pt>
                <c:pt idx="2">
                  <c:v>1.6661463746295967E-3</c:v>
                </c:pt>
                <c:pt idx="3">
                  <c:v>2.0998862278682829E-3</c:v>
                </c:pt>
                <c:pt idx="4">
                  <c:v>2.7428748362624002E-3</c:v>
                </c:pt>
                <c:pt idx="5">
                  <c:v>3.7788306618316723E-3</c:v>
                </c:pt>
                <c:pt idx="6">
                  <c:v>5.3561441970580385E-3</c:v>
                </c:pt>
                <c:pt idx="7">
                  <c:v>7.804804393288906E-3</c:v>
                </c:pt>
                <c:pt idx="8">
                  <c:v>1.1279414435813481E-2</c:v>
                </c:pt>
                <c:pt idx="9">
                  <c:v>1.6473098359174754E-2</c:v>
                </c:pt>
                <c:pt idx="10">
                  <c:v>2.4453427221879351E-2</c:v>
                </c:pt>
                <c:pt idx="11">
                  <c:v>3.5513693119442281E-2</c:v>
                </c:pt>
                <c:pt idx="12">
                  <c:v>5.1935753625551667E-2</c:v>
                </c:pt>
                <c:pt idx="13">
                  <c:v>7.2681172121154436E-2</c:v>
                </c:pt>
                <c:pt idx="14">
                  <c:v>0.10325943983822247</c:v>
                </c:pt>
                <c:pt idx="15">
                  <c:v>0.14853140912762153</c:v>
                </c:pt>
                <c:pt idx="16">
                  <c:v>0.1995863710072858</c:v>
                </c:pt>
                <c:pt idx="17">
                  <c:v>0.2783563202962912</c:v>
                </c:pt>
                <c:pt idx="18">
                  <c:v>0.37402054706870846</c:v>
                </c:pt>
                <c:pt idx="19">
                  <c:v>0.51514771682326277</c:v>
                </c:pt>
                <c:pt idx="20">
                  <c:v>0.69417121737806642</c:v>
                </c:pt>
                <c:pt idx="21">
                  <c:v>0.90642058400459358</c:v>
                </c:pt>
                <c:pt idx="22">
                  <c:v>1.1863947340355403</c:v>
                </c:pt>
                <c:pt idx="23">
                  <c:v>1.5021261965666564</c:v>
                </c:pt>
                <c:pt idx="24">
                  <c:v>1.93309923580286</c:v>
                </c:pt>
                <c:pt idx="25">
                  <c:v>2.401623883937587</c:v>
                </c:pt>
                <c:pt idx="26">
                  <c:v>2.9368292447778517</c:v>
                </c:pt>
                <c:pt idx="27">
                  <c:v>3.568216690063795</c:v>
                </c:pt>
                <c:pt idx="28">
                  <c:v>4.3083529379795626</c:v>
                </c:pt>
                <c:pt idx="29">
                  <c:v>5.1706486949955446</c:v>
                </c:pt>
                <c:pt idx="30">
                  <c:v>6.1693035582031355</c:v>
                </c:pt>
                <c:pt idx="31">
                  <c:v>7.3192356456736087</c:v>
                </c:pt>
                <c:pt idx="32">
                  <c:v>8.6359964826446447</c:v>
                </c:pt>
                <c:pt idx="33">
                  <c:v>10.13567201857683</c:v>
                </c:pt>
                <c:pt idx="34">
                  <c:v>11.834770975564085</c:v>
                </c:pt>
                <c:pt idx="35">
                  <c:v>13.750102022329214</c:v>
                </c:pt>
                <c:pt idx="36">
                  <c:v>15.898641521690266</c:v>
                </c:pt>
                <c:pt idx="37">
                  <c:v>18.297393806308232</c:v>
                </c:pt>
                <c:pt idx="38">
                  <c:v>20.963246092999221</c:v>
                </c:pt>
                <c:pt idx="39">
                  <c:v>23.912820247176459</c:v>
                </c:pt>
                <c:pt idx="40">
                  <c:v>27.16232365528635</c:v>
                </c:pt>
                <c:pt idx="41">
                  <c:v>30.727401455467152</c:v>
                </c:pt>
                <c:pt idx="42">
                  <c:v>34.62299231779452</c:v>
                </c:pt>
                <c:pt idx="43">
                  <c:v>38.863189859523487</c:v>
                </c:pt>
                <c:pt idx="44">
                  <c:v>43.461111632992242</c:v>
                </c:pt>
                <c:pt idx="45">
                  <c:v>48.428777440500987</c:v>
                </c:pt>
                <c:pt idx="46">
                  <c:v>53.776998518288842</c:v>
                </c:pt>
                <c:pt idx="47">
                  <c:v>59.515278897782331</c:v>
                </c:pt>
                <c:pt idx="48">
                  <c:v>65.651730003706177</c:v>
                </c:pt>
                <c:pt idx="49">
                  <c:v>72.192999292364505</c:v>
                </c:pt>
                <c:pt idx="50">
                  <c:v>79.144213475967589</c:v>
                </c:pt>
                <c:pt idx="51">
                  <c:v>86.508936626288531</c:v>
                </c:pt>
                <c:pt idx="52">
                  <c:v>94.289143208502225</c:v>
                </c:pt>
                <c:pt idx="53">
                  <c:v>102.48520586834232</c:v>
                </c:pt>
                <c:pt idx="54">
                  <c:v>111.09589758644375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8-47F6-81C6-EFB774EC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2240"/>
        <c:axId val="-1010201904"/>
      </c:lineChart>
      <c:catAx>
        <c:axId val="-10102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1904"/>
        <c:crosses val="autoZero"/>
        <c:auto val="1"/>
        <c:lblAlgn val="ctr"/>
        <c:lblOffset val="100"/>
        <c:noMultiLvlLbl val="0"/>
      </c:catAx>
      <c:valAx>
        <c:axId val="-10102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1360"/>
        <c:axId val="-1010215504"/>
      </c:lineChart>
      <c:catAx>
        <c:axId val="-10102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5504"/>
        <c:crosses val="autoZero"/>
        <c:auto val="1"/>
        <c:lblAlgn val="ctr"/>
        <c:lblOffset val="100"/>
        <c:noMultiLvlLbl val="0"/>
      </c:catAx>
      <c:valAx>
        <c:axId val="-10102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Gen_Grows_Cost_Decrease'!$J$7:$BL$7</c:f>
              <c:numCache>
                <c:formatCode>General</c:formatCode>
                <c:ptCount val="5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  <c:pt idx="25">
                  <c:v>1715.2920203910369</c:v>
                </c:pt>
                <c:pt idx="26">
                  <c:v>1924.4105145837077</c:v>
                </c:pt>
                <c:pt idx="27">
                  <c:v>2108.2762773033046</c:v>
                </c:pt>
                <c:pt idx="28">
                  <c:v>2297.4126600825016</c:v>
                </c:pt>
                <c:pt idx="29">
                  <c:v>2491.1141351471938</c:v>
                </c:pt>
                <c:pt idx="30">
                  <c:v>2688.6886563330308</c:v>
                </c:pt>
                <c:pt idx="31">
                  <c:v>2889.4655591074784</c:v>
                </c:pt>
                <c:pt idx="32">
                  <c:v>3092.8020231214291</c:v>
                </c:pt>
                <c:pt idx="33">
                  <c:v>3298.0881836648005</c:v>
                </c:pt>
                <c:pt idx="34">
                  <c:v>3504.7509993287081</c:v>
                </c:pt>
                <c:pt idx="35">
                  <c:v>3712.256995681732</c:v>
                </c:pt>
                <c:pt idx="36">
                  <c:v>3920.1140106178659</c:v>
                </c:pt>
                <c:pt idx="37">
                  <c:v>4127.8720677792062</c:v>
                </c:pt>
                <c:pt idx="38">
                  <c:v>4335.1235013936966</c:v>
                </c:pt>
                <c:pt idx="39">
                  <c:v>4541.5024500749696</c:v>
                </c:pt>
                <c:pt idx="40">
                  <c:v>4746.6838294637773</c:v>
                </c:pt>
                <c:pt idx="41">
                  <c:v>4950.3818847388575</c:v>
                </c:pt>
                <c:pt idx="42">
                  <c:v>5152.3484145152433</c:v>
                </c:pt>
                <c:pt idx="43">
                  <c:v>5352.3707478950728</c:v>
                </c:pt>
                <c:pt idx="44">
                  <c:v>5550.2695467458025</c:v>
                </c:pt>
                <c:pt idx="45">
                  <c:v>5745.8964958824836</c:v>
                </c:pt>
                <c:pt idx="46">
                  <c:v>5939.1319348944535</c:v>
                </c:pt>
                <c:pt idx="47">
                  <c:v>6129.8824769905414</c:v>
                </c:pt>
                <c:pt idx="48">
                  <c:v>6318.078652523679</c:v>
                </c:pt>
                <c:pt idx="49">
                  <c:v>6503.6726078297897</c:v>
                </c:pt>
                <c:pt idx="50">
                  <c:v>6686.6358837030648</c:v>
                </c:pt>
                <c:pt idx="51">
                  <c:v>6866.9572922185826</c:v>
                </c:pt>
                <c:pt idx="52">
                  <c:v>7044.6409056944012</c:v>
                </c:pt>
                <c:pt idx="53">
                  <c:v>7219.704167319258</c:v>
                </c:pt>
                <c:pt idx="54">
                  <c:v>7392.1761293292238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31824"/>
        <c:axId val="-1010224208"/>
      </c:lineChart>
      <c:catAx>
        <c:axId val="-10102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4208"/>
        <c:crosses val="autoZero"/>
        <c:auto val="1"/>
        <c:lblAlgn val="ctr"/>
        <c:lblOffset val="100"/>
        <c:noMultiLvlLbl val="0"/>
      </c:catAx>
      <c:valAx>
        <c:axId val="-1010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Generation!$J$147:$AH$147</c:f>
              <c:numCache>
                <c:formatCode>General</c:formatCode>
                <c:ptCount val="25"/>
                <c:pt idx="0">
                  <c:v>1.1364597388914714</c:v>
                </c:pt>
                <c:pt idx="1">
                  <c:v>1.1634098861772757</c:v>
                </c:pt>
                <c:pt idx="2">
                  <c:v>1.2291369696264423</c:v>
                </c:pt>
                <c:pt idx="3">
                  <c:v>1.3764136763290351</c:v>
                </c:pt>
                <c:pt idx="4">
                  <c:v>1.681825223711729</c:v>
                </c:pt>
                <c:pt idx="5">
                  <c:v>2.2718711997735106</c:v>
                </c:pt>
                <c:pt idx="6">
                  <c:v>3.3403775098370674</c:v>
                </c:pt>
                <c:pt idx="7">
                  <c:v>5.1641726224113604</c:v>
                </c:pt>
                <c:pt idx="8">
                  <c:v>8.1132998950941211</c:v>
                </c:pt>
                <c:pt idx="9">
                  <c:v>12.652209351269578</c:v>
                </c:pt>
                <c:pt idx="10">
                  <c:v>19.329483547155448</c:v>
                </c:pt>
                <c:pt idx="11">
                  <c:v>28.755483944825514</c:v>
                </c:pt>
                <c:pt idx="12">
                  <c:v>41.569409963404034</c:v>
                </c:pt>
                <c:pt idx="13">
                  <c:v>58.399127386256836</c:v>
                </c:pt>
                <c:pt idx="14">
                  <c:v>79.818328080529724</c:v>
                </c:pt>
                <c:pt idx="15">
                  <c:v>106.30591805332922</c:v>
                </c:pt>
                <c:pt idx="16">
                  <c:v>138.21201757745064</c:v>
                </c:pt>
                <c:pt idx="17">
                  <c:v>175.73380237818529</c:v>
                </c:pt>
                <c:pt idx="18">
                  <c:v>218.90292257883084</c:v>
                </c:pt>
                <c:pt idx="19">
                  <c:v>267.58471573373384</c:v>
                </c:pt>
                <c:pt idx="20">
                  <c:v>321.48812865541606</c:v>
                </c:pt>
                <c:pt idx="21">
                  <c:v>380.18432990329677</c:v>
                </c:pt>
                <c:pt idx="22">
                  <c:v>443.13148156048408</c:v>
                </c:pt>
                <c:pt idx="23">
                  <c:v>509.70301609712021</c:v>
                </c:pt>
                <c:pt idx="24">
                  <c:v>579.21695154645727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43584"/>
        <c:axId val="-1754743040"/>
      </c:lineChart>
      <c:catAx>
        <c:axId val="-17547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43040"/>
        <c:crosses val="autoZero"/>
        <c:auto val="1"/>
        <c:lblAlgn val="ctr"/>
        <c:lblOffset val="100"/>
        <c:noMultiLvlLbl val="0"/>
      </c:catAx>
      <c:valAx>
        <c:axId val="-1754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0-418C-B14B-15795B00B5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0-418C-B14B-15795B00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4416"/>
        <c:axId val="-1010232368"/>
      </c:lineChart>
      <c:catAx>
        <c:axId val="-10102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32368"/>
        <c:crosses val="autoZero"/>
        <c:auto val="1"/>
        <c:lblAlgn val="ctr"/>
        <c:lblOffset val="100"/>
        <c:noMultiLvlLbl val="0"/>
      </c:catAx>
      <c:valAx>
        <c:axId val="-1010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26-4F84-9DC0-9CC6B3CB9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26-4F84-9DC0-9CC6B3CB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3664"/>
        <c:axId val="-1010221488"/>
      </c:lineChart>
      <c:catAx>
        <c:axId val="-101022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1488"/>
        <c:crosses val="autoZero"/>
        <c:auto val="1"/>
        <c:lblAlgn val="ctr"/>
        <c:lblOffset val="100"/>
        <c:noMultiLvlLbl val="0"/>
      </c:catAx>
      <c:valAx>
        <c:axId val="-1010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33-4DC0-9DAD-C02BEEAC4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33-4DC0-9DAD-C02BEEAC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6800"/>
        <c:axId val="-1010230192"/>
      </c:lineChart>
      <c:catAx>
        <c:axId val="-101020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30192"/>
        <c:crosses val="autoZero"/>
        <c:auto val="1"/>
        <c:lblAlgn val="ctr"/>
        <c:lblOffset val="100"/>
        <c:noMultiLvlLbl val="0"/>
      </c:catAx>
      <c:valAx>
        <c:axId val="-1010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</a:t>
            </a:r>
            <a:r>
              <a:rPr lang="en-US" baseline="0"/>
              <a:t>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9B-4A8C-9CD6-8EB822FB8F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Gen_Grows_Cost_Decrease'!$J$1:$BL$1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Gen_Grows_Cost_Decrease'!$J$32:$BL$32</c:f>
              <c:numCache>
                <c:formatCode>General</c:formatCode>
                <c:ptCount val="5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  <c:pt idx="25">
                  <c:v>523.82014116312848</c:v>
                </c:pt>
                <c:pt idx="26">
                  <c:v>615.47061477620991</c:v>
                </c:pt>
                <c:pt idx="27">
                  <c:v>667.58908926846323</c:v>
                </c:pt>
                <c:pt idx="28">
                  <c:v>721.17596009689919</c:v>
                </c:pt>
                <c:pt idx="29">
                  <c:v>776.05220466410913</c:v>
                </c:pt>
                <c:pt idx="30">
                  <c:v>832.03626139843379</c:v>
                </c:pt>
                <c:pt idx="31">
                  <c:v>888.94635215956509</c:v>
                </c:pt>
                <c:pt idx="32">
                  <c:v>946.60260798063507</c:v>
                </c:pt>
                <c:pt idx="33">
                  <c:v>1004.8289733942805</c:v>
                </c:pt>
                <c:pt idx="34">
                  <c:v>1063.4548737587745</c:v>
                </c:pt>
                <c:pt idx="35">
                  <c:v>1122.3166383072241</c:v>
                </c:pt>
                <c:pt idx="36">
                  <c:v>1181.2586789171987</c:v>
                </c:pt>
                <c:pt idx="37">
                  <c:v>1240.134430744909</c:v>
                </c:pt>
                <c:pt idx="38">
                  <c:v>1298.807065858927</c:v>
                </c:pt>
                <c:pt idx="39">
                  <c:v>1357.1499948682108</c:v>
                </c:pt>
                <c:pt idx="40">
                  <c:v>1415.0471743353976</c:v>
                </c:pt>
                <c:pt idx="41">
                  <c:v>1472.3932395951831</c:v>
                </c:pt>
                <c:pt idx="42">
                  <c:v>1529.0934835756864</c:v>
                </c:pt>
                <c:pt idx="43">
                  <c:v>1585.0637024730668</c:v>
                </c:pt>
                <c:pt idx="44">
                  <c:v>1640.2299287848007</c:v>
                </c:pt>
                <c:pt idx="45">
                  <c:v>1694.5280713882566</c:v>
                </c:pt>
                <c:pt idx="46">
                  <c:v>1747.9034811747158</c:v>
                </c:pt>
                <c:pt idx="47">
                  <c:v>1800.3104593186019</c:v>
                </c:pt>
                <c:pt idx="48">
                  <c:v>1851.7117236692773</c:v>
                </c:pt>
                <c:pt idx="49">
                  <c:v>1902.0778470753537</c:v>
                </c:pt>
                <c:pt idx="50">
                  <c:v>1951.3866797537048</c:v>
                </c:pt>
                <c:pt idx="51">
                  <c:v>1999.6227661474695</c:v>
                </c:pt>
                <c:pt idx="52">
                  <c:v>2046.7767651191587</c:v>
                </c:pt>
                <c:pt idx="53">
                  <c:v>2092.844880824206</c:v>
                </c:pt>
                <c:pt idx="54">
                  <c:v>2137.8283102269788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B-4A8C-9CD6-8EB822FB8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0816"/>
        <c:axId val="-1010220944"/>
      </c:lineChart>
      <c:catAx>
        <c:axId val="-1010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0944"/>
        <c:crosses val="autoZero"/>
        <c:auto val="1"/>
        <c:lblAlgn val="ctr"/>
        <c:lblOffset val="100"/>
        <c:noMultiLvlLbl val="0"/>
      </c:catAx>
      <c:valAx>
        <c:axId val="-10102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F-4CC3-92B2-6DD74D4222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Gen_Grows_Cost_Decrease'!$J$55:$BL$55</c:f>
              <c:numCache>
                <c:formatCode>General</c:formatCode>
                <c:ptCount val="5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  <c:pt idx="25">
                  <c:v>400.27981915460373</c:v>
                </c:pt>
                <c:pt idx="26">
                  <c:v>452.60919447252007</c:v>
                </c:pt>
                <c:pt idx="27">
                  <c:v>481.42855001505416</c:v>
                </c:pt>
                <c:pt idx="28">
                  <c:v>509.52558788128965</c:v>
                </c:pt>
                <c:pt idx="29">
                  <c:v>536.87269086199046</c:v>
                </c:pt>
                <c:pt idx="30">
                  <c:v>563.45685145576044</c:v>
                </c:pt>
                <c:pt idx="31">
                  <c:v>589.27620441754812</c:v>
                </c:pt>
                <c:pt idx="32">
                  <c:v>614.33717543078933</c:v>
                </c:pt>
                <c:pt idx="33">
                  <c:v>638.6521876398325</c:v>
                </c:pt>
                <c:pt idx="34">
                  <c:v>662.23785425785309</c:v>
                </c:pt>
                <c:pt idx="35">
                  <c:v>685.11358226069387</c:v>
                </c:pt>
                <c:pt idx="36">
                  <c:v>707.30051530356445</c:v>
                </c:pt>
                <c:pt idx="37">
                  <c:v>728.82075063581544</c:v>
                </c:pt>
                <c:pt idx="38">
                  <c:v>749.69677303543347</c:v>
                </c:pt>
                <c:pt idx="39">
                  <c:v>769.95105741692578</c:v>
                </c:pt>
                <c:pt idx="40">
                  <c:v>789.60580004832866</c:v>
                </c:pt>
                <c:pt idx="41">
                  <c:v>808.68274584330516</c:v>
                </c:pt>
                <c:pt idx="42">
                  <c:v>827.20308579080699</c:v>
                </c:pt>
                <c:pt idx="43">
                  <c:v>845.18740420459858</c:v>
                </c:pt>
                <c:pt idx="44">
                  <c:v>862.65566015722186</c:v>
                </c:pt>
                <c:pt idx="45">
                  <c:v>879.6271912910687</c:v>
                </c:pt>
                <c:pt idx="46">
                  <c:v>896.1207312766353</c:v>
                </c:pt>
                <c:pt idx="47">
                  <c:v>912.15443462287703</c:v>
                </c:pt>
                <c:pt idx="48">
                  <c:v>927.74590444053024</c:v>
                </c:pt>
                <c:pt idx="49">
                  <c:v>942.91222021134024</c:v>
                </c:pt>
                <c:pt idx="50">
                  <c:v>957.66996370806146</c:v>
                </c:pt>
                <c:pt idx="51">
                  <c:v>972.03524201371965</c:v>
                </c:pt>
                <c:pt idx="52">
                  <c:v>986.02370716514861</c:v>
                </c:pt>
                <c:pt idx="53">
                  <c:v>999.65057234542383</c:v>
                </c:pt>
                <c:pt idx="54">
                  <c:v>1012.9306248141809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F-4CC3-92B2-6DD74D42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1696"/>
        <c:axId val="-1010225840"/>
      </c:lineChart>
      <c:catAx>
        <c:axId val="-10102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5840"/>
        <c:crosses val="autoZero"/>
        <c:auto val="1"/>
        <c:lblAlgn val="ctr"/>
        <c:lblOffset val="100"/>
        <c:noMultiLvlLbl val="0"/>
      </c:catAx>
      <c:valAx>
        <c:axId val="-10102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8-495B-89B6-226B5E6EB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Gen_Grows_Cost_Decrease'!$J$78:$BL$78</c:f>
              <c:numCache>
                <c:formatCode>General</c:formatCode>
                <c:ptCount val="5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  <c:pt idx="25">
                  <c:v>90.722984252624514</c:v>
                </c:pt>
                <c:pt idx="26">
                  <c:v>109.47247006610884</c:v>
                </c:pt>
                <c:pt idx="27">
                  <c:v>118.48985055911115</c:v>
                </c:pt>
                <c:pt idx="28">
                  <c:v>127.01402417350761</c:v>
                </c:pt>
                <c:pt idx="29">
                  <c:v>135.13849739648302</c:v>
                </c:pt>
                <c:pt idx="30">
                  <c:v>142.94651493314615</c:v>
                </c:pt>
                <c:pt idx="31">
                  <c:v>150.50822272123807</c:v>
                </c:pt>
                <c:pt idx="32">
                  <c:v>157.88047336427678</c:v>
                </c:pt>
                <c:pt idx="33">
                  <c:v>165.10795445819076</c:v>
                </c:pt>
                <c:pt idx="34">
                  <c:v>172.22485904563194</c:v>
                </c:pt>
                <c:pt idx="35">
                  <c:v>179.25666745095785</c:v>
                </c:pt>
                <c:pt idx="36">
                  <c:v>186.22182308496488</c:v>
                </c:pt>
                <c:pt idx="37">
                  <c:v>193.13320805679399</c:v>
                </c:pt>
                <c:pt idx="38">
                  <c:v>199.99939178722042</c:v>
                </c:pt>
                <c:pt idx="39">
                  <c:v>206.82566005135365</c:v>
                </c:pt>
                <c:pt idx="40">
                  <c:v>213.61484727731155</c:v>
                </c:pt>
                <c:pt idx="41">
                  <c:v>220.36800008924524</c:v>
                </c:pt>
                <c:pt idx="42">
                  <c:v>227.08490000949357</c:v>
                </c:pt>
                <c:pt idx="43">
                  <c:v>233.76447074044825</c:v>
                </c:pt>
                <c:pt idx="44">
                  <c:v>240.40509205755953</c:v>
                </c:pt>
                <c:pt idx="45">
                  <c:v>247.00483884570232</c:v>
                </c:pt>
                <c:pt idx="46">
                  <c:v>253.56166057254168</c:v>
                </c:pt>
                <c:pt idx="47">
                  <c:v>260.07351366093962</c:v>
                </c:pt>
                <c:pt idx="48">
                  <c:v>266.53845682806485</c:v>
                </c:pt>
                <c:pt idx="49">
                  <c:v>272.95471747611975</c:v>
                </c:pt>
                <c:pt idx="50">
                  <c:v>279.32073559983297</c:v>
                </c:pt>
                <c:pt idx="51">
                  <c:v>285.63519036420678</c:v>
                </c:pt>
                <c:pt idx="52">
                  <c:v>291.8970134500297</c:v>
                </c:pt>
                <c:pt idx="53">
                  <c:v>298.10539241747375</c:v>
                </c:pt>
                <c:pt idx="54">
                  <c:v>304.25976665991618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8-495B-89B6-226B5E6EB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9856"/>
        <c:axId val="-1010211152"/>
      </c:lineChart>
      <c:catAx>
        <c:axId val="-10102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1152"/>
        <c:crosses val="autoZero"/>
        <c:auto val="1"/>
        <c:lblAlgn val="ctr"/>
        <c:lblOffset val="100"/>
        <c:noMultiLvlLbl val="0"/>
      </c:catAx>
      <c:valAx>
        <c:axId val="-10102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ED-47C8-A695-E4117FE568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ED-47C8-A695-E4117FE5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5712"/>
        <c:axId val="-1010213328"/>
      </c:lineChart>
      <c:catAx>
        <c:axId val="-10102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3328"/>
        <c:crosses val="autoZero"/>
        <c:auto val="1"/>
        <c:lblAlgn val="ctr"/>
        <c:lblOffset val="100"/>
        <c:noMultiLvlLbl val="0"/>
      </c:catAx>
      <c:valAx>
        <c:axId val="-1010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7-43FB-B6BC-56B8F375D0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Gen_Grows_Cost_Decrease'!$J$101:$BL$101</c:f>
              <c:numCache>
                <c:formatCode>General</c:formatCode>
                <c:ptCount val="5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  <c:pt idx="25">
                  <c:v>3.7295406784949843</c:v>
                </c:pt>
                <c:pt idx="26">
                  <c:v>5.5318942121667956</c:v>
                </c:pt>
                <c:pt idx="27">
                  <c:v>7.69388971493981</c:v>
                </c:pt>
                <c:pt idx="28">
                  <c:v>10.391649095440028</c:v>
                </c:pt>
                <c:pt idx="29">
                  <c:v>13.667224471247595</c:v>
                </c:pt>
                <c:pt idx="30">
                  <c:v>17.547308392081053</c:v>
                </c:pt>
                <c:pt idx="31">
                  <c:v>22.041906367894949</c:v>
                </c:pt>
                <c:pt idx="32">
                  <c:v>27.144230160314137</c:v>
                </c:pt>
                <c:pt idx="33">
                  <c:v>32.831675517387161</c:v>
                </c:pt>
                <c:pt idx="34">
                  <c:v>39.067658731693243</c:v>
                </c:pt>
                <c:pt idx="35">
                  <c:v>45.804043904307314</c:v>
                </c:pt>
                <c:pt idx="36">
                  <c:v>52.983890761254429</c:v>
                </c:pt>
                <c:pt idx="37">
                  <c:v>60.544280597300293</c:v>
                </c:pt>
                <c:pt idx="38">
                  <c:v>68.419023654403446</c:v>
                </c:pt>
                <c:pt idx="39">
                  <c:v>76.541104430541992</c:v>
                </c:pt>
                <c:pt idx="40">
                  <c:v>84.844773925460331</c:v>
                </c:pt>
                <c:pt idx="41">
                  <c:v>93.267244280962743</c:v>
                </c:pt>
                <c:pt idx="42">
                  <c:v>101.7499787975472</c:v>
                </c:pt>
                <c:pt idx="43">
                  <c:v>110.23959802345924</c:v>
                </c:pt>
                <c:pt idx="44">
                  <c:v>118.68844100418777</c:v>
                </c:pt>
                <c:pt idx="45">
                  <c:v>127.05483114397039</c:v>
                </c:pt>
                <c:pt idx="46">
                  <c:v>135.30310011737316</c:v>
                </c:pt>
                <c:pt idx="47">
                  <c:v>143.40342257053777</c:v>
                </c:pt>
                <c:pt idx="48">
                  <c:v>151.3315105050751</c:v>
                </c:pt>
                <c:pt idx="49">
                  <c:v>159.06821052495965</c:v>
                </c:pt>
                <c:pt idx="50">
                  <c:v>166.59904054424857</c:v>
                </c:pt>
                <c:pt idx="51">
                  <c:v>173.91369582353497</c:v>
                </c:pt>
                <c:pt idx="52">
                  <c:v>181.0055478106847</c:v>
                </c:pt>
                <c:pt idx="53">
                  <c:v>187.87115349972552</c:v>
                </c:pt>
                <c:pt idx="54">
                  <c:v>194.50978803813476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7-43FB-B6BC-56B8F375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9648"/>
        <c:axId val="-1010228560"/>
      </c:lineChart>
      <c:catAx>
        <c:axId val="-10102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8560"/>
        <c:crosses val="autoZero"/>
        <c:auto val="1"/>
        <c:lblAlgn val="ctr"/>
        <c:lblOffset val="100"/>
        <c:noMultiLvlLbl val="0"/>
      </c:catAx>
      <c:valAx>
        <c:axId val="-10102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7-4BA5-A9B9-EE2B22CBEF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7-4BA5-A9B9-EE2B22CB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0272"/>
        <c:axId val="-1010206256"/>
      </c:lineChart>
      <c:catAx>
        <c:axId val="-10102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6256"/>
        <c:crosses val="autoZero"/>
        <c:auto val="1"/>
        <c:lblAlgn val="ctr"/>
        <c:lblOffset val="100"/>
        <c:noMultiLvlLbl val="0"/>
      </c:catAx>
      <c:valAx>
        <c:axId val="-1010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25-4B38-8826-9A9C5909E0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Gen_Grows_Cost_Decrease'!$J$124:$BL$124</c:f>
              <c:numCache>
                <c:formatCode>General</c:formatCode>
                <c:ptCount val="5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  <c:pt idx="25">
                  <c:v>24.704927588696265</c:v>
                </c:pt>
                <c:pt idx="26">
                  <c:v>30.44569300879089</c:v>
                </c:pt>
                <c:pt idx="27">
                  <c:v>35.673732778633166</c:v>
                </c:pt>
                <c:pt idx="28">
                  <c:v>41.516013015622917</c:v>
                </c:pt>
                <c:pt idx="29">
                  <c:v>48.001892825772323</c:v>
                </c:pt>
                <c:pt idx="30">
                  <c:v>55.157232146459855</c:v>
                </c:pt>
                <c:pt idx="31">
                  <c:v>63.004038000772667</c:v>
                </c:pt>
                <c:pt idx="32">
                  <c:v>71.56018670994618</c:v>
                </c:pt>
                <c:pt idx="33">
                  <c:v>80.839225207192712</c:v>
                </c:pt>
                <c:pt idx="34">
                  <c:v>90.850252011720443</c:v>
                </c:pt>
                <c:pt idx="35">
                  <c:v>101.59787606431887</c:v>
                </c:pt>
                <c:pt idx="36">
                  <c:v>113.08224956912349</c:v>
                </c:pt>
                <c:pt idx="37">
                  <c:v>125.29916927853529</c:v>
                </c:pt>
                <c:pt idx="38">
                  <c:v>138.24023932419882</c:v>
                </c:pt>
                <c:pt idx="39">
                  <c:v>151.89308773973983</c:v>
                </c:pt>
                <c:pt idx="40">
                  <c:v>166.24162822607795</c:v>
                </c:pt>
                <c:pt idx="41">
                  <c:v>181.26635844910734</c:v>
                </c:pt>
                <c:pt idx="42">
                  <c:v>196.9446861939563</c:v>
                </c:pt>
                <c:pt idx="43">
                  <c:v>213.2512749852124</c:v>
                </c:pt>
                <c:pt idx="44">
                  <c:v>230.15840127086454</c:v>
                </c:pt>
                <c:pt idx="45">
                  <c:v>247.63631591156945</c:v>
                </c:pt>
                <c:pt idx="46">
                  <c:v>265.65360347067099</c:v>
                </c:pt>
                <c:pt idx="47">
                  <c:v>284.17753362239301</c:v>
                </c:pt>
                <c:pt idx="48">
                  <c:v>303.17439984893264</c:v>
                </c:pt>
                <c:pt idx="49">
                  <c:v>322.60984145044938</c:v>
                </c:pt>
                <c:pt idx="50">
                  <c:v>342.4491457194419</c:v>
                </c:pt>
                <c:pt idx="51">
                  <c:v>362.65752791287974</c:v>
                </c:pt>
                <c:pt idx="52">
                  <c:v>383.20038737680756</c:v>
                </c:pt>
                <c:pt idx="53">
                  <c:v>404.04353882913409</c:v>
                </c:pt>
                <c:pt idx="54">
                  <c:v>425.15341838111988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25-4B38-8826-9A9C590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0064"/>
        <c:axId val="-1010230736"/>
      </c:lineChart>
      <c:catAx>
        <c:axId val="-10102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30736"/>
        <c:crosses val="autoZero"/>
        <c:auto val="1"/>
        <c:lblAlgn val="ctr"/>
        <c:lblOffset val="100"/>
        <c:noMultiLvlLbl val="0"/>
      </c:catAx>
      <c:valAx>
        <c:axId val="-10102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  <c:pt idx="25">
                  <c:v>2.1656513291753328</c:v>
                </c:pt>
                <c:pt idx="26">
                  <c:v>2.5396590744237959</c:v>
                </c:pt>
                <c:pt idx="27">
                  <c:v>2.9644285319921133</c:v>
                </c:pt>
                <c:pt idx="28">
                  <c:v>3.444638095160391</c:v>
                </c:pt>
                <c:pt idx="29">
                  <c:v>3.9851080179104219</c:v>
                </c:pt>
                <c:pt idx="30">
                  <c:v>4.5907725183782491</c:v>
                </c:pt>
                <c:pt idx="31">
                  <c:v>5.2666493740384857</c:v>
                </c:pt>
                <c:pt idx="32">
                  <c:v>6.0178073671425665</c:v>
                </c:pt>
                <c:pt idx="33">
                  <c:v>6.8493319781392188</c:v>
                </c:pt>
                <c:pt idx="34">
                  <c:v>7.7662897553125472</c:v>
                </c:pt>
                <c:pt idx="35">
                  <c:v>8.7736918102120818</c:v>
                </c:pt>
                <c:pt idx="36">
                  <c:v>9.8764569004291598</c:v>
                </c:pt>
                <c:pt idx="37">
                  <c:v>11.079374563966976</c:v>
                </c:pt>
                <c:pt idx="38">
                  <c:v>12.387068763177135</c:v>
                </c:pt>
                <c:pt idx="39">
                  <c:v>13.803962481528357</c:v>
                </c:pt>
                <c:pt idx="40">
                  <c:v>15.334243694054095</c:v>
                </c:pt>
                <c:pt idx="41">
                  <c:v>16.98183310306613</c:v>
                </c:pt>
                <c:pt idx="42">
                  <c:v>18.750353995604804</c:v>
                </c:pt>
                <c:pt idx="43">
                  <c:v>20.643104539181998</c:v>
                </c:pt>
                <c:pt idx="44">
                  <c:v>22.663032788760486</c:v>
                </c:pt>
                <c:pt idx="45">
                  <c:v>24.812714631706822</c:v>
                </c:pt>
                <c:pt idx="46">
                  <c:v>27.094334849737141</c:v>
                </c:pt>
                <c:pt idx="47">
                  <c:v>29.509671428675844</c:v>
                </c:pt>
                <c:pt idx="48">
                  <c:v>32.060083199124072</c:v>
                </c:pt>
                <c:pt idx="49">
                  <c:v>34.746500844757641</c:v>
                </c:pt>
                <c:pt idx="50">
                  <c:v>37.569421270705355</c:v>
                </c:pt>
                <c:pt idx="51">
                  <c:v>40.528905282953204</c:v>
                </c:pt>
                <c:pt idx="52">
                  <c:v>43.62457849151437</c:v>
                </c:pt>
                <c:pt idx="53">
                  <c:v>46.855635315617334</c:v>
                </c:pt>
                <c:pt idx="54">
                  <c:v>50.220845938703654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50112"/>
        <c:axId val="-1754758816"/>
      </c:lineChart>
      <c:catAx>
        <c:axId val="-17547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8816"/>
        <c:crosses val="autoZero"/>
        <c:auto val="1"/>
        <c:lblAlgn val="ctr"/>
        <c:lblOffset val="100"/>
        <c:noMultiLvlLbl val="0"/>
      </c:catAx>
      <c:valAx>
        <c:axId val="-17547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A1-49EB-9637-FCB76D20D4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A1-49EB-9637-FCB76D20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9104"/>
        <c:axId val="-1010209520"/>
      </c:lineChart>
      <c:catAx>
        <c:axId val="-10102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9520"/>
        <c:crosses val="autoZero"/>
        <c:auto val="1"/>
        <c:lblAlgn val="ctr"/>
        <c:lblOffset val="100"/>
        <c:noMultiLvlLbl val="0"/>
      </c:catAx>
      <c:valAx>
        <c:axId val="-1010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1-45B3-93E6-A698B0E5ED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Gen_Grows_Cost_Decrease'!$J$147:$BL$147</c:f>
              <c:numCache>
                <c:formatCode>General</c:formatCode>
                <c:ptCount val="5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  <c:pt idx="25">
                  <c:v>637.58658042014372</c:v>
                </c:pt>
                <c:pt idx="26">
                  <c:v>688.99135463403775</c:v>
                </c:pt>
                <c:pt idx="27">
                  <c:v>758.59628839406014</c:v>
                </c:pt>
                <c:pt idx="28">
                  <c:v>829.56690769190345</c:v>
                </c:pt>
                <c:pt idx="29">
                  <c:v>901.64319694629637</c:v>
                </c:pt>
                <c:pt idx="30">
                  <c:v>974.59378755351543</c:v>
                </c:pt>
                <c:pt idx="31">
                  <c:v>1048.2142793516609</c:v>
                </c:pt>
                <c:pt idx="32">
                  <c:v>1122.3251275486637</c:v>
                </c:pt>
                <c:pt idx="33">
                  <c:v>1196.7693305713699</c:v>
                </c:pt>
                <c:pt idx="34">
                  <c:v>1271.4100864508443</c:v>
                </c:pt>
                <c:pt idx="35">
                  <c:v>1346.128530382678</c:v>
                </c:pt>
                <c:pt idx="36">
                  <c:v>1420.8216234011634</c:v>
                </c:pt>
                <c:pt idx="37">
                  <c:v>1495.4002302309145</c:v>
                </c:pt>
                <c:pt idx="38">
                  <c:v>1569.7874015421394</c:v>
                </c:pt>
                <c:pt idx="39">
                  <c:v>1643.9168602281115</c:v>
                </c:pt>
                <c:pt idx="40">
                  <c:v>1717.7316812938247</c:v>
                </c:pt>
                <c:pt idx="41">
                  <c:v>1791.1831490746445</c:v>
                </c:pt>
                <c:pt idx="42">
                  <c:v>1864.2297726277097</c:v>
                </c:pt>
                <c:pt idx="43">
                  <c:v>1936.8364393362194</c:v>
                </c:pt>
                <c:pt idx="44">
                  <c:v>2008.9736873284412</c:v>
                </c:pt>
                <c:pt idx="45">
                  <c:v>2080.6170787126557</c:v>
                </c:pt>
                <c:pt idx="46">
                  <c:v>2151.7466574824971</c:v>
                </c:pt>
                <c:pt idx="47">
                  <c:v>2222.3464779874353</c:v>
                </c:pt>
                <c:pt idx="48">
                  <c:v>2292.4041919102692</c:v>
                </c:pt>
                <c:pt idx="49">
                  <c:v>2361.9106836318711</c:v>
                </c:pt>
                <c:pt idx="50">
                  <c:v>2430.85974562716</c:v>
                </c:pt>
                <c:pt idx="51">
                  <c:v>2499.2477870924786</c:v>
                </c:pt>
                <c:pt idx="52">
                  <c:v>2567.0735703424953</c:v>
                </c:pt>
                <c:pt idx="53">
                  <c:v>2634.337970641604</c:v>
                </c:pt>
                <c:pt idx="54">
                  <c:v>2701.0437560642295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1-45B3-93E6-A698B0E5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9312"/>
        <c:axId val="-1010218768"/>
      </c:lineChart>
      <c:catAx>
        <c:axId val="-101021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8768"/>
        <c:crosses val="autoZero"/>
        <c:auto val="1"/>
        <c:lblAlgn val="ctr"/>
        <c:lblOffset val="100"/>
        <c:noMultiLvlLbl val="0"/>
      </c:catAx>
      <c:valAx>
        <c:axId val="-10102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B-4393-B67F-FF34BCCF3D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Gen_Grows_Cost_Decrease'!$J$170:$AH$170</c:f>
              <c:numCache>
                <c:formatCode>General</c:formatCode>
                <c:ptCount val="2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8B-4393-B67F-FF34BCCF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8016"/>
        <c:axId val="-1010223120"/>
      </c:lineChart>
      <c:catAx>
        <c:axId val="-101022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3120"/>
        <c:crosses val="autoZero"/>
        <c:auto val="1"/>
        <c:lblAlgn val="ctr"/>
        <c:lblOffset val="100"/>
        <c:noMultiLvlLbl val="0"/>
      </c:catAx>
      <c:valAx>
        <c:axId val="-1010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3E-4ED8-86FB-9175E48FC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Gen_Grows_Cost_Decrease'!$J$170:$BL$170</c:f>
              <c:numCache>
                <c:formatCode>General</c:formatCode>
                <c:ptCount val="55"/>
                <c:pt idx="0">
                  <c:v>1.2350735309122182E-3</c:v>
                </c:pt>
                <c:pt idx="1">
                  <c:v>1.3896354679742038E-3</c:v>
                </c:pt>
                <c:pt idx="2">
                  <c:v>1.6470453322236195E-3</c:v>
                </c:pt>
                <c:pt idx="3">
                  <c:v>2.0692606091710108E-3</c:v>
                </c:pt>
                <c:pt idx="4">
                  <c:v>2.695750619477388E-3</c:v>
                </c:pt>
                <c:pt idx="5">
                  <c:v>3.7058727877567572E-3</c:v>
                </c:pt>
                <c:pt idx="6">
                  <c:v>5.2450897510210133E-3</c:v>
                </c:pt>
                <c:pt idx="7">
                  <c:v>7.6363568822376878E-3</c:v>
                </c:pt>
                <c:pt idx="8">
                  <c:v>1.1032341956738183E-2</c:v>
                </c:pt>
                <c:pt idx="9">
                  <c:v>1.6111994377138717E-2</c:v>
                </c:pt>
                <c:pt idx="10">
                  <c:v>2.3921989470906197E-2</c:v>
                </c:pt>
                <c:pt idx="11">
                  <c:v>3.4754380068826508E-2</c:v>
                </c:pt>
                <c:pt idx="12">
                  <c:v>5.084775610943628E-2</c:v>
                </c:pt>
                <c:pt idx="13">
                  <c:v>7.1194625497385519E-2</c:v>
                </c:pt>
                <c:pt idx="14">
                  <c:v>0.10120052784272494</c:v>
                </c:pt>
                <c:pt idx="15">
                  <c:v>0.14564755954329836</c:v>
                </c:pt>
                <c:pt idx="16">
                  <c:v>0.19581773472508368</c:v>
                </c:pt>
                <c:pt idx="17">
                  <c:v>0.27324641817567713</c:v>
                </c:pt>
                <c:pt idx="18">
                  <c:v>0.367348790693524</c:v>
                </c:pt>
                <c:pt idx="19">
                  <c:v>0.50622038767586419</c:v>
                </c:pt>
                <c:pt idx="20">
                  <c:v>0.68248715717117636</c:v>
                </c:pt>
                <c:pt idx="21">
                  <c:v>0.89160506772547943</c:v>
                </c:pt>
                <c:pt idx="22">
                  <c:v>1.1675653451635508</c:v>
                </c:pt>
                <c:pt idx="23">
                  <c:v>1.4789793948355585</c:v>
                </c:pt>
                <c:pt idx="24">
                  <c:v>1.9041792796468635</c:v>
                </c:pt>
                <c:pt idx="25">
                  <c:v>2.3667435448377114</c:v>
                </c:pt>
                <c:pt idx="26">
                  <c:v>3.000523019795962</c:v>
                </c:pt>
                <c:pt idx="27">
                  <c:v>3.7572050188159234</c:v>
                </c:pt>
                <c:pt idx="28">
                  <c:v>4.6713587243620411</c:v>
                </c:pt>
                <c:pt idx="29">
                  <c:v>5.7681798027239353</c:v>
                </c:pt>
                <c:pt idx="30">
                  <c:v>7.0754544640707424</c:v>
                </c:pt>
                <c:pt idx="31">
                  <c:v>8.6236009111934173</c:v>
                </c:pt>
                <c:pt idx="32">
                  <c:v>10.445679709137176</c:v>
                </c:pt>
                <c:pt idx="33">
                  <c:v>12.577370905978674</c:v>
                </c:pt>
                <c:pt idx="34">
                  <c:v>15.056916368116493</c:v>
                </c:pt>
                <c:pt idx="35">
                  <c:v>17.925026477776875</c:v>
                </c:pt>
                <c:pt idx="36">
                  <c:v>21.224751054830616</c:v>
                </c:pt>
                <c:pt idx="37">
                  <c:v>25.001315087784</c:v>
                </c:pt>
                <c:pt idx="38">
                  <c:v>29.301920568651148</c:v>
                </c:pt>
                <c:pt idx="39">
                  <c:v>34.175516403173106</c:v>
                </c:pt>
                <c:pt idx="40">
                  <c:v>39.672538993293323</c:v>
                </c:pt>
                <c:pt idx="41">
                  <c:v>45.844626647123519</c:v>
                </c:pt>
                <c:pt idx="42">
                  <c:v>52.744311449919643</c:v>
                </c:pt>
                <c:pt idx="43">
                  <c:v>60.424692618102064</c:v>
                </c:pt>
                <c:pt idx="44">
                  <c:v>68.939095650611449</c:v>
                </c:pt>
                <c:pt idx="45">
                  <c:v>78.340721784655585</c:v>
                </c:pt>
                <c:pt idx="46">
                  <c:v>88.682292356136955</c:v>
                </c:pt>
                <c:pt idx="47">
                  <c:v>100.01569266144176</c:v>
                </c:pt>
                <c:pt idx="48">
                  <c:v>112.39161982221036</c:v>
                </c:pt>
                <c:pt idx="49">
                  <c:v>125.85923897561007</c:v>
                </c:pt>
                <c:pt idx="50">
                  <c:v>140.46585185865649</c:v>
                </c:pt>
                <c:pt idx="51">
                  <c:v>156.25658153678864</c:v>
                </c:pt>
                <c:pt idx="52">
                  <c:v>173.27407665545311</c:v>
                </c:pt>
                <c:pt idx="53">
                  <c:v>191.55823818057289</c:v>
                </c:pt>
                <c:pt idx="54">
                  <c:v>211.1459711513474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3E-4ED8-86FB-9175E48F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17680"/>
        <c:axId val="-1010208976"/>
      </c:lineChart>
      <c:catAx>
        <c:axId val="-10102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8976"/>
        <c:crosses val="autoZero"/>
        <c:auto val="1"/>
        <c:lblAlgn val="ctr"/>
        <c:lblOffset val="100"/>
        <c:noMultiLvlLbl val="0"/>
      </c:catAx>
      <c:valAx>
        <c:axId val="-10102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9D-43D8-83F7-E4B16340E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Gen_Grows_Cost_Decrease'!$J$7:$AH$7</c:f>
              <c:numCache>
                <c:formatCode>General</c:formatCode>
                <c:ptCount val="25"/>
                <c:pt idx="0">
                  <c:v>10.224199094333134</c:v>
                </c:pt>
                <c:pt idx="1">
                  <c:v>11.762090181671583</c:v>
                </c:pt>
                <c:pt idx="2">
                  <c:v>14.191899441689259</c:v>
                </c:pt>
                <c:pt idx="3">
                  <c:v>17.934909835916322</c:v>
                </c:pt>
                <c:pt idx="4">
                  <c:v>23.484704829192388</c:v>
                </c:pt>
                <c:pt idx="5">
                  <c:v>31.733367114299575</c:v>
                </c:pt>
                <c:pt idx="6">
                  <c:v>42.406401727740835</c:v>
                </c:pt>
                <c:pt idx="7">
                  <c:v>57.498976483133738</c:v>
                </c:pt>
                <c:pt idx="8">
                  <c:v>77.442879637055555</c:v>
                </c:pt>
                <c:pt idx="9">
                  <c:v>104.27400939130422</c:v>
                </c:pt>
                <c:pt idx="10">
                  <c:v>137.83175590079838</c:v>
                </c:pt>
                <c:pt idx="11">
                  <c:v>179.14932549455912</c:v>
                </c:pt>
                <c:pt idx="12">
                  <c:v>231.35308375480653</c:v>
                </c:pt>
                <c:pt idx="13">
                  <c:v>287.04331404178225</c:v>
                </c:pt>
                <c:pt idx="14">
                  <c:v>342.39772142351654</c:v>
                </c:pt>
                <c:pt idx="15">
                  <c:v>431.79271288533084</c:v>
                </c:pt>
                <c:pt idx="16">
                  <c:v>521.91204559458811</c:v>
                </c:pt>
                <c:pt idx="17">
                  <c:v>619.5270650747874</c:v>
                </c:pt>
                <c:pt idx="18">
                  <c:v>729.7518783603939</c:v>
                </c:pt>
                <c:pt idx="19">
                  <c:v>849.50774016469165</c:v>
                </c:pt>
                <c:pt idx="20">
                  <c:v>965.30945714716779</c:v>
                </c:pt>
                <c:pt idx="21">
                  <c:v>1105.4772632381816</c:v>
                </c:pt>
                <c:pt idx="22">
                  <c:v>1258.4990561978004</c:v>
                </c:pt>
                <c:pt idx="23">
                  <c:v>1438.8842310205039</c:v>
                </c:pt>
                <c:pt idx="24">
                  <c:v>1591.1296337150623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D-43D8-83F7-E4B16340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8432"/>
        <c:axId val="-1010207888"/>
      </c:lineChart>
      <c:catAx>
        <c:axId val="-10102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7888"/>
        <c:crosses val="autoZero"/>
        <c:auto val="1"/>
        <c:lblAlgn val="ctr"/>
        <c:lblOffset val="100"/>
        <c:noMultiLvlLbl val="0"/>
      </c:catAx>
      <c:valAx>
        <c:axId val="-1010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36-4984-A3AE-47CB9BBE57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Gen_Grows_Cost_Decrease'!$J$32:$AH$32</c:f>
              <c:numCache>
                <c:formatCode>General</c:formatCode>
                <c:ptCount val="25"/>
                <c:pt idx="0">
                  <c:v>9.6238524074274014</c:v>
                </c:pt>
                <c:pt idx="1">
                  <c:v>11.857599730750074</c:v>
                </c:pt>
                <c:pt idx="2">
                  <c:v>14.655233650007903</c:v>
                </c:pt>
                <c:pt idx="3">
                  <c:v>18.390531254654384</c:v>
                </c:pt>
                <c:pt idx="4">
                  <c:v>22.948713265782324</c:v>
                </c:pt>
                <c:pt idx="5">
                  <c:v>29.07201999812165</c:v>
                </c:pt>
                <c:pt idx="6">
                  <c:v>36.302986569891821</c:v>
                </c:pt>
                <c:pt idx="7">
                  <c:v>44.749793193747081</c:v>
                </c:pt>
                <c:pt idx="8">
                  <c:v>55.613184187074005</c:v>
                </c:pt>
                <c:pt idx="9">
                  <c:v>68.50681126668448</c:v>
                </c:pt>
                <c:pt idx="10">
                  <c:v>83.249038811359341</c:v>
                </c:pt>
                <c:pt idx="11">
                  <c:v>100.23598025285358</c:v>
                </c:pt>
                <c:pt idx="12">
                  <c:v>119.54947102727708</c:v>
                </c:pt>
                <c:pt idx="13">
                  <c:v>140.65123832141188</c:v>
                </c:pt>
                <c:pt idx="14">
                  <c:v>155.74903958971194</c:v>
                </c:pt>
                <c:pt idx="15">
                  <c:v>187.21244081116239</c:v>
                </c:pt>
                <c:pt idx="16">
                  <c:v>211.87702381561232</c:v>
                </c:pt>
                <c:pt idx="17">
                  <c:v>242.84883328613037</c:v>
                </c:pt>
                <c:pt idx="18">
                  <c:v>272.2245177018101</c:v>
                </c:pt>
                <c:pt idx="19">
                  <c:v>299.3308645554319</c:v>
                </c:pt>
                <c:pt idx="20">
                  <c:v>337.61162997122489</c:v>
                </c:pt>
                <c:pt idx="21">
                  <c:v>378.16060980215701</c:v>
                </c:pt>
                <c:pt idx="22">
                  <c:v>421.36894274516737</c:v>
                </c:pt>
                <c:pt idx="23">
                  <c:v>463.03568057895893</c:v>
                </c:pt>
                <c:pt idx="24">
                  <c:v>496.72712374057829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36-4984-A3AE-47CB9BBE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7344"/>
        <c:axId val="-1010205168"/>
      </c:lineChart>
      <c:catAx>
        <c:axId val="-101020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5168"/>
        <c:crosses val="autoZero"/>
        <c:auto val="1"/>
        <c:lblAlgn val="ctr"/>
        <c:lblOffset val="100"/>
        <c:noMultiLvlLbl val="0"/>
      </c:catAx>
      <c:valAx>
        <c:axId val="-10102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12-4951-93B0-BCB856CAA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Gen_Grows_Cost_Decrease'!$J$55:$AH$55</c:f>
              <c:numCache>
                <c:formatCode>General</c:formatCode>
                <c:ptCount val="25"/>
                <c:pt idx="0">
                  <c:v>3.2665194644844595</c:v>
                </c:pt>
                <c:pt idx="1">
                  <c:v>3.2825030121333452</c:v>
                </c:pt>
                <c:pt idx="2">
                  <c:v>3.3388961543758118</c:v>
                </c:pt>
                <c:pt idx="3">
                  <c:v>3.508721468190346</c:v>
                </c:pt>
                <c:pt idx="4">
                  <c:v>3.9354138384817192</c:v>
                </c:pt>
                <c:pt idx="5">
                  <c:v>4.8889656976643998</c:v>
                </c:pt>
                <c:pt idx="6">
                  <c:v>6.6037694009954215</c:v>
                </c:pt>
                <c:pt idx="7">
                  <c:v>9.7781691380758016</c:v>
                </c:pt>
                <c:pt idx="8">
                  <c:v>14.653384317352787</c:v>
                </c:pt>
                <c:pt idx="9">
                  <c:v>22.120634005285897</c:v>
                </c:pt>
                <c:pt idx="10">
                  <c:v>32.663974839403586</c:v>
                </c:pt>
                <c:pt idx="11">
                  <c:v>45.655356338441884</c:v>
                </c:pt>
                <c:pt idx="12">
                  <c:v>63.064887637220529</c:v>
                </c:pt>
                <c:pt idx="13">
                  <c:v>81.741838427632516</c:v>
                </c:pt>
                <c:pt idx="14">
                  <c:v>99.565482194142945</c:v>
                </c:pt>
                <c:pt idx="15">
                  <c:v>127.05307143597136</c:v>
                </c:pt>
                <c:pt idx="16">
                  <c:v>153.28252513131486</c:v>
                </c:pt>
                <c:pt idx="17">
                  <c:v>178.81724717894016</c:v>
                </c:pt>
                <c:pt idx="18">
                  <c:v>208.24774687928414</c:v>
                </c:pt>
                <c:pt idx="19">
                  <c:v>238.26032246302273</c:v>
                </c:pt>
                <c:pt idx="20">
                  <c:v>267.44233214488503</c:v>
                </c:pt>
                <c:pt idx="21">
                  <c:v>296.99819062991565</c:v>
                </c:pt>
                <c:pt idx="22">
                  <c:v>322.89958466155093</c:v>
                </c:pt>
                <c:pt idx="23">
                  <c:v>361.41444696128139</c:v>
                </c:pt>
                <c:pt idx="24">
                  <c:v>384.23929925175975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12-4951-93B0-BCB856CA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04624"/>
        <c:axId val="-1010227472"/>
      </c:lineChart>
      <c:catAx>
        <c:axId val="-101020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7472"/>
        <c:crosses val="autoZero"/>
        <c:auto val="1"/>
        <c:lblAlgn val="ctr"/>
        <c:lblOffset val="100"/>
        <c:noMultiLvlLbl val="0"/>
      </c:catAx>
      <c:valAx>
        <c:axId val="-1010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F-4F44-A516-0E5E009E74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Gen_Grows_Cost_Decrease'!$J$78:$AH$78</c:f>
              <c:numCache>
                <c:formatCode>General</c:formatCode>
                <c:ptCount val="25"/>
                <c:pt idx="0">
                  <c:v>7.7777777777777784E-3</c:v>
                </c:pt>
                <c:pt idx="1">
                  <c:v>7.7777777777777784E-3</c:v>
                </c:pt>
                <c:pt idx="2">
                  <c:v>7.7777777777777784E-3</c:v>
                </c:pt>
                <c:pt idx="3">
                  <c:v>7.7777777777777784E-3</c:v>
                </c:pt>
                <c:pt idx="4">
                  <c:v>7.7777777777777784E-3</c:v>
                </c:pt>
                <c:pt idx="5">
                  <c:v>7.7777777777777784E-3</c:v>
                </c:pt>
                <c:pt idx="6">
                  <c:v>7.7777777777777784E-3</c:v>
                </c:pt>
                <c:pt idx="7">
                  <c:v>7.7777777777778079E-3</c:v>
                </c:pt>
                <c:pt idx="8">
                  <c:v>7.7777777798790498E-3</c:v>
                </c:pt>
                <c:pt idx="9">
                  <c:v>7.7777855623048448E-3</c:v>
                </c:pt>
                <c:pt idx="10">
                  <c:v>7.7810829603372862E-3</c:v>
                </c:pt>
                <c:pt idx="11">
                  <c:v>8.0649376389822745E-3</c:v>
                </c:pt>
                <c:pt idx="12">
                  <c:v>1.5542596948390027E-2</c:v>
                </c:pt>
                <c:pt idx="13">
                  <c:v>9.6163123254309868E-2</c:v>
                </c:pt>
                <c:pt idx="14">
                  <c:v>0.53135451436179648</c:v>
                </c:pt>
                <c:pt idx="15">
                  <c:v>2.0462032492870863</c:v>
                </c:pt>
                <c:pt idx="16">
                  <c:v>5.5709092671370986</c:v>
                </c:pt>
                <c:pt idx="17">
                  <c:v>11.927906666546745</c:v>
                </c:pt>
                <c:pt idx="18">
                  <c:v>21.013854832133674</c:v>
                </c:pt>
                <c:pt idx="19">
                  <c:v>31.935337939696822</c:v>
                </c:pt>
                <c:pt idx="20">
                  <c:v>43.610458022700691</c:v>
                </c:pt>
                <c:pt idx="21">
                  <c:v>55.354545345592669</c:v>
                </c:pt>
                <c:pt idx="22">
                  <c:v>66.190119238626536</c:v>
                </c:pt>
                <c:pt idx="23">
                  <c:v>77.397822090808646</c:v>
                </c:pt>
                <c:pt idx="24">
                  <c:v>86.816096256253047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DF-4F44-A516-0E5E009E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6928"/>
        <c:axId val="-1010226384"/>
      </c:lineChart>
      <c:catAx>
        <c:axId val="-10102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6384"/>
        <c:crosses val="autoZero"/>
        <c:auto val="1"/>
        <c:lblAlgn val="ctr"/>
        <c:lblOffset val="100"/>
        <c:noMultiLvlLbl val="0"/>
      </c:catAx>
      <c:valAx>
        <c:axId val="-10102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8C-4DED-BFC2-F53F4B69E4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Gen_Grows_Cost_Decrease'!$J$101:$AH$101</c:f>
              <c:numCache>
                <c:formatCode>General</c:formatCode>
                <c:ptCount val="25"/>
                <c:pt idx="0">
                  <c:v>1.0523097291808258E-17</c:v>
                </c:pt>
                <c:pt idx="1">
                  <c:v>6.6206174025673334E-16</c:v>
                </c:pt>
                <c:pt idx="2">
                  <c:v>2.7951021338540017E-14</c:v>
                </c:pt>
                <c:pt idx="3">
                  <c:v>8.301182880719009E-13</c:v>
                </c:pt>
                <c:pt idx="4">
                  <c:v>1.8385444850830838E-11</c:v>
                </c:pt>
                <c:pt idx="5">
                  <c:v>3.0811371948344805E-10</c:v>
                </c:pt>
                <c:pt idx="6">
                  <c:v>3.881841722065662E-9</c:v>
                </c:pt>
                <c:pt idx="7">
                  <c:v>3.8000099300252968E-8</c:v>
                </c:pt>
                <c:pt idx="8">
                  <c:v>3.0824221499685068E-7</c:v>
                </c:pt>
                <c:pt idx="9">
                  <c:v>2.0370149014785735E-6</c:v>
                </c:pt>
                <c:pt idx="10">
                  <c:v>1.1235796159433975E-5</c:v>
                </c:pt>
                <c:pt idx="11">
                  <c:v>5.3769580048454479E-5</c:v>
                </c:pt>
                <c:pt idx="12">
                  <c:v>2.1961146112004992E-4</c:v>
                </c:pt>
                <c:pt idx="13">
                  <c:v>7.8320754280819115E-4</c:v>
                </c:pt>
                <c:pt idx="14">
                  <c:v>2.3277974473067289E-3</c:v>
                </c:pt>
                <c:pt idx="15">
                  <c:v>6.8059368297319917E-3</c:v>
                </c:pt>
                <c:pt idx="16">
                  <c:v>1.7583372220220179E-2</c:v>
                </c:pt>
                <c:pt idx="17">
                  <c:v>4.1530333844738962E-2</c:v>
                </c:pt>
                <c:pt idx="18">
                  <c:v>8.8695389711875863E-2</c:v>
                </c:pt>
                <c:pt idx="19">
                  <c:v>0.17916621114947967</c:v>
                </c:pt>
                <c:pt idx="20">
                  <c:v>0.33638449231472994</c:v>
                </c:pt>
                <c:pt idx="21">
                  <c:v>0.60697033882235041</c:v>
                </c:pt>
                <c:pt idx="22">
                  <c:v>1.0273717566992355</c:v>
                </c:pt>
                <c:pt idx="23">
                  <c:v>1.6806807486475712</c:v>
                </c:pt>
                <c:pt idx="24">
                  <c:v>2.5934367889421983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C-4DED-BFC2-F53F4B69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0225296"/>
        <c:axId val="-1005200768"/>
      </c:lineChart>
      <c:catAx>
        <c:axId val="-10102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00768"/>
        <c:crosses val="autoZero"/>
        <c:auto val="1"/>
        <c:lblAlgn val="ctr"/>
        <c:lblOffset val="100"/>
        <c:noMultiLvlLbl val="0"/>
      </c:catAx>
      <c:valAx>
        <c:axId val="-1005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102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7F-4FB8-B91E-704EBB4AC9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Gen_Grows_Cost_Decrease'!$J$124:$AH$124</c:f>
              <c:numCache>
                <c:formatCode>General</c:formatCode>
                <c:ptCount val="25"/>
                <c:pt idx="0">
                  <c:v>1.7733077490794079E-2</c:v>
                </c:pt>
                <c:pt idx="1">
                  <c:v>2.5142996447669458E-2</c:v>
                </c:pt>
                <c:pt idx="2">
                  <c:v>3.6615982017653273E-2</c:v>
                </c:pt>
                <c:pt idx="3">
                  <c:v>5.2560902553133906E-2</c:v>
                </c:pt>
                <c:pt idx="4">
                  <c:v>7.6723732683526905E-2</c:v>
                </c:pt>
                <c:pt idx="5">
                  <c:v>0.11354178952892449</c:v>
                </c:pt>
                <c:pt idx="6">
                  <c:v>0.16582533194129612</c:v>
                </c:pt>
                <c:pt idx="7">
                  <c:v>0.24432545880249701</c:v>
                </c:pt>
                <c:pt idx="8">
                  <c:v>0.35053432402076534</c:v>
                </c:pt>
                <c:pt idx="9">
                  <c:v>0.50521620960252678</c:v>
                </c:pt>
                <c:pt idx="10">
                  <c:v>0.70311491716822638</c:v>
                </c:pt>
                <c:pt idx="11">
                  <c:v>0.97523223462503439</c:v>
                </c:pt>
                <c:pt idx="12">
                  <c:v>1.3303280764767271</c:v>
                </c:pt>
                <c:pt idx="13">
                  <c:v>1.762796169813696</c:v>
                </c:pt>
                <c:pt idx="14">
                  <c:v>2.2845807603967874</c:v>
                </c:pt>
                <c:pt idx="15">
                  <c:v>3.0994426200419403</c:v>
                </c:pt>
                <c:pt idx="16">
                  <c:v>3.9831770247634668</c:v>
                </c:pt>
                <c:pt idx="17">
                  <c:v>5.1686890547774649</c:v>
                </c:pt>
                <c:pt idx="18">
                  <c:v>6.5519163165311127</c:v>
                </c:pt>
                <c:pt idx="19">
                  <c:v>8.231832881052032</c:v>
                </c:pt>
                <c:pt idx="20">
                  <c:v>10.196034917116977</c:v>
                </c:pt>
                <c:pt idx="21">
                  <c:v>12.320853800543869</c:v>
                </c:pt>
                <c:pt idx="22">
                  <c:v>15.136647957705788</c:v>
                </c:pt>
                <c:pt idx="23">
                  <c:v>18.300321982647489</c:v>
                </c:pt>
                <c:pt idx="24">
                  <c:v>21.79005358077929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7F-4FB8-B91E-704EBB4A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5208384"/>
        <c:axId val="-1005207840"/>
      </c:lineChart>
      <c:catAx>
        <c:axId val="-10052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07840"/>
        <c:crosses val="autoZero"/>
        <c:auto val="1"/>
        <c:lblAlgn val="ctr"/>
        <c:lblOffset val="100"/>
        <c:noMultiLvlLbl val="0"/>
      </c:catAx>
      <c:valAx>
        <c:axId val="-1005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6.3738183844208275E-3</c:v>
                </c:pt>
                <c:pt idx="1">
                  <c:v>8.5121708183608594E-3</c:v>
                </c:pt>
                <c:pt idx="2">
                  <c:v>1.139893435040237E-2</c:v>
                </c:pt>
                <c:pt idx="3">
                  <c:v>1.5258630584019207E-2</c:v>
                </c:pt>
                <c:pt idx="4">
                  <c:v>2.0371062150200927E-2</c:v>
                </c:pt>
                <c:pt idx="5">
                  <c:v>2.7081537035923191E-2</c:v>
                </c:pt>
                <c:pt idx="6">
                  <c:v>3.5812171363832468E-2</c:v>
                </c:pt>
                <c:pt idx="7">
                  <c:v>4.7074214795395752E-2</c:v>
                </c:pt>
                <c:pt idx="8">
                  <c:v>6.1481303870847194E-2</c:v>
                </c:pt>
                <c:pt idx="9">
                  <c:v>7.9763507481269841E-2</c:v>
                </c:pt>
                <c:pt idx="10">
                  <c:v>0.10278198666408923</c:v>
                </c:pt>
                <c:pt idx="11">
                  <c:v>0.13154404956325097</c:v>
                </c:pt>
                <c:pt idx="12">
                  <c:v>0.16721834333960423</c:v>
                </c:pt>
                <c:pt idx="13">
                  <c:v>0.21114988971995149</c:v>
                </c:pt>
                <c:pt idx="14">
                  <c:v>0.26487464134326139</c:v>
                </c:pt>
                <c:pt idx="15">
                  <c:v>0.33013321357253039</c:v>
                </c:pt>
                <c:pt idx="16">
                  <c:v>0.40888343225356566</c:v>
                </c:pt>
                <c:pt idx="17">
                  <c:v>0.50331133300594977</c:v>
                </c:pt>
                <c:pt idx="18">
                  <c:v>0.61584025268902531</c:v>
                </c:pt>
                <c:pt idx="19">
                  <c:v>0.74913766899872092</c:v>
                </c:pt>
                <c:pt idx="20">
                  <c:v>0.90611946964278756</c:v>
                </c:pt>
                <c:pt idx="21">
                  <c:v>1.0899513677591748</c:v>
                </c:pt>
                <c:pt idx="22">
                  <c:v>1.304047224373303</c:v>
                </c:pt>
                <c:pt idx="23">
                  <c:v>1.5520640906005632</c:v>
                </c:pt>
                <c:pt idx="24">
                  <c:v>1.8378938405823853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4741952"/>
        <c:axId val="-1754758272"/>
      </c:lineChart>
      <c:catAx>
        <c:axId val="-175474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58272"/>
        <c:crosses val="autoZero"/>
        <c:auto val="1"/>
        <c:lblAlgn val="ctr"/>
        <c:lblOffset val="100"/>
        <c:noMultiLvlLbl val="0"/>
      </c:catAx>
      <c:valAx>
        <c:axId val="-1754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47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AF-4069-AAA9-25CDEEF5DC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Gen_Grows_Cost_Decrease'!$J$147:$AH$147</c:f>
              <c:numCache>
                <c:formatCode>General</c:formatCode>
                <c:ptCount val="25"/>
                <c:pt idx="0">
                  <c:v>1.1236604522533424</c:v>
                </c:pt>
                <c:pt idx="1">
                  <c:v>1.1305543598548193</c:v>
                </c:pt>
                <c:pt idx="2">
                  <c:v>1.1540872518561971</c:v>
                </c:pt>
                <c:pt idx="3">
                  <c:v>1.2207504209271458</c:v>
                </c:pt>
                <c:pt idx="4">
                  <c:v>1.3914673686641819</c:v>
                </c:pt>
                <c:pt idx="5">
                  <c:v>1.7821360548800558</c:v>
                </c:pt>
                <c:pt idx="6">
                  <c:v>2.5588773592269902</c:v>
                </c:pt>
                <c:pt idx="7">
                  <c:v>4.0330536489284601</c:v>
                </c:pt>
                <c:pt idx="8">
                  <c:v>6.6145164794634077</c:v>
                </c:pt>
                <c:pt idx="9">
                  <c:v>10.997203909094777</c:v>
                </c:pt>
                <c:pt idx="10">
                  <c:v>17.556530743660453</c:v>
                </c:pt>
                <c:pt idx="11">
                  <c:v>27.306121092169676</c:v>
                </c:pt>
                <c:pt idx="12">
                  <c:v>41.182408888207853</c:v>
                </c:pt>
                <c:pt idx="13">
                  <c:v>57.573422882943554</c:v>
                </c:pt>
                <c:pt idx="14">
                  <c:v>77.320857508232848</c:v>
                </c:pt>
                <c:pt idx="15">
                  <c:v>107.03299210955714</c:v>
                </c:pt>
                <c:pt idx="16">
                  <c:v>141.76126105568338</c:v>
                </c:pt>
                <c:pt idx="17">
                  <c:v>178.60769144356817</c:v>
                </c:pt>
                <c:pt idx="18">
                  <c:v>223.14288847814674</c:v>
                </c:pt>
                <c:pt idx="19">
                  <c:v>272.78493405597635</c:v>
                </c:pt>
                <c:pt idx="20">
                  <c:v>314.84083404382352</c:v>
                </c:pt>
                <c:pt idx="21">
                  <c:v>372.42289146361253</c:v>
                </c:pt>
                <c:pt idx="22">
                  <c:v>438.39214310738834</c:v>
                </c:pt>
                <c:pt idx="23">
                  <c:v>515.23289006327479</c:v>
                </c:pt>
                <c:pt idx="24">
                  <c:v>580.81939589146953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AF-4069-AAA9-25CDEEF5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5221440"/>
        <c:axId val="-1005207296"/>
      </c:lineChart>
      <c:catAx>
        <c:axId val="-10052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07296"/>
        <c:crosses val="autoZero"/>
        <c:auto val="1"/>
        <c:lblAlgn val="ctr"/>
        <c:lblOffset val="100"/>
        <c:noMultiLvlLbl val="0"/>
      </c:catAx>
      <c:valAx>
        <c:axId val="-1005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7-4877-9B2A-76367F6730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'Var_M_35%'!$J$170:$AH$170</c:f>
              <c:numCache>
                <c:formatCode>General</c:formatCode>
                <c:ptCount val="25"/>
                <c:pt idx="0">
                  <c:v>1.1887880211133392E-3</c:v>
                </c:pt>
                <c:pt idx="1">
                  <c:v>1.3189911455146657E-3</c:v>
                </c:pt>
                <c:pt idx="2">
                  <c:v>1.5395103285936022E-3</c:v>
                </c:pt>
                <c:pt idx="3">
                  <c:v>1.9071743028314934E-3</c:v>
                </c:pt>
                <c:pt idx="4">
                  <c:v>2.4625482707631265E-3</c:v>
                </c:pt>
                <c:pt idx="5">
                  <c:v>3.3702677277648758E-3</c:v>
                </c:pt>
                <c:pt idx="6">
                  <c:v>4.7733010177140444E-3</c:v>
                </c:pt>
                <c:pt idx="7">
                  <c:v>6.9801744483320993E-3</c:v>
                </c:pt>
                <c:pt idx="8">
                  <c:v>1.0156796795445247E-2</c:v>
                </c:pt>
                <c:pt idx="9">
                  <c:v>1.4958242608694924E-2</c:v>
                </c:pt>
                <c:pt idx="10">
                  <c:v>2.2406369406070201E-2</c:v>
                </c:pt>
                <c:pt idx="11">
                  <c:v>3.284348577030341E-2</c:v>
                </c:pt>
                <c:pt idx="12">
                  <c:v>4.8463348801382339E-2</c:v>
                </c:pt>
                <c:pt idx="13">
                  <c:v>6.840103634558499E-2</c:v>
                </c:pt>
                <c:pt idx="14">
                  <c:v>9.794290788692897E-2</c:v>
                </c:pt>
                <c:pt idx="15">
                  <c:v>0.14189000071639185</c:v>
                </c:pt>
                <c:pt idx="16">
                  <c:v>0.19188299383729693</c:v>
                </c:pt>
                <c:pt idx="17">
                  <c:v>0.26911729917911881</c:v>
                </c:pt>
                <c:pt idx="18">
                  <c:v>0.36336289232641328</c:v>
                </c:pt>
                <c:pt idx="19">
                  <c:v>0.50251880620331613</c:v>
                </c:pt>
                <c:pt idx="20">
                  <c:v>0.67942493024641271</c:v>
                </c:pt>
                <c:pt idx="21">
                  <c:v>0.88949948188177264</c:v>
                </c:pt>
                <c:pt idx="22">
                  <c:v>1.1664920655470943</c:v>
                </c:pt>
                <c:pt idx="23">
                  <c:v>1.4787733212640026</c:v>
                </c:pt>
                <c:pt idx="24">
                  <c:v>1.9041817581837399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7-4877-9B2A-76367F67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5195872"/>
        <c:axId val="-1005204032"/>
      </c:lineChart>
      <c:catAx>
        <c:axId val="-100519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204032"/>
        <c:crosses val="autoZero"/>
        <c:auto val="1"/>
        <c:lblAlgn val="ctr"/>
        <c:lblOffset val="100"/>
        <c:noMultiLvlLbl val="0"/>
      </c:catAx>
      <c:valAx>
        <c:axId val="-10052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051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42862</xdr:rowOff>
    </xdr:from>
    <xdr:to>
      <xdr:col>12</xdr:col>
      <xdr:colOff>76200</xdr:colOff>
      <xdr:row>24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32</xdr:row>
      <xdr:rowOff>52387</xdr:rowOff>
    </xdr:from>
    <xdr:to>
      <xdr:col>10</xdr:col>
      <xdr:colOff>304800</xdr:colOff>
      <xdr:row>46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147</xdr:row>
      <xdr:rowOff>166687</xdr:rowOff>
    </xdr:from>
    <xdr:to>
      <xdr:col>4</xdr:col>
      <xdr:colOff>676275</xdr:colOff>
      <xdr:row>162</xdr:row>
      <xdr:rowOff>52387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438150</xdr:colOff>
      <xdr:row>10</xdr:row>
      <xdr:rowOff>61912</xdr:rowOff>
    </xdr:from>
    <xdr:to>
      <xdr:col>4</xdr:col>
      <xdr:colOff>1057275</xdr:colOff>
      <xdr:row>24</xdr:row>
      <xdr:rowOff>138112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32</xdr:row>
      <xdr:rowOff>90487</xdr:rowOff>
    </xdr:from>
    <xdr:to>
      <xdr:col>4</xdr:col>
      <xdr:colOff>638175</xdr:colOff>
      <xdr:row>46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800100</xdr:colOff>
      <xdr:row>148</xdr:row>
      <xdr:rowOff>28575</xdr:rowOff>
    </xdr:from>
    <xdr:to>
      <xdr:col>9</xdr:col>
      <xdr:colOff>733425</xdr:colOff>
      <xdr:row>162</xdr:row>
      <xdr:rowOff>104775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133350</xdr:rowOff>
    </xdr:from>
    <xdr:to>
      <xdr:col>4</xdr:col>
      <xdr:colOff>219075</xdr:colOff>
      <xdr:row>22</xdr:row>
      <xdr:rowOff>19050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7</xdr:row>
      <xdr:rowOff>152400</xdr:rowOff>
    </xdr:from>
    <xdr:to>
      <xdr:col>9</xdr:col>
      <xdr:colOff>219075</xdr:colOff>
      <xdr:row>22</xdr:row>
      <xdr:rowOff>38100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32</xdr:row>
      <xdr:rowOff>19050</xdr:rowOff>
    </xdr:from>
    <xdr:to>
      <xdr:col>9</xdr:col>
      <xdr:colOff>180975</xdr:colOff>
      <xdr:row>46</xdr:row>
      <xdr:rowOff>95250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142875</xdr:rowOff>
    </xdr:from>
    <xdr:to>
      <xdr:col>4</xdr:col>
      <xdr:colOff>219075</xdr:colOff>
      <xdr:row>70</xdr:row>
      <xdr:rowOff>28575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247650</xdr:colOff>
      <xdr:row>55</xdr:row>
      <xdr:rowOff>133350</xdr:rowOff>
    </xdr:from>
    <xdr:to>
      <xdr:col>9</xdr:col>
      <xdr:colOff>180975</xdr:colOff>
      <xdr:row>70</xdr:row>
      <xdr:rowOff>19050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9525</xdr:rowOff>
    </xdr:from>
    <xdr:to>
      <xdr:col>4</xdr:col>
      <xdr:colOff>219075</xdr:colOff>
      <xdr:row>116</xdr:row>
      <xdr:rowOff>85725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124</xdr:row>
      <xdr:rowOff>28575</xdr:rowOff>
    </xdr:from>
    <xdr:to>
      <xdr:col>4</xdr:col>
      <xdr:colOff>219075</xdr:colOff>
      <xdr:row>138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8</xdr:col>
      <xdr:colOff>733425</xdr:colOff>
      <xdr:row>138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28575</xdr:rowOff>
    </xdr:from>
    <xdr:to>
      <xdr:col>4</xdr:col>
      <xdr:colOff>219075</xdr:colOff>
      <xdr:row>161</xdr:row>
      <xdr:rowOff>104775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333375</xdr:colOff>
      <xdr:row>147</xdr:row>
      <xdr:rowOff>28575</xdr:rowOff>
    </xdr:from>
    <xdr:to>
      <xdr:col>9</xdr:col>
      <xdr:colOff>266700</xdr:colOff>
      <xdr:row>161</xdr:row>
      <xdr:rowOff>104775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170</xdr:row>
      <xdr:rowOff>19050</xdr:rowOff>
    </xdr:from>
    <xdr:to>
      <xdr:col>4</xdr:col>
      <xdr:colOff>219075</xdr:colOff>
      <xdr:row>184</xdr:row>
      <xdr:rowOff>95250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257175</xdr:colOff>
      <xdr:row>170</xdr:row>
      <xdr:rowOff>9525</xdr:rowOff>
    </xdr:from>
    <xdr:to>
      <xdr:col>9</xdr:col>
      <xdr:colOff>190500</xdr:colOff>
      <xdr:row>184</xdr:row>
      <xdr:rowOff>85725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219075</xdr:colOff>
      <xdr:row>21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38100</xdr:rowOff>
    </xdr:from>
    <xdr:to>
      <xdr:col>9</xdr:col>
      <xdr:colOff>314325</xdr:colOff>
      <xdr:row>21</xdr:row>
      <xdr:rowOff>114300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32</xdr:row>
      <xdr:rowOff>28575</xdr:rowOff>
    </xdr:from>
    <xdr:to>
      <xdr:col>9</xdr:col>
      <xdr:colOff>266700</xdr:colOff>
      <xdr:row>46</xdr:row>
      <xdr:rowOff>104775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76</xdr:row>
      <xdr:rowOff>180975</xdr:rowOff>
    </xdr:from>
    <xdr:to>
      <xdr:col>4</xdr:col>
      <xdr:colOff>257175</xdr:colOff>
      <xdr:row>91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9525</xdr:rowOff>
    </xdr:from>
    <xdr:to>
      <xdr:col>4</xdr:col>
      <xdr:colOff>219075</xdr:colOff>
      <xdr:row>184</xdr:row>
      <xdr:rowOff>85725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4762</xdr:rowOff>
    </xdr:from>
    <xdr:to>
      <xdr:col>4</xdr:col>
      <xdr:colOff>219075</xdr:colOff>
      <xdr:row>46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361950</xdr:colOff>
      <xdr:row>55</xdr:row>
      <xdr:rowOff>166687</xdr:rowOff>
    </xdr:from>
    <xdr:to>
      <xdr:col>9</xdr:col>
      <xdr:colOff>295275</xdr:colOff>
      <xdr:row>70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100012</xdr:rowOff>
    </xdr:from>
    <xdr:to>
      <xdr:col>4</xdr:col>
      <xdr:colOff>219075</xdr:colOff>
      <xdr:row>46</xdr:row>
      <xdr:rowOff>176212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55</xdr:row>
      <xdr:rowOff>52387</xdr:rowOff>
    </xdr:from>
    <xdr:to>
      <xdr:col>4</xdr:col>
      <xdr:colOff>266700</xdr:colOff>
      <xdr:row>69</xdr:row>
      <xdr:rowOff>128587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219075</xdr:colOff>
      <xdr:row>70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61912</xdr:rowOff>
    </xdr:from>
    <xdr:to>
      <xdr:col>4</xdr:col>
      <xdr:colOff>219075</xdr:colOff>
      <xdr:row>93</xdr:row>
      <xdr:rowOff>138112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79</xdr:row>
      <xdr:rowOff>14287</xdr:rowOff>
    </xdr:from>
    <xdr:to>
      <xdr:col>10</xdr:col>
      <xdr:colOff>238125</xdr:colOff>
      <xdr:row>93</xdr:row>
      <xdr:rowOff>90487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32</xdr:row>
      <xdr:rowOff>114300</xdr:rowOff>
    </xdr:from>
    <xdr:to>
      <xdr:col>9</xdr:col>
      <xdr:colOff>438150</xdr:colOff>
      <xdr:row>47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219075</xdr:colOff>
      <xdr:row>22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219075</xdr:colOff>
      <xdr:row>47</xdr:row>
      <xdr:rowOff>76200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148</xdr:row>
      <xdr:rowOff>0</xdr:rowOff>
    </xdr:from>
    <xdr:to>
      <xdr:col>10</xdr:col>
      <xdr:colOff>219075</xdr:colOff>
      <xdr:row>162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9525</xdr:rowOff>
    </xdr:from>
    <xdr:to>
      <xdr:col>9</xdr:col>
      <xdr:colOff>285750</xdr:colOff>
      <xdr:row>22</xdr:row>
      <xdr:rowOff>85725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33</xdr:row>
      <xdr:rowOff>95250</xdr:rowOff>
    </xdr:from>
    <xdr:to>
      <xdr:col>9</xdr:col>
      <xdr:colOff>485775</xdr:colOff>
      <xdr:row>47</xdr:row>
      <xdr:rowOff>171450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352425</xdr:colOff>
      <xdr:row>55</xdr:row>
      <xdr:rowOff>9525</xdr:rowOff>
    </xdr:from>
    <xdr:to>
      <xdr:col>9</xdr:col>
      <xdr:colOff>285750</xdr:colOff>
      <xdr:row>69</xdr:row>
      <xdr:rowOff>85725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409575</xdr:colOff>
      <xdr:row>78</xdr:row>
      <xdr:rowOff>171450</xdr:rowOff>
    </xdr:from>
    <xdr:to>
      <xdr:col>9</xdr:col>
      <xdr:colOff>342900</xdr:colOff>
      <xdr:row>93</xdr:row>
      <xdr:rowOff>57150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266700</xdr:colOff>
      <xdr:row>150</xdr:row>
      <xdr:rowOff>66675</xdr:rowOff>
    </xdr:from>
    <xdr:to>
      <xdr:col>9</xdr:col>
      <xdr:colOff>200025</xdr:colOff>
      <xdr:row>164</xdr:row>
      <xdr:rowOff>142875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123825</xdr:colOff>
      <xdr:row>170</xdr:row>
      <xdr:rowOff>133350</xdr:rowOff>
    </xdr:from>
    <xdr:to>
      <xdr:col>4</xdr:col>
      <xdr:colOff>342900</xdr:colOff>
      <xdr:row>185</xdr:row>
      <xdr:rowOff>19050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171</xdr:row>
      <xdr:rowOff>0</xdr:rowOff>
    </xdr:from>
    <xdr:to>
      <xdr:col>10</xdr:col>
      <xdr:colOff>219075</xdr:colOff>
      <xdr:row>185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219075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47625</xdr:rowOff>
    </xdr:from>
    <xdr:to>
      <xdr:col>4</xdr:col>
      <xdr:colOff>219075</xdr:colOff>
      <xdr:row>46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55</xdr:row>
      <xdr:rowOff>0</xdr:rowOff>
    </xdr:from>
    <xdr:to>
      <xdr:col>4</xdr:col>
      <xdr:colOff>238125</xdr:colOff>
      <xdr:row>69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114300</xdr:rowOff>
    </xdr:from>
    <xdr:to>
      <xdr:col>4</xdr:col>
      <xdr:colOff>219075</xdr:colOff>
      <xdr:row>115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19050</xdr:rowOff>
    </xdr:from>
    <xdr:to>
      <xdr:col>4</xdr:col>
      <xdr:colOff>219075</xdr:colOff>
      <xdr:row>139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147</xdr:row>
      <xdr:rowOff>114300</xdr:rowOff>
    </xdr:from>
    <xdr:to>
      <xdr:col>4</xdr:col>
      <xdr:colOff>333375</xdr:colOff>
      <xdr:row>162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169</xdr:row>
      <xdr:rowOff>152400</xdr:rowOff>
    </xdr:from>
    <xdr:to>
      <xdr:col>4</xdr:col>
      <xdr:colOff>247650</xdr:colOff>
      <xdr:row>184</xdr:row>
      <xdr:rowOff>38100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zoomScaleNormal="100" workbookViewId="0">
      <pane ySplit="1" topLeftCell="A158" activePane="bottomLeft" state="frozen"/>
      <selection activeCell="AK1" sqref="AK1"/>
      <selection pane="bottomLeft" activeCell="I3" sqref="I3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D2">
        <f>C30+C53+C76+C99+C122+C145+C168</f>
        <v>6291.1303081360165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2.1496355734536898</v>
      </c>
      <c r="B5" s="3">
        <v>6.7589207909182311E-2</v>
      </c>
      <c r="C5" s="3">
        <v>7713.5627031007889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23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23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23">
        <v>0.05</v>
      </c>
    </row>
    <row r="6" spans="1:64" x14ac:dyDescent="0.25">
      <c r="E6" t="s">
        <v>3</v>
      </c>
      <c r="F6">
        <f>SUM(J6:AH6)</f>
        <v>2488.6969431313623</v>
      </c>
      <c r="I6">
        <v>0</v>
      </c>
      <c r="J6">
        <f>(J7-J3)^2</f>
        <v>2.5328777220656975</v>
      </c>
      <c r="K6">
        <f>(K7-K3)^2</f>
        <v>0.27525222388513593</v>
      </c>
      <c r="L6">
        <f t="shared" ref="K6:AH6" si="0">(L7-L3)^2</f>
        <v>0.45225900552023574</v>
      </c>
      <c r="M6">
        <f t="shared" si="0"/>
        <v>3.6461734568184125</v>
      </c>
      <c r="N6">
        <f t="shared" si="0"/>
        <v>38.611368329901261</v>
      </c>
      <c r="O6">
        <f t="shared" si="0"/>
        <v>23.515698151349156</v>
      </c>
      <c r="P6">
        <f t="shared" si="0"/>
        <v>53.711860015295045</v>
      </c>
      <c r="Q6">
        <f t="shared" si="0"/>
        <v>6.4600575536014428</v>
      </c>
      <c r="R6">
        <f t="shared" si="0"/>
        <v>21.337759274434987</v>
      </c>
      <c r="S6">
        <f t="shared" si="0"/>
        <v>4.8386889170822975</v>
      </c>
      <c r="T6">
        <f t="shared" si="0"/>
        <v>33.512732308266088</v>
      </c>
      <c r="U6">
        <f t="shared" si="0"/>
        <v>61.031953192925918</v>
      </c>
      <c r="V6">
        <f t="shared" si="0"/>
        <v>36.953236216499604</v>
      </c>
      <c r="W6">
        <f t="shared" si="0"/>
        <v>63.249970946959209</v>
      </c>
      <c r="X6">
        <f t="shared" si="0"/>
        <v>20.91996580957791</v>
      </c>
      <c r="Y6">
        <f t="shared" si="0"/>
        <v>143.72803591476921</v>
      </c>
      <c r="Z6">
        <f t="shared" si="0"/>
        <v>200.10085043424991</v>
      </c>
      <c r="AA6">
        <f t="shared" si="0"/>
        <v>409.09352834997497</v>
      </c>
      <c r="AB6">
        <f t="shared" si="0"/>
        <v>367.64993753185536</v>
      </c>
      <c r="AC6">
        <f t="shared" si="0"/>
        <v>194.7517836802167</v>
      </c>
      <c r="AD6">
        <f t="shared" si="0"/>
        <v>193.68292553103555</v>
      </c>
      <c r="AE6">
        <f t="shared" si="0"/>
        <v>554.4799685403899</v>
      </c>
      <c r="AF6">
        <f t="shared" si="0"/>
        <v>8.4896061291771545</v>
      </c>
      <c r="AG6">
        <f t="shared" si="0"/>
        <v>45.531954924806676</v>
      </c>
      <c r="AH6">
        <f t="shared" si="0"/>
        <v>0.13849897070477843</v>
      </c>
    </row>
    <row r="7" spans="1:64" x14ac:dyDescent="0.25">
      <c r="G7" t="s">
        <v>4</v>
      </c>
      <c r="J7">
        <f>$I3+($C5)*(EXP(-EXP($A5-$B5*J4)))</f>
        <v>10.796102379748566</v>
      </c>
      <c r="K7">
        <f>$I3+($C5)*(EXP(-EXP($A5-$B5*K4)))</f>
        <v>12.542461324784608</v>
      </c>
      <c r="L7">
        <f t="shared" ref="K7:BL7" si="1">$I3+($C5)*(EXP(-EXP($A5-$B5*L4)))</f>
        <v>15.248758219094142</v>
      </c>
      <c r="M7">
        <f>$I3+($C5)*(EXP(-EXP($A5-$B5*M4)))</f>
        <v>19.306678403886412</v>
      </c>
      <c r="N7">
        <f>$I3+($C5)*(EXP(-EXP($A5-$B5*N4)))</f>
        <v>25.206629905960462</v>
      </c>
      <c r="O7">
        <f t="shared" si="1"/>
        <v>33.541153219351706</v>
      </c>
      <c r="P7">
        <f t="shared" si="1"/>
        <v>45.0019444243583</v>
      </c>
      <c r="Q7">
        <f t="shared" si="1"/>
        <v>60.369730974200579</v>
      </c>
      <c r="R7">
        <f t="shared" si="1"/>
        <v>80.496911177425261</v>
      </c>
      <c r="S7">
        <f t="shared" si="1"/>
        <v>106.28358176430984</v>
      </c>
      <c r="T7">
        <f t="shared" si="1"/>
        <v>138.6482342808435</v>
      </c>
      <c r="U7">
        <f t="shared" si="1"/>
        <v>178.49491558193637</v>
      </c>
      <c r="V7">
        <f t="shared" si="1"/>
        <v>226.67896250962019</v>
      </c>
      <c r="W7">
        <f t="shared" si="1"/>
        <v>283.97351133282137</v>
      </c>
      <c r="X7">
        <f t="shared" si="1"/>
        <v>351.03885685088136</v>
      </c>
      <c r="Y7">
        <f t="shared" si="1"/>
        <v>428.39642917268731</v>
      </c>
      <c r="Z7">
        <f t="shared" si="1"/>
        <v>516.40872057546937</v>
      </c>
      <c r="AA7">
        <f t="shared" si="1"/>
        <v>615.26599038805932</v>
      </c>
      <c r="AB7">
        <f t="shared" si="1"/>
        <v>724.98006057737859</v>
      </c>
      <c r="AC7">
        <f t="shared" si="1"/>
        <v>845.38503792565234</v>
      </c>
      <c r="AD7">
        <f t="shared" si="1"/>
        <v>976.14439672183948</v>
      </c>
      <c r="AE7">
        <f t="shared" si="1"/>
        <v>1116.7635507034256</v>
      </c>
      <c r="AF7">
        <f t="shared" si="1"/>
        <v>1266.6068428428089</v>
      </c>
      <c r="AG7">
        <f t="shared" si="1"/>
        <v>1424.9177832890473</v>
      </c>
      <c r="AH7">
        <f t="shared" si="1"/>
        <v>1590.8413577208642</v>
      </c>
      <c r="AI7">
        <f t="shared" si="1"/>
        <v>1763.4472936568445</v>
      </c>
      <c r="AJ7">
        <f t="shared" si="1"/>
        <v>1941.7532916825332</v>
      </c>
      <c r="AK7">
        <f t="shared" si="1"/>
        <v>2124.7473829051291</v>
      </c>
      <c r="AL7">
        <f t="shared" si="1"/>
        <v>2311.4087457965215</v>
      </c>
      <c r="AM7">
        <f t="shared" si="1"/>
        <v>2500.7264903048781</v>
      </c>
      <c r="AN7">
        <f t="shared" si="1"/>
        <v>2691.7160833729349</v>
      </c>
      <c r="AO7">
        <f t="shared" si="1"/>
        <v>2883.4332398091442</v>
      </c>
      <c r="AP7">
        <f t="shared" si="1"/>
        <v>3074.9852309005646</v>
      </c>
      <c r="AQ7">
        <f t="shared" si="1"/>
        <v>3265.5396679340938</v>
      </c>
      <c r="AR7" s="23">
        <f t="shared" si="1"/>
        <v>3454.3308986772586</v>
      </c>
      <c r="AS7">
        <f t="shared" si="1"/>
        <v>3640.6642131532185</v>
      </c>
      <c r="AT7">
        <f t="shared" si="1"/>
        <v>3823.9180930303264</v>
      </c>
      <c r="AU7">
        <f t="shared" si="1"/>
        <v>4003.5447595152496</v>
      </c>
      <c r="AV7">
        <f t="shared" si="1"/>
        <v>4179.0692809014199</v>
      </c>
      <c r="AW7">
        <f t="shared" si="1"/>
        <v>4350.0874959627372</v>
      </c>
      <c r="AX7">
        <f t="shared" si="1"/>
        <v>4516.2629960686463</v>
      </c>
      <c r="AY7">
        <f t="shared" si="1"/>
        <v>4677.323389783086</v>
      </c>
      <c r="AZ7">
        <f t="shared" si="1"/>
        <v>4833.0560509719116</v>
      </c>
      <c r="BA7">
        <f t="shared" si="1"/>
        <v>4983.3035268644262</v>
      </c>
      <c r="BB7" s="23">
        <f t="shared" si="1"/>
        <v>5127.9587574994694</v>
      </c>
      <c r="BC7">
        <f t="shared" si="1"/>
        <v>5266.9602335938489</v>
      </c>
      <c r="BD7">
        <f t="shared" si="1"/>
        <v>5400.2871968567324</v>
      </c>
      <c r="BE7">
        <f t="shared" si="1"/>
        <v>5527.954965638226</v>
      </c>
      <c r="BF7">
        <f t="shared" si="1"/>
        <v>5650.0104498363025</v>
      </c>
      <c r="BG7">
        <f t="shared" si="1"/>
        <v>5766.5279023220919</v>
      </c>
      <c r="BH7">
        <f t="shared" si="1"/>
        <v>5877.6049397846318</v>
      </c>
      <c r="BI7">
        <f t="shared" si="1"/>
        <v>5983.358853757828</v>
      </c>
      <c r="BJ7">
        <f t="shared" si="1"/>
        <v>6083.9232225295455</v>
      </c>
      <c r="BK7">
        <f t="shared" si="1"/>
        <v>6179.4448264619969</v>
      </c>
      <c r="BL7" s="23">
        <f t="shared" si="1"/>
        <v>6270.0808627710685</v>
      </c>
    </row>
    <row r="8" spans="1:64" x14ac:dyDescent="0.25">
      <c r="AR8" s="23">
        <f>AR7/AR2*100</f>
        <v>10.423077686645618</v>
      </c>
      <c r="BB8" s="23">
        <f>BB7/BB2*100</f>
        <v>13.1592966206852</v>
      </c>
      <c r="BL8" s="23">
        <f>BL7/BL2*100</f>
        <v>13.99712533835746</v>
      </c>
    </row>
    <row r="10" spans="1:64" x14ac:dyDescent="0.25">
      <c r="N10" t="s">
        <v>17</v>
      </c>
      <c r="P10">
        <f>BL7</f>
        <v>6270.0808627710685</v>
      </c>
      <c r="R10" t="s">
        <v>18</v>
      </c>
      <c r="U10">
        <f>((P10*1000)/(365*24))*4</f>
        <v>2863.0506222698946</v>
      </c>
    </row>
    <row r="12" spans="1:64" x14ac:dyDescent="0.25">
      <c r="N12" t="s">
        <v>21</v>
      </c>
      <c r="P12">
        <f>P35+P58+P81+P104+P127+P150+P173</f>
        <v>4968.6905870073224</v>
      </c>
      <c r="R12" t="s">
        <v>22</v>
      </c>
      <c r="U12">
        <f>U35+U58+U81+U104+U127+U150+U173</f>
        <v>2268.8084872179556</v>
      </c>
    </row>
    <row r="24" spans="1:64" x14ac:dyDescent="0.25">
      <c r="BF24">
        <v>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1.835746924526108</v>
      </c>
      <c r="B30" s="3">
        <v>5.6484286130088421E-2</v>
      </c>
      <c r="C30" s="3">
        <v>2288.9771914836087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 s="23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 s="23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 s="23">
        <v>0.05</v>
      </c>
    </row>
    <row r="31" spans="1:64" x14ac:dyDescent="0.25">
      <c r="E31" t="s">
        <v>3</v>
      </c>
      <c r="F31">
        <f>SUM(J31:AH31)</f>
        <v>1207.3091694647608</v>
      </c>
      <c r="I31">
        <v>0</v>
      </c>
      <c r="J31">
        <f>(J32-J28)^2</f>
        <v>26.493481021771874</v>
      </c>
      <c r="K31">
        <f t="shared" ref="K31:AH31" si="2">(K32-K28)^2</f>
        <v>25.314027968915259</v>
      </c>
      <c r="L31">
        <f t="shared" si="2"/>
        <v>17.623250477934931</v>
      </c>
      <c r="M31">
        <f t="shared" si="2"/>
        <v>25.130762266860526</v>
      </c>
      <c r="N31">
        <f t="shared" si="2"/>
        <v>2.7864956063313397</v>
      </c>
      <c r="O31">
        <f t="shared" si="2"/>
        <v>10.21147369762275</v>
      </c>
      <c r="P31">
        <f t="shared" si="2"/>
        <v>1.0159010790215326</v>
      </c>
      <c r="Q31">
        <f t="shared" si="2"/>
        <v>2.7673928910599819</v>
      </c>
      <c r="R31">
        <f t="shared" si="2"/>
        <v>7.4551754992810402</v>
      </c>
      <c r="S31">
        <f t="shared" si="2"/>
        <v>5.7720618021661094</v>
      </c>
      <c r="T31">
        <f t="shared" si="2"/>
        <v>0.20535949856670216</v>
      </c>
      <c r="U31">
        <f t="shared" si="2"/>
        <v>48.72481822524054</v>
      </c>
      <c r="V31">
        <f t="shared" si="2"/>
        <v>20.225126334707728</v>
      </c>
      <c r="W31">
        <f t="shared" si="2"/>
        <v>3.1457437397626289</v>
      </c>
      <c r="X31">
        <f t="shared" si="2"/>
        <v>38.941259676861804</v>
      </c>
      <c r="Y31">
        <f t="shared" si="2"/>
        <v>4.8179365611270342</v>
      </c>
      <c r="Z31">
        <f t="shared" si="2"/>
        <v>12.536106850593725</v>
      </c>
      <c r="AA31">
        <f t="shared" si="2"/>
        <v>54.319469972670568</v>
      </c>
      <c r="AB31">
        <f t="shared" si="2"/>
        <v>54.105624872875232</v>
      </c>
      <c r="AC31">
        <f t="shared" si="2"/>
        <v>175.24296348887424</v>
      </c>
      <c r="AD31">
        <f t="shared" si="2"/>
        <v>336.65384982274901</v>
      </c>
      <c r="AE31">
        <f t="shared" si="2"/>
        <v>31.29380025055427</v>
      </c>
      <c r="AF31">
        <f t="shared" si="2"/>
        <v>212.04363773507845</v>
      </c>
      <c r="AG31">
        <f t="shared" si="2"/>
        <v>2.2219240487132086</v>
      </c>
      <c r="AH31">
        <f t="shared" si="2"/>
        <v>88.261526075420292</v>
      </c>
    </row>
    <row r="32" spans="1:64" x14ac:dyDescent="0.25">
      <c r="G32" t="s">
        <v>4</v>
      </c>
      <c r="J32">
        <f>$I28+($C30)*(EXP(-EXP($A30-$B30*J29)))</f>
        <v>9.9757670976618478</v>
      </c>
      <c r="K32">
        <f>$I28+($C30)*(EXP(-EXP($A30-$B30*K29)))</f>
        <v>12.32679775341021</v>
      </c>
      <c r="L32">
        <f>$I28+($C30)*(EXP(-EXP($A30-$B30*L29)))</f>
        <v>15.374484670871418</v>
      </c>
      <c r="M32">
        <f t="shared" ref="K32:BL32" si="3">$I28+($C30)*(EXP(-EXP($A30-$B30*M29)))</f>
        <v>19.257380939255125</v>
      </c>
      <c r="N32">
        <f t="shared" si="3"/>
        <v>24.123994169260317</v>
      </c>
      <c r="O32">
        <f t="shared" si="3"/>
        <v>30.129826312066115</v>
      </c>
      <c r="P32">
        <f t="shared" si="3"/>
        <v>37.43386849753027</v>
      </c>
      <c r="Q32">
        <f t="shared" si="3"/>
        <v>46.194700569013563</v>
      </c>
      <c r="R32">
        <f t="shared" si="3"/>
        <v>56.566370133291898</v>
      </c>
      <c r="S32">
        <f t="shared" si="3"/>
        <v>68.694237803894197</v>
      </c>
      <c r="T32">
        <f t="shared" si="3"/>
        <v>82.710973795601873</v>
      </c>
      <c r="U32">
        <f t="shared" si="3"/>
        <v>98.732877282416581</v>
      </c>
      <c r="V32">
        <f t="shared" si="3"/>
        <v>116.85666608734114</v>
      </c>
      <c r="W32">
        <f t="shared" si="3"/>
        <v>137.15685307731758</v>
      </c>
      <c r="X32">
        <f t="shared" si="3"/>
        <v>159.6837901006237</v>
      </c>
      <c r="Y32">
        <f t="shared" si="3"/>
        <v>184.46242337652674</v>
      </c>
      <c r="Z32">
        <f t="shared" si="3"/>
        <v>211.49176856043644</v>
      </c>
      <c r="AA32">
        <f t="shared" si="3"/>
        <v>240.74508140174208</v>
      </c>
      <c r="AB32">
        <f t="shared" si="3"/>
        <v>272.17067253958123</v>
      </c>
      <c r="AC32">
        <f t="shared" si="3"/>
        <v>305.69329349260977</v>
      </c>
      <c r="AD32">
        <f t="shared" si="3"/>
        <v>341.21600567591344</v>
      </c>
      <c r="AE32">
        <f t="shared" si="3"/>
        <v>378.62243522085089</v>
      </c>
      <c r="AF32">
        <f t="shared" si="3"/>
        <v>417.77931300160469</v>
      </c>
      <c r="AG32">
        <f t="shared" si="3"/>
        <v>458.53920083811937</v>
      </c>
      <c r="AH32">
        <f t="shared" si="3"/>
        <v>500.74331044268007</v>
      </c>
      <c r="AI32">
        <f t="shared" si="3"/>
        <v>544.22433033708785</v>
      </c>
      <c r="AJ32">
        <f t="shared" si="3"/>
        <v>588.8091867342506</v>
      </c>
      <c r="AK32">
        <f t="shared" si="3"/>
        <v>634.32167636986901</v>
      </c>
      <c r="AL32">
        <f t="shared" si="3"/>
        <v>680.58492171643127</v>
      </c>
      <c r="AM32">
        <f t="shared" si="3"/>
        <v>727.42361127611161</v>
      </c>
      <c r="AN32">
        <f t="shared" si="3"/>
        <v>774.66599923550507</v>
      </c>
      <c r="AO32">
        <f t="shared" si="3"/>
        <v>822.14564931458949</v>
      </c>
      <c r="AP32">
        <f t="shared" si="3"/>
        <v>869.70291692172384</v>
      </c>
      <c r="AQ32">
        <f t="shared" si="3"/>
        <v>917.1861716116556</v>
      </c>
      <c r="AR32" s="23">
        <f t="shared" si="3"/>
        <v>964.45276830042974</v>
      </c>
      <c r="AS32">
        <f t="shared" si="3"/>
        <v>1011.3697807563783</v>
      </c>
      <c r="AT32">
        <f t="shared" si="3"/>
        <v>1057.8145146488284</v>
      </c>
      <c r="AU32">
        <f t="shared" si="3"/>
        <v>1103.6748200199381</v>
      </c>
      <c r="AV32">
        <f t="shared" si="3"/>
        <v>1148.8492245954542</v>
      </c>
      <c r="AW32">
        <f t="shared" si="3"/>
        <v>1193.2469100216097</v>
      </c>
      <c r="AX32">
        <f t="shared" si="3"/>
        <v>1236.7875530625354</v>
      </c>
      <c r="AY32">
        <f t="shared" si="3"/>
        <v>1279.4010531631659</v>
      </c>
      <c r="AZ32">
        <f t="shared" si="3"/>
        <v>1321.0271667130603</v>
      </c>
      <c r="BA32">
        <f t="shared" si="3"/>
        <v>1361.6150669587</v>
      </c>
      <c r="BB32" s="23">
        <f t="shared" si="3"/>
        <v>1401.1228469115988</v>
      </c>
      <c r="BC32">
        <f t="shared" si="3"/>
        <v>1439.5169808765841</v>
      </c>
      <c r="BD32">
        <f t="shared" si="3"/>
        <v>1476.7717584526461</v>
      </c>
      <c r="BE32">
        <f t="shared" si="3"/>
        <v>1512.8687030966576</v>
      </c>
      <c r="BF32">
        <f t="shared" si="3"/>
        <v>1547.7959856335169</v>
      </c>
      <c r="BG32">
        <f t="shared" si="3"/>
        <v>1581.5478414784577</v>
      </c>
      <c r="BH32">
        <f t="shared" si="3"/>
        <v>1614.1239988317559</v>
      </c>
      <c r="BI32">
        <f t="shared" si="3"/>
        <v>1645.5291237277602</v>
      </c>
      <c r="BJ32">
        <f t="shared" si="3"/>
        <v>1675.7722865768953</v>
      </c>
      <c r="BK32">
        <f t="shared" si="3"/>
        <v>1704.866453733347</v>
      </c>
      <c r="BL32" s="23">
        <f t="shared" si="3"/>
        <v>1732.8280066504706</v>
      </c>
    </row>
    <row r="33" spans="14:64" x14ac:dyDescent="0.25">
      <c r="AR33" s="23">
        <f>AR32/AR27*100</f>
        <v>21.683474899149108</v>
      </c>
      <c r="BB33" s="23">
        <f>BB32/BB27*100</f>
        <v>29.698221626872062</v>
      </c>
      <c r="BL33" s="23">
        <f>BL32/BL27*100</f>
        <v>34.74087130116876</v>
      </c>
    </row>
    <row r="35" spans="14:64" x14ac:dyDescent="0.25">
      <c r="N35" t="s">
        <v>19</v>
      </c>
      <c r="P35">
        <f>BL32</f>
        <v>1732.8280066504706</v>
      </c>
      <c r="R35" t="s">
        <v>18</v>
      </c>
      <c r="U35">
        <f>((P35*1000)/(365*24))*4</f>
        <v>791.24566513720117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 s="2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 s="2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 s="2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4">(K55-K51)^2</f>
        <v>1.8669142175200498E-3</v>
      </c>
      <c r="L54">
        <f t="shared" si="4"/>
        <v>0.13678785681999625</v>
      </c>
      <c r="M54">
        <f t="shared" si="4"/>
        <v>0.75780635952268205</v>
      </c>
      <c r="N54">
        <f t="shared" si="4"/>
        <v>1.9723076852891099</v>
      </c>
      <c r="O54">
        <f t="shared" si="4"/>
        <v>1.8279006761048731</v>
      </c>
      <c r="P54">
        <f t="shared" si="4"/>
        <v>8.4638355495441839</v>
      </c>
      <c r="Q54">
        <f t="shared" si="4"/>
        <v>0.325545578292186</v>
      </c>
      <c r="R54">
        <f t="shared" si="4"/>
        <v>1.8533690738049262</v>
      </c>
      <c r="S54">
        <f t="shared" si="4"/>
        <v>18.968296754099015</v>
      </c>
      <c r="T54">
        <f t="shared" si="4"/>
        <v>19.078246179461146</v>
      </c>
      <c r="U54">
        <f t="shared" si="4"/>
        <v>68.407810504639897</v>
      </c>
      <c r="V54">
        <f t="shared" si="4"/>
        <v>3.3411051512842356</v>
      </c>
      <c r="W54">
        <f t="shared" si="4"/>
        <v>2.699551953903653</v>
      </c>
      <c r="X54">
        <f t="shared" si="4"/>
        <v>16.870450663429349</v>
      </c>
      <c r="Y54">
        <f t="shared" si="4"/>
        <v>63.68340988217895</v>
      </c>
      <c r="Z54">
        <f t="shared" si="4"/>
        <v>36.310156673434278</v>
      </c>
      <c r="AA54">
        <f t="shared" si="4"/>
        <v>35.005151806116281</v>
      </c>
      <c r="AB54">
        <f t="shared" si="4"/>
        <v>27.436930382742819</v>
      </c>
      <c r="AC54">
        <f t="shared" si="4"/>
        <v>89.390271865257859</v>
      </c>
      <c r="AD54">
        <f t="shared" si="4"/>
        <v>6.7006724842807444</v>
      </c>
      <c r="AE54">
        <f t="shared" si="4"/>
        <v>0.75068136053895684</v>
      </c>
      <c r="AF54">
        <f t="shared" si="4"/>
        <v>38.09608544249658</v>
      </c>
      <c r="AG54">
        <f t="shared" si="4"/>
        <v>72.205554612842235</v>
      </c>
      <c r="AH54">
        <f t="shared" si="4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5">$I51+($C53)*(EXP(-EXP($A53-$B53*K52)))</f>
        <v>3.3520396720086167</v>
      </c>
      <c r="L55">
        <f t="shared" si="5"/>
        <v>3.503107009973109</v>
      </c>
      <c r="M55">
        <f t="shared" si="5"/>
        <v>3.8418105726990803</v>
      </c>
      <c r="N55">
        <f t="shared" si="5"/>
        <v>4.5283698628587512</v>
      </c>
      <c r="O55">
        <f t="shared" si="5"/>
        <v>5.8003860777365635</v>
      </c>
      <c r="P55">
        <f t="shared" si="5"/>
        <v>7.9756015025859899</v>
      </c>
      <c r="Q55">
        <f t="shared" si="5"/>
        <v>11.438904691352819</v>
      </c>
      <c r="R55">
        <f t="shared" si="5"/>
        <v>16.612992054392777</v>
      </c>
      <c r="S55">
        <f t="shared" si="5"/>
        <v>23.916714348909824</v>
      </c>
      <c r="T55">
        <f t="shared" si="5"/>
        <v>33.718579315553697</v>
      </c>
      <c r="U55">
        <f t="shared" si="5"/>
        <v>46.294013493015953</v>
      </c>
      <c r="V55">
        <f t="shared" si="5"/>
        <v>61.79370639291907</v>
      </c>
      <c r="W55">
        <f t="shared" si="5"/>
        <v>80.227429527812262</v>
      </c>
      <c r="X55">
        <f t="shared" si="5"/>
        <v>101.46426690688217</v>
      </c>
      <c r="Y55">
        <f t="shared" si="5"/>
        <v>125.24721057978611</v>
      </c>
      <c r="Z55">
        <f t="shared" si="5"/>
        <v>151.21815164268486</v>
      </c>
      <c r="AA55">
        <f t="shared" si="5"/>
        <v>178.94856810866398</v>
      </c>
      <c r="AB55">
        <f t="shared" si="5"/>
        <v>207.97147753898042</v>
      </c>
      <c r="AC55">
        <f t="shared" si="5"/>
        <v>237.81112648460231</v>
      </c>
      <c r="AD55">
        <f t="shared" si="5"/>
        <v>268.00806233603424</v>
      </c>
      <c r="AE55">
        <f t="shared" si="5"/>
        <v>298.13838721092071</v>
      </c>
      <c r="AF55">
        <f t="shared" si="5"/>
        <v>327.82695011582274</v>
      </c>
      <c r="AG55">
        <f t="shared" si="5"/>
        <v>356.75491749987674</v>
      </c>
      <c r="AH55">
        <f t="shared" si="5"/>
        <v>384.66257306049846</v>
      </c>
      <c r="AI55">
        <f t="shared" si="5"/>
        <v>411.34837845665356</v>
      </c>
      <c r="AJ55">
        <f t="shared" si="5"/>
        <v>436.66533822400788</v>
      </c>
      <c r="AK55">
        <f t="shared" si="5"/>
        <v>460.51561545358265</v>
      </c>
      <c r="AL55">
        <f t="shared" si="5"/>
        <v>482.84419087131926</v>
      </c>
      <c r="AM55">
        <f t="shared" si="5"/>
        <v>503.63218485253179</v>
      </c>
      <c r="AN55">
        <f t="shared" si="5"/>
        <v>522.89029469846639</v>
      </c>
      <c r="AO55">
        <f t="shared" si="5"/>
        <v>540.65265248497519</v>
      </c>
      <c r="AP55">
        <f t="shared" si="5"/>
        <v>556.97128825835875</v>
      </c>
      <c r="AQ55">
        <f t="shared" si="5"/>
        <v>571.91129024957206</v>
      </c>
      <c r="AR55" s="23">
        <f t="shared" si="5"/>
        <v>585.54668588787217</v>
      </c>
      <c r="AS55">
        <f t="shared" si="5"/>
        <v>597.95702093868385</v>
      </c>
      <c r="AT55">
        <f t="shared" si="5"/>
        <v>609.22458480043792</v>
      </c>
      <c r="AU55">
        <f t="shared" si="5"/>
        <v>619.43221376621091</v>
      </c>
      <c r="AV55">
        <f t="shared" si="5"/>
        <v>628.66159728607522</v>
      </c>
      <c r="AW55">
        <f t="shared" si="5"/>
        <v>636.99201198976198</v>
      </c>
      <c r="AX55">
        <f t="shared" si="5"/>
        <v>644.49941212511567</v>
      </c>
      <c r="AY55">
        <f t="shared" si="5"/>
        <v>651.25581139678457</v>
      </c>
      <c r="AZ55">
        <f t="shared" si="5"/>
        <v>657.32889870334873</v>
      </c>
      <c r="BA55">
        <f t="shared" si="5"/>
        <v>662.78183811384395</v>
      </c>
      <c r="BB55" s="23">
        <f t="shared" si="5"/>
        <v>667.67321104164716</v>
      </c>
      <c r="BC55">
        <f t="shared" si="5"/>
        <v>672.0570656323589</v>
      </c>
      <c r="BD55">
        <f t="shared" si="5"/>
        <v>675.98304470811729</v>
      </c>
      <c r="BE55">
        <f t="shared" si="5"/>
        <v>679.49656913713181</v>
      </c>
      <c r="BF55">
        <f t="shared" si="5"/>
        <v>682.63905822782328</v>
      </c>
      <c r="BG55">
        <f t="shared" si="5"/>
        <v>685.44817272832017</v>
      </c>
      <c r="BH55">
        <f t="shared" si="5"/>
        <v>687.95806931412255</v>
      </c>
      <c r="BI55">
        <f t="shared" si="5"/>
        <v>690.19965814977479</v>
      </c>
      <c r="BJ55">
        <f t="shared" si="5"/>
        <v>692.20085729629477</v>
      </c>
      <c r="BK55">
        <f t="shared" si="5"/>
        <v>693.98683948326163</v>
      </c>
      <c r="BL55" s="23">
        <f t="shared" si="5"/>
        <v>695.58026814464483</v>
      </c>
    </row>
    <row r="56" spans="1:64" x14ac:dyDescent="0.25">
      <c r="AR56" s="23">
        <f>AR55/AR50*100</f>
        <v>9.8680249564418183</v>
      </c>
      <c r="BB56" s="27">
        <f>BB55/BB50*100</f>
        <v>10.560547354228817</v>
      </c>
      <c r="BL56" s="27">
        <f>BL55/BL50*100</f>
        <v>10.364944062185872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5.6080062414508216</v>
      </c>
      <c r="B76" s="3">
        <v>0.26457571205728919</v>
      </c>
      <c r="C76" s="3">
        <v>124.51460298449101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 s="23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 s="23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 s="23">
        <v>0.05</v>
      </c>
    </row>
    <row r="77" spans="1:64" x14ac:dyDescent="0.25">
      <c r="E77" t="s">
        <v>3</v>
      </c>
      <c r="F77">
        <f>SUM(J77:AH77)</f>
        <v>40.550224947893142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0.20348125040617221</v>
      </c>
      <c r="Q77">
        <f t="shared" si="6"/>
        <v>0.18950322033413336</v>
      </c>
      <c r="R77">
        <f t="shared" si="6"/>
        <v>0.28690668803717401</v>
      </c>
      <c r="S77">
        <f t="shared" si="6"/>
        <v>0.27512423788909385</v>
      </c>
      <c r="T77">
        <f t="shared" si="6"/>
        <v>0.58670548199140182</v>
      </c>
      <c r="U77">
        <f t="shared" si="6"/>
        <v>1.327749149686386</v>
      </c>
      <c r="V77">
        <f t="shared" si="6"/>
        <v>2.698900404936122</v>
      </c>
      <c r="W77">
        <f t="shared" si="6"/>
        <v>3.6816462416410047</v>
      </c>
      <c r="X77">
        <f t="shared" si="6"/>
        <v>7.4018200762816697</v>
      </c>
      <c r="Y77">
        <f t="shared" si="6"/>
        <v>3.7221761517956491</v>
      </c>
      <c r="Z77">
        <f t="shared" si="6"/>
        <v>3.2779541318140759</v>
      </c>
      <c r="AA77">
        <f t="shared" si="6"/>
        <v>3.7324548609872368</v>
      </c>
      <c r="AB77">
        <f t="shared" si="6"/>
        <v>5.0977110544952797</v>
      </c>
      <c r="AC77">
        <f t="shared" si="6"/>
        <v>1.3124801519248526E-2</v>
      </c>
      <c r="AD77">
        <f t="shared" si="6"/>
        <v>3.0271741516154562</v>
      </c>
      <c r="AE77">
        <f t="shared" si="6"/>
        <v>0.41695390399538346</v>
      </c>
      <c r="AF77">
        <f t="shared" si="6"/>
        <v>1.4339420408064099</v>
      </c>
      <c r="AG77">
        <f t="shared" si="6"/>
        <v>2.0169071539349059</v>
      </c>
      <c r="AH77">
        <f t="shared" si="6"/>
        <v>0.96143758113341615</v>
      </c>
    </row>
    <row r="78" spans="1:64" x14ac:dyDescent="0.25">
      <c r="G78" t="s">
        <v>4</v>
      </c>
      <c r="J78">
        <f>$I74+($C76)*(EXP(-EXP($A76-$B76*J75)))</f>
        <v>7.7777777777777784E-3</v>
      </c>
      <c r="K78">
        <f t="shared" ref="K78:BL78" si="7">$I74+($C76)*(EXP(-EXP($A76-$B76*K75)))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7.7777777777778114E-3</v>
      </c>
      <c r="Q78">
        <f t="shared" si="7"/>
        <v>7.7777777784640689E-3</v>
      </c>
      <c r="R78">
        <f t="shared" si="7"/>
        <v>7.7777791942532249E-3</v>
      </c>
      <c r="S78">
        <f t="shared" si="7"/>
        <v>7.7782736234660189E-3</v>
      </c>
      <c r="T78">
        <f t="shared" si="7"/>
        <v>7.8222462588085212E-3</v>
      </c>
      <c r="U78">
        <f t="shared" si="7"/>
        <v>9.1799957854191618E-3</v>
      </c>
      <c r="V78">
        <f t="shared" si="7"/>
        <v>2.7600513672085721E-2</v>
      </c>
      <c r="W78">
        <f t="shared" si="7"/>
        <v>0.15916597008466651</v>
      </c>
      <c r="X78">
        <f t="shared" si="7"/>
        <v>0.72849914881781275</v>
      </c>
      <c r="Y78">
        <f t="shared" si="7"/>
        <v>2.3950648040013749</v>
      </c>
      <c r="Z78">
        <f t="shared" si="7"/>
        <v>5.9936352332929275</v>
      </c>
      <c r="AA78">
        <f t="shared" si="7"/>
        <v>12.128866773550985</v>
      </c>
      <c r="AB78">
        <f t="shared" si="7"/>
        <v>20.839492622423865</v>
      </c>
      <c r="AC78">
        <f t="shared" si="7"/>
        <v>31.574950347952701</v>
      </c>
      <c r="AD78">
        <f t="shared" si="7"/>
        <v>43.437125865925623</v>
      </c>
      <c r="AE78">
        <f t="shared" si="7"/>
        <v>55.486057025563269</v>
      </c>
      <c r="AF78">
        <f t="shared" si="7"/>
        <v>66.956460134880899</v>
      </c>
      <c r="AG78">
        <f t="shared" si="7"/>
        <v>77.344761524082557</v>
      </c>
      <c r="AH78">
        <f t="shared" si="7"/>
        <v>86.398955284533699</v>
      </c>
      <c r="AI78">
        <f t="shared" si="7"/>
        <v>94.06106309454205</v>
      </c>
      <c r="AJ78">
        <f t="shared" si="7"/>
        <v>100.39984490574797</v>
      </c>
      <c r="AK78">
        <f t="shared" si="7"/>
        <v>105.55335873856733</v>
      </c>
      <c r="AL78">
        <f t="shared" si="7"/>
        <v>109.68758928355852</v>
      </c>
      <c r="AM78">
        <f t="shared" si="7"/>
        <v>112.97025776147856</v>
      </c>
      <c r="AN78">
        <f t="shared" si="7"/>
        <v>115.5563001366077</v>
      </c>
      <c r="AO78">
        <f t="shared" si="7"/>
        <v>117.58125632056922</v>
      </c>
      <c r="AP78">
        <f t="shared" si="7"/>
        <v>119.15951287605922</v>
      </c>
      <c r="AQ78">
        <f t="shared" si="7"/>
        <v>120.38523040993184</v>
      </c>
      <c r="AR78" s="23">
        <f t="shared" si="7"/>
        <v>121.33455338277355</v>
      </c>
      <c r="AS78">
        <f t="shared" si="7"/>
        <v>122.06826388101857</v>
      </c>
      <c r="AT78">
        <f t="shared" si="7"/>
        <v>122.63441813925266</v>
      </c>
      <c r="AU78">
        <f t="shared" si="7"/>
        <v>123.07074000922175</v>
      </c>
      <c r="AV78">
        <f t="shared" si="7"/>
        <v>123.406683596761</v>
      </c>
      <c r="AW78">
        <f t="shared" si="7"/>
        <v>123.6651528320658</v>
      </c>
      <c r="AX78">
        <f t="shared" si="7"/>
        <v>123.86390329289664</v>
      </c>
      <c r="AY78">
        <f t="shared" si="7"/>
        <v>124.01666719767032</v>
      </c>
      <c r="AZ78">
        <f t="shared" si="7"/>
        <v>124.13404610764174</v>
      </c>
      <c r="BA78">
        <f t="shared" si="7"/>
        <v>124.22421348053787</v>
      </c>
      <c r="BB78" s="23">
        <f t="shared" si="7"/>
        <v>124.29346420939275</v>
      </c>
      <c r="BC78">
        <f t="shared" si="7"/>
        <v>124.34664251454113</v>
      </c>
      <c r="BD78">
        <f t="shared" si="7"/>
        <v>124.38747397432201</v>
      </c>
      <c r="BE78">
        <f t="shared" si="7"/>
        <v>124.41882250238895</v>
      </c>
      <c r="BF78">
        <f t="shared" si="7"/>
        <v>124.4428888455854</v>
      </c>
      <c r="BG78">
        <f t="shared" si="7"/>
        <v>124.46136368075325</v>
      </c>
      <c r="BH78">
        <f t="shared" si="7"/>
        <v>124.47554555992616</v>
      </c>
      <c r="BI78">
        <f t="shared" si="7"/>
        <v>124.48643169562065</v>
      </c>
      <c r="BJ78">
        <f t="shared" si="7"/>
        <v>124.49478779389767</v>
      </c>
      <c r="BK78">
        <f t="shared" si="7"/>
        <v>124.50120174332723</v>
      </c>
      <c r="BL78" s="23">
        <f t="shared" si="7"/>
        <v>124.50612487594039</v>
      </c>
    </row>
    <row r="79" spans="1:64" x14ac:dyDescent="0.25">
      <c r="AR79" s="27">
        <f>AR78/AR73*100</f>
        <v>7.0714303439275108</v>
      </c>
      <c r="BB79" s="27">
        <f>BB78/BB73*100</f>
        <v>6.1544403152816871</v>
      </c>
      <c r="BL79" s="27">
        <f>BL78/BL73*100</f>
        <v>5.3590070446677487</v>
      </c>
    </row>
    <row r="81" spans="1:64" x14ac:dyDescent="0.25">
      <c r="N81" t="s">
        <v>19</v>
      </c>
      <c r="P81">
        <f>BL78</f>
        <v>124.50612487594039</v>
      </c>
      <c r="R81" t="s">
        <v>20</v>
      </c>
      <c r="U81">
        <f>((P81*1000)/(365*24))*4</f>
        <v>56.852111815497892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24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24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24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3.9370720739516645</v>
      </c>
      <c r="B99" s="3">
        <v>0.10176755550241104</v>
      </c>
      <c r="C99" s="3">
        <v>135.46170080636028</v>
      </c>
      <c r="G99" t="s">
        <v>23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 s="23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 s="23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 s="23">
        <v>0.05</v>
      </c>
    </row>
    <row r="100" spans="1:64" x14ac:dyDescent="0.25">
      <c r="E100" t="s">
        <v>3</v>
      </c>
      <c r="F100">
        <f>SUM(J100:AH100)</f>
        <v>0.17904630330859114</v>
      </c>
      <c r="I100">
        <v>0</v>
      </c>
      <c r="J100">
        <f>(J101-J97)^2</f>
        <v>1.1000847386397356E-36</v>
      </c>
      <c r="K100">
        <f t="shared" ref="K100:AH100" si="8">(K101-K97)^2</f>
        <v>8.5772443611225601E-33</v>
      </c>
      <c r="L100">
        <f t="shared" si="8"/>
        <v>2.8098624822356142E-29</v>
      </c>
      <c r="M100">
        <f t="shared" si="8"/>
        <v>4.2060698988399681E-26</v>
      </c>
      <c r="N100">
        <f t="shared" si="8"/>
        <v>3.6099999788309693E-6</v>
      </c>
      <c r="O100">
        <f t="shared" si="8"/>
        <v>9.6099993183905421E-6</v>
      </c>
      <c r="P100">
        <f t="shared" si="8"/>
        <v>3.8439979841170206E-5</v>
      </c>
      <c r="Q100">
        <f t="shared" si="8"/>
        <v>7.3959681381254169E-5</v>
      </c>
      <c r="R100">
        <f t="shared" si="8"/>
        <v>6.41590460492522E-5</v>
      </c>
      <c r="S100">
        <f t="shared" si="8"/>
        <v>6.0821059716327531E-5</v>
      </c>
      <c r="T100">
        <f t="shared" si="8"/>
        <v>7.7311675191825605E-5</v>
      </c>
      <c r="U100">
        <f t="shared" si="8"/>
        <v>1.0947772613769934E-4</v>
      </c>
      <c r="V100">
        <f t="shared" si="8"/>
        <v>6.3058324603368089E-5</v>
      </c>
      <c r="W100">
        <f t="shared" si="8"/>
        <v>1.1244013159073885E-4</v>
      </c>
      <c r="X100">
        <f t="shared" si="8"/>
        <v>6.1144425648347931E-5</v>
      </c>
      <c r="Y100">
        <f t="shared" si="8"/>
        <v>4.5700751448537949E-5</v>
      </c>
      <c r="Z100">
        <f t="shared" si="8"/>
        <v>7.9327505596153131E-6</v>
      </c>
      <c r="AA100">
        <f t="shared" si="8"/>
        <v>2.4782447960530334E-4</v>
      </c>
      <c r="AB100">
        <f t="shared" si="8"/>
        <v>1.9441625731611608E-3</v>
      </c>
      <c r="AC100">
        <f t="shared" si="8"/>
        <v>2.620693097762327E-2</v>
      </c>
      <c r="AD100">
        <f t="shared" si="8"/>
        <v>4.1738740602566993E-2</v>
      </c>
      <c r="AE100">
        <f t="shared" si="8"/>
        <v>1.0946046822487925E-3</v>
      </c>
      <c r="AF100">
        <f t="shared" si="8"/>
        <v>2.092118173963859E-2</v>
      </c>
      <c r="AG100">
        <f t="shared" si="8"/>
        <v>5.2944144521222036E-2</v>
      </c>
      <c r="AH100">
        <f t="shared" si="8"/>
        <v>3.3221048181059643E-2</v>
      </c>
    </row>
    <row r="101" spans="1:64" x14ac:dyDescent="0.25">
      <c r="G101" t="s">
        <v>4</v>
      </c>
      <c r="J101">
        <f>$I97+($C99)*(EXP(-EXP($A99-$B99*J98)))</f>
        <v>1.0488492449535994E-18</v>
      </c>
      <c r="K101">
        <f t="shared" ref="K101:BL101" si="9">$I97+($C99)*(EXP(-EXP($A99-$B99*K98)))</f>
        <v>9.2613413505401909E-17</v>
      </c>
      <c r="L101">
        <f t="shared" si="9"/>
        <v>5.3008136000387847E-15</v>
      </c>
      <c r="M101">
        <f t="shared" si="9"/>
        <v>2.0508705222026982E-13</v>
      </c>
      <c r="N101">
        <f t="shared" si="9"/>
        <v>5.5707974357819881E-12</v>
      </c>
      <c r="O101">
        <f t="shared" si="9"/>
        <v>1.0993701120895538E-10</v>
      </c>
      <c r="P101">
        <f t="shared" si="9"/>
        <v>1.6257122933985214E-9</v>
      </c>
      <c r="Q101">
        <f t="shared" si="9"/>
        <v>1.8524365638068415E-8</v>
      </c>
      <c r="R101">
        <f t="shared" si="9"/>
        <v>1.668000558253916E-7</v>
      </c>
      <c r="S101">
        <f t="shared" si="9"/>
        <v>1.2142152558433682E-6</v>
      </c>
      <c r="T101">
        <f t="shared" si="9"/>
        <v>7.294205318499854E-6</v>
      </c>
      <c r="U101">
        <f t="shared" si="9"/>
        <v>3.6839572208625545E-5</v>
      </c>
      <c r="V101">
        <f t="shared" si="9"/>
        <v>1.5907281211015653E-4</v>
      </c>
      <c r="W101">
        <f t="shared" si="9"/>
        <v>5.9622088165078499E-4</v>
      </c>
      <c r="X101">
        <f t="shared" si="9"/>
        <v>1.9665098856544404E-3</v>
      </c>
      <c r="Y101">
        <f t="shared" si="9"/>
        <v>5.7787669087125456E-3</v>
      </c>
      <c r="Z101">
        <f t="shared" si="9"/>
        <v>1.5299486098096565E-2</v>
      </c>
      <c r="AA101">
        <f t="shared" si="9"/>
        <v>3.6864141983545734E-2</v>
      </c>
      <c r="AB101">
        <f t="shared" si="9"/>
        <v>8.157854105135913E-2</v>
      </c>
      <c r="AC101">
        <f t="shared" si="9"/>
        <v>0.16717375099199469</v>
      </c>
      <c r="AD101">
        <f t="shared" si="9"/>
        <v>0.31960268668088387</v>
      </c>
      <c r="AE101">
        <f t="shared" si="9"/>
        <v>0.57387888955398425</v>
      </c>
      <c r="AF101">
        <f t="shared" si="9"/>
        <v>0.97371666297426607</v>
      </c>
      <c r="AG101">
        <f t="shared" si="9"/>
        <v>1.5697393463380918</v>
      </c>
      <c r="AH101">
        <f t="shared" si="9"/>
        <v>2.4163222001290778</v>
      </c>
      <c r="AI101">
        <f t="shared" si="9"/>
        <v>3.5674365450562466</v>
      </c>
      <c r="AJ101">
        <f t="shared" si="9"/>
        <v>5.072074841746316</v>
      </c>
      <c r="AK101">
        <f t="shared" si="9"/>
        <v>6.9699104404107102</v>
      </c>
      <c r="AL101">
        <f t="shared" si="9"/>
        <v>9.2877768106817555</v>
      </c>
      <c r="AM101">
        <f t="shared" si="9"/>
        <v>12.037375251853026</v>
      </c>
      <c r="AN101">
        <f t="shared" si="9"/>
        <v>15.214393891610094</v>
      </c>
      <c r="AO101">
        <f t="shared" si="9"/>
        <v>18.799000332194353</v>
      </c>
      <c r="AP101">
        <f t="shared" si="9"/>
        <v>22.757496740742269</v>
      </c>
      <c r="AQ101">
        <f t="shared" si="9"/>
        <v>27.044819863663292</v>
      </c>
      <c r="AR101" s="23">
        <f t="shared" si="9"/>
        <v>31.607530578592829</v>
      </c>
      <c r="AS101">
        <f t="shared" si="9"/>
        <v>36.386956104083026</v>
      </c>
      <c r="AT101">
        <f t="shared" si="9"/>
        <v>41.322204425177318</v>
      </c>
      <c r="AU101">
        <f t="shared" si="9"/>
        <v>46.352845854387482</v>
      </c>
      <c r="AV101">
        <f t="shared" si="9"/>
        <v>51.421135086551701</v>
      </c>
      <c r="AW101">
        <f t="shared" si="9"/>
        <v>56.473717591588226</v>
      </c>
      <c r="AX101">
        <f t="shared" si="9"/>
        <v>61.462820585582534</v>
      </c>
      <c r="AY101">
        <f t="shared" si="9"/>
        <v>66.346969042127668</v>
      </c>
      <c r="AZ101">
        <f t="shared" si="9"/>
        <v>71.091292006568708</v>
      </c>
      <c r="BA101">
        <f t="shared" si="9"/>
        <v>75.667496260226926</v>
      </c>
      <c r="BB101" s="23">
        <f t="shared" si="9"/>
        <v>80.053586240006936</v>
      </c>
      <c r="BC101">
        <f t="shared" si="9"/>
        <v>84.233404155421411</v>
      </c>
      <c r="BD101">
        <f t="shared" si="9"/>
        <v>88.19605518224445</v>
      </c>
      <c r="BE101">
        <f t="shared" si="9"/>
        <v>91.93527161049964</v>
      </c>
      <c r="BF101">
        <f t="shared" si="9"/>
        <v>95.448758453065622</v>
      </c>
      <c r="BG101">
        <f t="shared" si="9"/>
        <v>98.737552313971037</v>
      </c>
      <c r="BH101">
        <f t="shared" si="9"/>
        <v>101.80541587067538</v>
      </c>
      <c r="BI101">
        <f t="shared" si="9"/>
        <v>104.65828241344813</v>
      </c>
      <c r="BJ101">
        <f t="shared" si="9"/>
        <v>107.30375855201812</v>
      </c>
      <c r="BK101">
        <f t="shared" si="9"/>
        <v>109.75068834670014</v>
      </c>
      <c r="BL101" s="23">
        <f t="shared" si="9"/>
        <v>112.00877857107501</v>
      </c>
    </row>
    <row r="102" spans="1:64" x14ac:dyDescent="0.25">
      <c r="AR102" s="27">
        <f>AR101/AR96*100</f>
        <v>2.2623823151639519</v>
      </c>
      <c r="BB102" s="27">
        <f>BB101/BB96*100</f>
        <v>5.7300211202676969</v>
      </c>
      <c r="BL102" s="27">
        <f>BL101/BL96*100</f>
        <v>8.0172881317701723</v>
      </c>
    </row>
    <row r="104" spans="1:64" x14ac:dyDescent="0.25">
      <c r="N104" t="s">
        <v>19</v>
      </c>
      <c r="P104">
        <f>BL101</f>
        <v>112.00877857107501</v>
      </c>
      <c r="R104" t="s">
        <v>20</v>
      </c>
      <c r="U104">
        <f>((P104*1000)/(365*24))*4</f>
        <v>51.145560991358458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24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24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24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2.6210300724399471</v>
      </c>
      <c r="B122" s="3">
        <v>6.593511276115048E-2</v>
      </c>
      <c r="C122" s="3">
        <v>311.40424409433888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 s="23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 s="23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 s="23">
        <v>0.05</v>
      </c>
    </row>
    <row r="123" spans="1:64" x14ac:dyDescent="0.25">
      <c r="E123" t="s">
        <v>3</v>
      </c>
      <c r="F123">
        <f>SUM(J123:AH123)</f>
        <v>8.3441080707988018</v>
      </c>
      <c r="I123">
        <v>0</v>
      </c>
      <c r="J123">
        <f>(J124-J120)^2</f>
        <v>1.8052999540544759E-13</v>
      </c>
      <c r="K123">
        <f t="shared" ref="K123:AH123" si="10">(K124-K120)^2</f>
        <v>8.4260088656448565E-7</v>
      </c>
      <c r="L123">
        <f t="shared" si="10"/>
        <v>6.8761732962505659E-6</v>
      </c>
      <c r="M123">
        <f t="shared" si="10"/>
        <v>2.9624402034264881E-5</v>
      </c>
      <c r="N123">
        <f t="shared" si="10"/>
        <v>2.3529063986014256E-2</v>
      </c>
      <c r="O123">
        <f t="shared" si="10"/>
        <v>0.14407340773461105</v>
      </c>
      <c r="P123">
        <f t="shared" si="10"/>
        <v>0.14718744543354995</v>
      </c>
      <c r="Q123">
        <f t="shared" si="10"/>
        <v>0.19014668172643354</v>
      </c>
      <c r="R123">
        <f t="shared" si="10"/>
        <v>0.36663508384035504</v>
      </c>
      <c r="S123">
        <f t="shared" si="10"/>
        <v>0.27041764460909218</v>
      </c>
      <c r="T123">
        <f t="shared" si="10"/>
        <v>0.19919440579611197</v>
      </c>
      <c r="U123">
        <f t="shared" si="10"/>
        <v>0.15862528070765819</v>
      </c>
      <c r="V123">
        <f t="shared" si="10"/>
        <v>0.15611050486694766</v>
      </c>
      <c r="W123">
        <f t="shared" si="10"/>
        <v>6.8588148076094507E-2</v>
      </c>
      <c r="X123">
        <f t="shared" si="10"/>
        <v>0.16510415069348483</v>
      </c>
      <c r="Y123">
        <f t="shared" si="10"/>
        <v>4.5824140426970528E-2</v>
      </c>
      <c r="Z123">
        <f t="shared" si="10"/>
        <v>1.0239101697347153</v>
      </c>
      <c r="AA123">
        <f t="shared" si="10"/>
        <v>1.2098898630453327</v>
      </c>
      <c r="AB123">
        <f t="shared" si="10"/>
        <v>1.1500551299694901</v>
      </c>
      <c r="AC123">
        <f t="shared" si="10"/>
        <v>1.0669324809329774</v>
      </c>
      <c r="AD123">
        <f t="shared" si="10"/>
        <v>1.4801135068923235</v>
      </c>
      <c r="AE123">
        <f t="shared" si="10"/>
        <v>2.7421808880259994E-3</v>
      </c>
      <c r="AF123">
        <f t="shared" si="10"/>
        <v>0.21735271337818396</v>
      </c>
      <c r="AG123">
        <f t="shared" si="10"/>
        <v>0.14944663357322432</v>
      </c>
      <c r="AH123">
        <f t="shared" si="10"/>
        <v>0.10819209131080736</v>
      </c>
    </row>
    <row r="124" spans="1:64" x14ac:dyDescent="0.25">
      <c r="G124" t="s">
        <v>4</v>
      </c>
      <c r="J124">
        <f>$I120+($C122)*(EXP(-EXP($A122-$B122*J121)))</f>
        <v>7.0995751117848118E-3</v>
      </c>
      <c r="K124">
        <f t="shared" ref="K124:BL124" si="11">$I120+($C122)*(EXP(-EXP($A122-$B122*K121)))</f>
        <v>8.1179329423026973E-3</v>
      </c>
      <c r="L124">
        <f t="shared" si="11"/>
        <v>1.0222245849696509E-2</v>
      </c>
      <c r="M124">
        <f t="shared" si="11"/>
        <v>1.4357169666959579E-2</v>
      </c>
      <c r="N124">
        <f t="shared" si="11"/>
        <v>2.2108135854556277E-2</v>
      </c>
      <c r="O124">
        <f t="shared" si="11"/>
        <v>3.6009969920422914E-2</v>
      </c>
      <c r="P124">
        <f t="shared" si="11"/>
        <v>5.9933839784277028E-2</v>
      </c>
      <c r="Q124">
        <f t="shared" si="11"/>
        <v>9.954088262751766E-2</v>
      </c>
      <c r="R124">
        <f t="shared" si="11"/>
        <v>0.16277651345312916</v>
      </c>
      <c r="S124">
        <f t="shared" si="11"/>
        <v>0.26036514541759448</v>
      </c>
      <c r="T124">
        <f t="shared" si="11"/>
        <v>0.40625360107293829</v>
      </c>
      <c r="U124">
        <f t="shared" si="11"/>
        <v>0.61794546981687948</v>
      </c>
      <c r="V124">
        <f t="shared" si="11"/>
        <v>0.91666991212888349</v>
      </c>
      <c r="W124">
        <f t="shared" si="11"/>
        <v>1.3273375487264507</v>
      </c>
      <c r="X124">
        <f t="shared" si="11"/>
        <v>1.8782523336900709</v>
      </c>
      <c r="Y124">
        <f t="shared" si="11"/>
        <v>2.60056967794368</v>
      </c>
      <c r="Z124">
        <f t="shared" si="11"/>
        <v>3.527514705114815</v>
      </c>
      <c r="AA124">
        <f t="shared" si="11"/>
        <v>4.6933972391643808</v>
      </c>
      <c r="AB124">
        <f t="shared" si="11"/>
        <v>6.1324790678614365</v>
      </c>
      <c r="AC124">
        <f t="shared" si="11"/>
        <v>7.8777620448724859</v>
      </c>
      <c r="AD124">
        <f t="shared" si="11"/>
        <v>9.9597715165832739</v>
      </c>
      <c r="AE124">
        <f t="shared" si="11"/>
        <v>12.405408258711262</v>
      </c>
      <c r="AF124">
        <f t="shared" si="11"/>
        <v>15.236934369841888</v>
      </c>
      <c r="AG124">
        <f t="shared" si="11"/>
        <v>18.471145851432833</v>
      </c>
      <c r="AH124">
        <f t="shared" si="11"/>
        <v>22.118768730788901</v>
      </c>
      <c r="AI124">
        <f t="shared" si="11"/>
        <v>26.184098449693508</v>
      </c>
      <c r="AJ124">
        <f t="shared" si="11"/>
        <v>30.664885566933112</v>
      </c>
      <c r="AK124">
        <f t="shared" si="11"/>
        <v>35.552455985004009</v>
      </c>
      <c r="AL124">
        <f t="shared" si="11"/>
        <v>40.832041857855195</v>
      </c>
      <c r="AM124">
        <f t="shared" si="11"/>
        <v>46.483290573915937</v>
      </c>
      <c r="AN124">
        <f t="shared" si="11"/>
        <v>52.480913845023373</v>
      </c>
      <c r="AO124">
        <f t="shared" si="11"/>
        <v>58.795436756022127</v>
      </c>
      <c r="AP124">
        <f t="shared" si="11"/>
        <v>65.394007205833148</v>
      </c>
      <c r="AQ124">
        <f t="shared" si="11"/>
        <v>72.24122893238075</v>
      </c>
      <c r="AR124" s="23">
        <f t="shared" si="11"/>
        <v>79.299985647347043</v>
      </c>
      <c r="AS124">
        <f t="shared" si="11"/>
        <v>86.532229117035016</v>
      </c>
      <c r="AT124">
        <f t="shared" si="11"/>
        <v>93.899709781721569</v>
      </c>
      <c r="AU124">
        <f t="shared" si="11"/>
        <v>101.36463426844544</v>
      </c>
      <c r="AV124">
        <f t="shared" si="11"/>
        <v>108.89023958480851</v>
      </c>
      <c r="AW124">
        <f t="shared" si="11"/>
        <v>116.4412786497374</v>
      </c>
      <c r="AX124">
        <f t="shared" si="11"/>
        <v>123.98441597957159</v>
      </c>
      <c r="AY124">
        <f t="shared" si="11"/>
        <v>131.48853574097896</v>
      </c>
      <c r="AZ124">
        <f t="shared" si="11"/>
        <v>138.92496700452833</v>
      </c>
      <c r="BA124">
        <f t="shared" si="11"/>
        <v>146.26763292808263</v>
      </c>
      <c r="BB124" s="23">
        <f t="shared" si="11"/>
        <v>153.49313184149992</v>
      </c>
      <c r="BC124">
        <f t="shared" si="11"/>
        <v>160.58075888471436</v>
      </c>
      <c r="BD124">
        <f t="shared" si="11"/>
        <v>167.5124770682998</v>
      </c>
      <c r="BE124">
        <f t="shared" si="11"/>
        <v>174.27284647642114</v>
      </c>
      <c r="BF124">
        <f t="shared" si="11"/>
        <v>180.84891990767622</v>
      </c>
      <c r="BG124">
        <f t="shared" si="11"/>
        <v>187.23011263103444</v>
      </c>
      <c r="BH124">
        <f t="shared" si="11"/>
        <v>193.40805319167535</v>
      </c>
      <c r="BI124">
        <f t="shared" si="11"/>
        <v>199.37642139274055</v>
      </c>
      <c r="BJ124">
        <f t="shared" si="11"/>
        <v>205.13077874980456</v>
      </c>
      <c r="BK124">
        <f t="shared" si="11"/>
        <v>210.66839590038629</v>
      </c>
      <c r="BL124" s="23">
        <f t="shared" si="11"/>
        <v>215.98808067662378</v>
      </c>
    </row>
    <row r="125" spans="1:64" x14ac:dyDescent="0.25">
      <c r="AR125" s="27">
        <f>AR124/AR119*100</f>
        <v>9.3972799467816053</v>
      </c>
      <c r="BB125" s="27">
        <f>BB124/BB119*100</f>
        <v>18.189384500488721</v>
      </c>
      <c r="BL125" s="27">
        <f>BL124/BL119*100</f>
        <v>25.595218494900035</v>
      </c>
    </row>
    <row r="127" spans="1:64" x14ac:dyDescent="0.25">
      <c r="N127" t="s">
        <v>19</v>
      </c>
      <c r="P127">
        <f>BL124</f>
        <v>215.98808067662378</v>
      </c>
      <c r="R127" t="s">
        <v>20</v>
      </c>
      <c r="U127">
        <f>((P127*1000)/(365*24))*4</f>
        <v>98.624694372887575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2.5687424610404528</v>
      </c>
      <c r="B145" s="3">
        <v>9.0816956538214047E-2</v>
      </c>
      <c r="C145" s="3">
        <v>2224.5942362507321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 s="23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 s="23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 s="23">
        <v>0.05</v>
      </c>
    </row>
    <row r="146" spans="1:64" x14ac:dyDescent="0.25">
      <c r="E146" t="s">
        <v>3</v>
      </c>
      <c r="F146">
        <f>SUM(J146:AH146)</f>
        <v>1547.5637921350328</v>
      </c>
      <c r="I146">
        <v>0</v>
      </c>
      <c r="J146">
        <f>(J147-J143)^2</f>
        <v>2.1098919855955314E-2</v>
      </c>
      <c r="K146">
        <f t="shared" ref="K146:AH146" si="12">(K147-K143)^2</f>
        <v>2.5543072995345751E-3</v>
      </c>
      <c r="L146">
        <f t="shared" si="12"/>
        <v>6.7815033155884649E-2</v>
      </c>
      <c r="M146">
        <f t="shared" si="12"/>
        <v>0.45810606402406773</v>
      </c>
      <c r="N146">
        <f t="shared" si="12"/>
        <v>0.77813879239610007</v>
      </c>
      <c r="O146">
        <f t="shared" si="12"/>
        <v>1.5513654530065528</v>
      </c>
      <c r="P146">
        <f t="shared" si="12"/>
        <v>0.52799949405556812</v>
      </c>
      <c r="Q146">
        <f t="shared" si="12"/>
        <v>3.1224032461566548E-2</v>
      </c>
      <c r="R146">
        <f t="shared" si="12"/>
        <v>1.1521736163165044</v>
      </c>
      <c r="S146">
        <f t="shared" si="12"/>
        <v>0.40070893412122194</v>
      </c>
      <c r="T146">
        <f t="shared" si="12"/>
        <v>0.57710825294525181</v>
      </c>
      <c r="U146">
        <f t="shared" si="12"/>
        <v>17.242031537224115</v>
      </c>
      <c r="V146">
        <f t="shared" si="12"/>
        <v>30.134778975342083</v>
      </c>
      <c r="W146">
        <f t="shared" si="12"/>
        <v>12.610660009765235</v>
      </c>
      <c r="X146">
        <f t="shared" si="12"/>
        <v>2.7751177564431049</v>
      </c>
      <c r="Y146">
        <f t="shared" si="12"/>
        <v>52.492482173858761</v>
      </c>
      <c r="Z146">
        <f t="shared" si="12"/>
        <v>90.469821499155401</v>
      </c>
      <c r="AA146">
        <f t="shared" si="12"/>
        <v>162.26533264743338</v>
      </c>
      <c r="AB146">
        <f t="shared" si="12"/>
        <v>21.439080677872614</v>
      </c>
      <c r="AC146">
        <f t="shared" si="12"/>
        <v>601.45907009536677</v>
      </c>
      <c r="AD146">
        <f t="shared" si="12"/>
        <v>105.6889910109501</v>
      </c>
      <c r="AE146">
        <f t="shared" si="12"/>
        <v>47.795767720202278</v>
      </c>
      <c r="AF146">
        <f t="shared" si="12"/>
        <v>354.20280771710361</v>
      </c>
      <c r="AG146">
        <f t="shared" si="12"/>
        <v>0.11203011643845348</v>
      </c>
      <c r="AH146">
        <f t="shared" si="12"/>
        <v>43.307527298238647</v>
      </c>
    </row>
    <row r="147" spans="1:64" x14ac:dyDescent="0.25">
      <c r="G147" t="s">
        <v>4</v>
      </c>
      <c r="J147">
        <f>$I143+($C145)*(EXP(-EXP($A145-$B145*J144)))</f>
        <v>1.1364597388914714</v>
      </c>
      <c r="K147">
        <f t="shared" ref="K147:BL147" si="13">$I143+($C145)*(EXP(-EXP($A145-$B145*K144)))</f>
        <v>1.1634098861772757</v>
      </c>
      <c r="L147">
        <f t="shared" si="13"/>
        <v>1.2291369696264423</v>
      </c>
      <c r="M147">
        <f t="shared" si="13"/>
        <v>1.3764136763290351</v>
      </c>
      <c r="N147">
        <f t="shared" si="13"/>
        <v>1.681825223711729</v>
      </c>
      <c r="O147">
        <f t="shared" si="13"/>
        <v>2.2718711997735106</v>
      </c>
      <c r="P147">
        <f t="shared" si="13"/>
        <v>3.3403775098370674</v>
      </c>
      <c r="Q147">
        <f t="shared" si="13"/>
        <v>5.1641726224113604</v>
      </c>
      <c r="R147">
        <f t="shared" si="13"/>
        <v>8.1132998950941211</v>
      </c>
      <c r="S147">
        <f t="shared" si="13"/>
        <v>12.652209351269578</v>
      </c>
      <c r="T147">
        <f t="shared" si="13"/>
        <v>19.329483547155448</v>
      </c>
      <c r="U147">
        <f t="shared" si="13"/>
        <v>28.755483944825514</v>
      </c>
      <c r="V147">
        <f t="shared" si="13"/>
        <v>41.569409963404034</v>
      </c>
      <c r="W147">
        <f t="shared" si="13"/>
        <v>58.399127386256836</v>
      </c>
      <c r="X147">
        <f t="shared" si="13"/>
        <v>79.818328080529724</v>
      </c>
      <c r="Y147">
        <f t="shared" si="13"/>
        <v>106.30591805332922</v>
      </c>
      <c r="Z147">
        <f t="shared" si="13"/>
        <v>138.21201757745064</v>
      </c>
      <c r="AA147">
        <f t="shared" si="13"/>
        <v>175.73380237818529</v>
      </c>
      <c r="AB147">
        <f t="shared" si="13"/>
        <v>218.90292257883084</v>
      </c>
      <c r="AC147">
        <f t="shared" si="13"/>
        <v>267.58471573373384</v>
      </c>
      <c r="AD147">
        <f t="shared" si="13"/>
        <v>321.48812865541606</v>
      </c>
      <c r="AE147">
        <f t="shared" si="13"/>
        <v>380.18432990329677</v>
      </c>
      <c r="AF147">
        <f t="shared" si="13"/>
        <v>443.13148156048408</v>
      </c>
      <c r="AG147">
        <f t="shared" si="13"/>
        <v>509.70301609712021</v>
      </c>
      <c r="AH147">
        <f t="shared" si="13"/>
        <v>579.21695154645727</v>
      </c>
      <c r="AI147">
        <f t="shared" si="13"/>
        <v>650.96417385066115</v>
      </c>
      <c r="AJ147">
        <f t="shared" si="13"/>
        <v>724.23411824666982</v>
      </c>
      <c r="AK147">
        <f t="shared" si="13"/>
        <v>798.33680721916858</v>
      </c>
      <c r="AL147">
        <f t="shared" si="13"/>
        <v>872.62068910841356</v>
      </c>
      <c r="AM147">
        <f t="shared" si="13"/>
        <v>946.48613097497037</v>
      </c>
      <c r="AN147">
        <f t="shared" si="13"/>
        <v>1019.3947345345144</v>
      </c>
      <c r="AO147">
        <f t="shared" si="13"/>
        <v>1090.8748633710159</v>
      </c>
      <c r="AP147">
        <f t="shared" si="13"/>
        <v>1160.5239021564701</v>
      </c>
      <c r="AQ147">
        <f t="shared" si="13"/>
        <v>1228.0078289450712</v>
      </c>
      <c r="AR147" s="23">
        <f t="shared" si="13"/>
        <v>1293.0586865572645</v>
      </c>
      <c r="AS147">
        <f t="shared" si="13"/>
        <v>1355.4705049725405</v>
      </c>
      <c r="AT147">
        <f t="shared" si="13"/>
        <v>1415.0941678982813</v>
      </c>
      <c r="AU147">
        <f t="shared" si="13"/>
        <v>1471.8316449862398</v>
      </c>
      <c r="AV147">
        <f t="shared" si="13"/>
        <v>1525.6299354072762</v>
      </c>
      <c r="AW147">
        <f>$I143+($C145)*(EXP(-EXP($A145-$B145*AW144)))</f>
        <v>1576.4749949175834</v>
      </c>
      <c r="AX147">
        <f t="shared" si="13"/>
        <v>1624.3858511650562</v>
      </c>
      <c r="AY147">
        <f t="shared" si="13"/>
        <v>1669.4090530221613</v>
      </c>
      <c r="AZ147">
        <f t="shared" si="13"/>
        <v>1711.6135500936359</v>
      </c>
      <c r="BA147">
        <f t="shared" si="13"/>
        <v>1751.0860582087776</v>
      </c>
      <c r="BB147" s="23">
        <f t="shared" si="13"/>
        <v>1787.9269350480611</v>
      </c>
      <c r="BC147">
        <f t="shared" si="13"/>
        <v>1822.2465661111953</v>
      </c>
      <c r="BD147">
        <f t="shared" si="13"/>
        <v>1854.1622438950662</v>
      </c>
      <c r="BE147">
        <f t="shared" si="13"/>
        <v>1883.7955112790589</v>
      </c>
      <c r="BF147">
        <f t="shared" si="13"/>
        <v>1911.2699326359887</v>
      </c>
      <c r="BG147">
        <f t="shared" si="13"/>
        <v>1936.7092521313934</v>
      </c>
      <c r="BH147">
        <f t="shared" si="13"/>
        <v>1960.2358972049287</v>
      </c>
      <c r="BI147">
        <f t="shared" si="13"/>
        <v>1981.9697856435139</v>
      </c>
      <c r="BJ147">
        <f t="shared" si="13"/>
        <v>2002.0273963852519</v>
      </c>
      <c r="BK147">
        <f t="shared" si="13"/>
        <v>2020.5210667823878</v>
      </c>
      <c r="BL147" s="23">
        <f t="shared" si="13"/>
        <v>2037.5584821498646</v>
      </c>
    </row>
    <row r="148" spans="1:64" x14ac:dyDescent="0.25">
      <c r="AR148" s="27">
        <f>AR147/AR142*100</f>
        <v>7.7599625781705148</v>
      </c>
      <c r="BB148" s="27">
        <f>BB147/BB142*100</f>
        <v>8.6194567742068582</v>
      </c>
      <c r="BL148" s="27">
        <f>BL147/BL142*100</f>
        <v>8.208471326627425</v>
      </c>
    </row>
    <row r="150" spans="1:64" x14ac:dyDescent="0.25">
      <c r="N150" t="s">
        <v>19</v>
      </c>
      <c r="P150">
        <f>BL147</f>
        <v>2037.5584821498646</v>
      </c>
      <c r="R150" t="s">
        <v>20</v>
      </c>
      <c r="U150">
        <f>((P150*1000)/(365*24))*4</f>
        <v>930.39200098167328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24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24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24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2.4670459448638464</v>
      </c>
      <c r="B168" s="3">
        <v>2.9712693771673803E-2</v>
      </c>
      <c r="C168" s="3">
        <v>500.83125032234511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 s="23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 s="23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 s="23">
        <v>0.05</v>
      </c>
    </row>
    <row r="169" spans="1:64" x14ac:dyDescent="0.25">
      <c r="E169" t="s">
        <v>3</v>
      </c>
      <c r="F169">
        <f>SUM(J169:AH169)</f>
        <v>2.2354311726188945</v>
      </c>
      <c r="I169">
        <v>0</v>
      </c>
      <c r="J169">
        <f>ABS(J170-J166)</f>
        <v>5.3738183844208275E-3</v>
      </c>
      <c r="K169">
        <f t="shared" ref="K169:AH169" si="14">ABS(K170-K166)</f>
        <v>5.5121708183608594E-3</v>
      </c>
      <c r="L169">
        <f t="shared" si="14"/>
        <v>8.3989343504023706E-3</v>
      </c>
      <c r="M169">
        <f t="shared" si="14"/>
        <v>2.2741369415980799E-2</v>
      </c>
      <c r="N169">
        <f t="shared" si="14"/>
        <v>1.9128937849799073E-2</v>
      </c>
      <c r="O169">
        <f t="shared" si="14"/>
        <v>1.9618462964076815E-2</v>
      </c>
      <c r="P169">
        <f t="shared" si="14"/>
        <v>8.4878286361675381E-3</v>
      </c>
      <c r="Q169">
        <f t="shared" si="14"/>
        <v>4.4742147953957465E-3</v>
      </c>
      <c r="R169">
        <f t="shared" si="14"/>
        <v>8.1303870847190818E-5</v>
      </c>
      <c r="S169">
        <f t="shared" si="14"/>
        <v>6.2364925187301662E-3</v>
      </c>
      <c r="T169">
        <f t="shared" si="14"/>
        <v>3.6618013335910762E-2</v>
      </c>
      <c r="U169">
        <f t="shared" si="14"/>
        <v>2.3455950436749029E-2</v>
      </c>
      <c r="V169">
        <f t="shared" si="14"/>
        <v>4.2881656660395784E-2</v>
      </c>
      <c r="W169">
        <f t="shared" si="14"/>
        <v>2.9350110280048497E-2</v>
      </c>
      <c r="X169">
        <f t="shared" si="14"/>
        <v>4.2674641343261377E-2</v>
      </c>
      <c r="Y169">
        <f t="shared" si="14"/>
        <v>0.10433321357253039</v>
      </c>
      <c r="Z169">
        <f t="shared" si="14"/>
        <v>0.19228343225356564</v>
      </c>
      <c r="AA169">
        <f t="shared" si="14"/>
        <v>0.27522233300594978</v>
      </c>
      <c r="AB169">
        <f t="shared" si="14"/>
        <v>0.39856225268902534</v>
      </c>
      <c r="AC169">
        <f t="shared" si="14"/>
        <v>0.36734866899872093</v>
      </c>
      <c r="AD169">
        <f t="shared" si="14"/>
        <v>0.22811946964278751</v>
      </c>
      <c r="AE169">
        <f t="shared" si="14"/>
        <v>0.29462236775917483</v>
      </c>
      <c r="AF169">
        <f t="shared" si="14"/>
        <v>3.3602775626697001E-2</v>
      </c>
      <c r="AG169">
        <f t="shared" si="14"/>
        <v>1.7314343663032972E-5</v>
      </c>
      <c r="AH169">
        <f t="shared" si="14"/>
        <v>6.6285439066232632E-2</v>
      </c>
    </row>
    <row r="170" spans="1:64" x14ac:dyDescent="0.25">
      <c r="G170" t="s">
        <v>4</v>
      </c>
      <c r="J170">
        <f>$I166+($C168)*(EXP(-EXP($A168-$B168*J167)))</f>
        <v>6.3738183844208275E-3</v>
      </c>
      <c r="K170">
        <f t="shared" ref="K170:BL170" si="15">$I166+($C168)*(EXP(-EXP($A168-$B168*K167)))</f>
        <v>8.5121708183608594E-3</v>
      </c>
      <c r="L170">
        <f t="shared" si="15"/>
        <v>1.139893435040237E-2</v>
      </c>
      <c r="M170">
        <f t="shared" si="15"/>
        <v>1.5258630584019207E-2</v>
      </c>
      <c r="N170">
        <f t="shared" si="15"/>
        <v>2.0371062150200927E-2</v>
      </c>
      <c r="O170">
        <f t="shared" si="15"/>
        <v>2.7081537035923191E-2</v>
      </c>
      <c r="P170">
        <f t="shared" si="15"/>
        <v>3.5812171363832468E-2</v>
      </c>
      <c r="Q170">
        <f t="shared" si="15"/>
        <v>4.7074214795395752E-2</v>
      </c>
      <c r="R170">
        <f t="shared" si="15"/>
        <v>6.1481303870847194E-2</v>
      </c>
      <c r="S170">
        <f t="shared" si="15"/>
        <v>7.9763507481269841E-2</v>
      </c>
      <c r="T170">
        <f t="shared" si="15"/>
        <v>0.10278198666408923</v>
      </c>
      <c r="U170">
        <f t="shared" si="15"/>
        <v>0.13154404956325097</v>
      </c>
      <c r="V170">
        <f t="shared" si="15"/>
        <v>0.16721834333960423</v>
      </c>
      <c r="W170">
        <f t="shared" si="15"/>
        <v>0.21114988971995149</v>
      </c>
      <c r="X170">
        <f t="shared" si="15"/>
        <v>0.26487464134326139</v>
      </c>
      <c r="Y170">
        <f t="shared" si="15"/>
        <v>0.33013321357253039</v>
      </c>
      <c r="Z170">
        <f t="shared" si="15"/>
        <v>0.40888343225356566</v>
      </c>
      <c r="AA170">
        <f t="shared" si="15"/>
        <v>0.50331133300594977</v>
      </c>
      <c r="AB170">
        <f t="shared" si="15"/>
        <v>0.61584025268902531</v>
      </c>
      <c r="AC170">
        <f t="shared" si="15"/>
        <v>0.74913766899872092</v>
      </c>
      <c r="AD170">
        <f t="shared" si="15"/>
        <v>0.90611946964278756</v>
      </c>
      <c r="AE170">
        <f t="shared" si="15"/>
        <v>1.0899513677591748</v>
      </c>
      <c r="AF170">
        <f t="shared" si="15"/>
        <v>1.304047224373303</v>
      </c>
      <c r="AG170">
        <f t="shared" si="15"/>
        <v>1.5520640906005632</v>
      </c>
      <c r="AH170">
        <f t="shared" si="15"/>
        <v>1.8378938405823853</v>
      </c>
      <c r="AI170">
        <f t="shared" si="15"/>
        <v>2.1656513291753328</v>
      </c>
      <c r="AJ170">
        <f t="shared" si="15"/>
        <v>2.5396590744237959</v>
      </c>
      <c r="AK170">
        <f t="shared" si="15"/>
        <v>2.9644285319921133</v>
      </c>
      <c r="AL170">
        <f t="shared" si="15"/>
        <v>3.444638095160391</v>
      </c>
      <c r="AM170">
        <f t="shared" si="15"/>
        <v>3.9851080179104219</v>
      </c>
      <c r="AN170">
        <f t="shared" si="15"/>
        <v>4.5907725183782491</v>
      </c>
      <c r="AO170">
        <f t="shared" si="15"/>
        <v>5.2666493740384857</v>
      </c>
      <c r="AP170">
        <f t="shared" si="15"/>
        <v>6.0178073671425665</v>
      </c>
      <c r="AQ170">
        <f t="shared" si="15"/>
        <v>6.8493319781392188</v>
      </c>
      <c r="AR170" s="23">
        <f t="shared" si="15"/>
        <v>7.7662897553125472</v>
      </c>
      <c r="AS170">
        <f t="shared" si="15"/>
        <v>8.7736918102120818</v>
      </c>
      <c r="AT170">
        <f t="shared" si="15"/>
        <v>9.8764569004291598</v>
      </c>
      <c r="AU170">
        <f t="shared" si="15"/>
        <v>11.079374563966976</v>
      </c>
      <c r="AV170">
        <f t="shared" si="15"/>
        <v>12.387068763177135</v>
      </c>
      <c r="AW170">
        <f t="shared" si="15"/>
        <v>13.803962481528357</v>
      </c>
      <c r="AX170">
        <f t="shared" si="15"/>
        <v>15.334243694054095</v>
      </c>
      <c r="AY170">
        <f t="shared" si="15"/>
        <v>16.98183310306613</v>
      </c>
      <c r="AZ170">
        <f t="shared" si="15"/>
        <v>18.750353995604804</v>
      </c>
      <c r="BA170">
        <f t="shared" si="15"/>
        <v>20.643104539181998</v>
      </c>
      <c r="BB170" s="23">
        <f t="shared" si="15"/>
        <v>22.663032788760486</v>
      </c>
      <c r="BC170">
        <f t="shared" si="15"/>
        <v>24.812714631706822</v>
      </c>
      <c r="BD170">
        <f t="shared" si="15"/>
        <v>27.094334849737141</v>
      </c>
      <c r="BE170">
        <f t="shared" si="15"/>
        <v>29.509671428675844</v>
      </c>
      <c r="BF170">
        <f t="shared" si="15"/>
        <v>32.060083199124072</v>
      </c>
      <c r="BG170">
        <f t="shared" si="15"/>
        <v>34.746500844757641</v>
      </c>
      <c r="BH170">
        <f t="shared" si="15"/>
        <v>37.569421270705355</v>
      </c>
      <c r="BI170">
        <f t="shared" si="15"/>
        <v>40.528905282953204</v>
      </c>
      <c r="BJ170">
        <f t="shared" si="15"/>
        <v>43.62457849151437</v>
      </c>
      <c r="BK170">
        <f t="shared" si="15"/>
        <v>46.855635315617334</v>
      </c>
      <c r="BL170" s="23">
        <f t="shared" si="15"/>
        <v>50.220845938703654</v>
      </c>
    </row>
    <row r="171" spans="1:64" x14ac:dyDescent="0.25">
      <c r="AR171" s="27">
        <f>AR170/AR165*100</f>
        <v>0.61384253574632386</v>
      </c>
      <c r="BB171" s="27">
        <f>BB170/BB165*100</f>
        <v>1.7912715019728183</v>
      </c>
      <c r="BL171" s="27">
        <v>23.3</v>
      </c>
    </row>
    <row r="173" spans="1:64" x14ac:dyDescent="0.25">
      <c r="N173" t="s">
        <v>19</v>
      </c>
      <c r="P173">
        <f>BL170</f>
        <v>50.220845938703654</v>
      </c>
      <c r="R173" t="s">
        <v>20</v>
      </c>
      <c r="U173">
        <f>((P173*1000)/(365*24))*4</f>
        <v>22.931893122695733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43" workbookViewId="0">
      <selection activeCell="K16" sqref="K1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6</v>
      </c>
      <c r="B3" t="s">
        <v>1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64" x14ac:dyDescent="0.25">
      <c r="A4" s="2" t="s">
        <v>26</v>
      </c>
      <c r="B4" s="2" t="s">
        <v>25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2.060782123056927</v>
      </c>
      <c r="B5" s="3">
        <v>6.9921469446060258E-2</v>
      </c>
      <c r="C5" s="3">
        <v>2770.0684732007267</v>
      </c>
      <c r="G5" t="s">
        <v>23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3</v>
      </c>
      <c r="F6">
        <f>SUM(J6:AH6)</f>
        <v>1727.4387776295769</v>
      </c>
      <c r="I6">
        <v>0</v>
      </c>
      <c r="J6">
        <f>(J7-J3)^2</f>
        <v>0.29038766810425998</v>
      </c>
      <c r="K6">
        <f t="shared" ref="K6:AH6" si="1">(K7-K3)^2</f>
        <v>2.4607529930721832E-2</v>
      </c>
      <c r="L6">
        <f t="shared" si="1"/>
        <v>0.15822373537089804</v>
      </c>
      <c r="M6">
        <f t="shared" si="1"/>
        <v>1.771746007236193</v>
      </c>
      <c r="N6">
        <f t="shared" si="1"/>
        <v>2.5582898343239462</v>
      </c>
      <c r="O6">
        <f t="shared" si="1"/>
        <v>11.018915271876006</v>
      </c>
      <c r="P6">
        <f t="shared" si="1"/>
        <v>13.691166896268079</v>
      </c>
      <c r="Q6">
        <f t="shared" si="1"/>
        <v>6.1009464398619677</v>
      </c>
      <c r="R6">
        <f t="shared" si="1"/>
        <v>1.3641953605872399E-3</v>
      </c>
      <c r="S6">
        <f t="shared" si="1"/>
        <v>5.1938386408031896</v>
      </c>
      <c r="T6">
        <f t="shared" si="1"/>
        <v>19.680284003220891</v>
      </c>
      <c r="U6">
        <f t="shared" si="1"/>
        <v>40.63115182802445</v>
      </c>
      <c r="V6">
        <f t="shared" si="1"/>
        <v>42.199152251795248</v>
      </c>
      <c r="W6">
        <f t="shared" si="1"/>
        <v>0.18931243455902194</v>
      </c>
      <c r="X6">
        <f t="shared" si="1"/>
        <v>0.5834324441676586</v>
      </c>
      <c r="Y6">
        <f t="shared" si="1"/>
        <v>5.3576317469216441</v>
      </c>
      <c r="Z6">
        <f t="shared" si="1"/>
        <v>80.957880479158959</v>
      </c>
      <c r="AA6">
        <f t="shared" si="1"/>
        <v>4.9438092722982176</v>
      </c>
      <c r="AB6">
        <f t="shared" si="1"/>
        <v>1.5368020428428686</v>
      </c>
      <c r="AC6">
        <f t="shared" si="1"/>
        <v>172.60755342202225</v>
      </c>
      <c r="AD6">
        <f t="shared" si="1"/>
        <v>64.23752006914205</v>
      </c>
      <c r="AE6">
        <f t="shared" si="1"/>
        <v>11.928191341332742</v>
      </c>
      <c r="AF6">
        <f t="shared" si="1"/>
        <v>252.18343959377194</v>
      </c>
      <c r="AG6">
        <f t="shared" si="1"/>
        <v>478.29635220471334</v>
      </c>
      <c r="AH6">
        <f t="shared" si="1"/>
        <v>511.29677827646964</v>
      </c>
    </row>
    <row r="7" spans="1:64" x14ac:dyDescent="0.25">
      <c r="G7" t="s">
        <v>4</v>
      </c>
      <c r="J7">
        <f>$I3+($C5)*(EXP(-EXP($A5-$B5*J4)))</f>
        <v>6.6088763013013843</v>
      </c>
      <c r="K7">
        <f t="shared" ref="K7:BL7" si="2">$I3+($C5)*(EXP(-EXP($A5-$B5*K4)))</f>
        <v>7.7799428741193424</v>
      </c>
      <c r="L7">
        <f t="shared" si="2"/>
        <v>9.5384015275676379</v>
      </c>
      <c r="M7">
        <f t="shared" si="2"/>
        <v>12.095485502476977</v>
      </c>
      <c r="N7">
        <f t="shared" si="2"/>
        <v>15.70423451605733</v>
      </c>
      <c r="O7">
        <f t="shared" si="2"/>
        <v>20.656924849938477</v>
      </c>
      <c r="P7">
        <f t="shared" si="2"/>
        <v>27.279302314675217</v>
      </c>
      <c r="Q7">
        <f t="shared" si="2"/>
        <v>35.92173059923612</v>
      </c>
      <c r="R7">
        <f t="shared" si="2"/>
        <v>46.94769501537278</v>
      </c>
      <c r="S7">
        <f t="shared" si="2"/>
        <v>60.7203794824052</v>
      </c>
      <c r="T7">
        <f t="shared" si="2"/>
        <v>77.588226612083332</v>
      </c>
      <c r="U7">
        <f t="shared" si="2"/>
        <v>97.870476962817278</v>
      </c>
      <c r="V7">
        <f t="shared" si="2"/>
        <v>121.84366145721572</v>
      </c>
      <c r="W7">
        <f t="shared" si="2"/>
        <v>149.72990351211357</v>
      </c>
      <c r="X7">
        <f t="shared" si="2"/>
        <v>181.68769849634171</v>
      </c>
      <c r="Y7">
        <f t="shared" si="2"/>
        <v>217.80560714071515</v>
      </c>
      <c r="Z7">
        <f t="shared" si="2"/>
        <v>258.09905627765221</v>
      </c>
      <c r="AA7">
        <f t="shared" si="2"/>
        <v>302.51021084827175</v>
      </c>
      <c r="AB7">
        <f t="shared" si="2"/>
        <v>350.91068520132598</v>
      </c>
      <c r="AC7">
        <f t="shared" si="2"/>
        <v>403.10671161266379</v>
      </c>
      <c r="AD7">
        <f t="shared" si="2"/>
        <v>458.84628474356413</v>
      </c>
      <c r="AE7">
        <f t="shared" si="2"/>
        <v>517.82775137575288</v>
      </c>
      <c r="AF7">
        <f t="shared" si="2"/>
        <v>579.70930961941951</v>
      </c>
      <c r="AG7">
        <f t="shared" si="2"/>
        <v>644.11891247609879</v>
      </c>
      <c r="AH7">
        <f t="shared" si="2"/>
        <v>710.66412749291931</v>
      </c>
      <c r="AI7">
        <f t="shared" si="2"/>
        <v>778.94157764080978</v>
      </c>
      <c r="AJ7">
        <f t="shared" si="2"/>
        <v>848.54566980002687</v>
      </c>
      <c r="AK7">
        <f t="shared" si="2"/>
        <v>919.07639914511253</v>
      </c>
      <c r="AL7">
        <f t="shared" si="2"/>
        <v>990.1460948188394</v>
      </c>
      <c r="AM7">
        <f t="shared" si="2"/>
        <v>1061.3850408267231</v>
      </c>
      <c r="AN7">
        <f t="shared" si="2"/>
        <v>1132.4459638855803</v>
      </c>
      <c r="AO7">
        <f t="shared" si="2"/>
        <v>1203.0074261371212</v>
      </c>
      <c r="AP7">
        <f t="shared" si="2"/>
        <v>1272.7761953103213</v>
      </c>
      <c r="AQ7">
        <f t="shared" si="2"/>
        <v>1341.4886889153465</v>
      </c>
      <c r="AR7">
        <f t="shared" si="2"/>
        <v>1408.9116036569276</v>
      </c>
      <c r="AS7">
        <f t="shared" si="2"/>
        <v>1474.8418479769418</v>
      </c>
      <c r="AT7">
        <f t="shared" si="2"/>
        <v>1539.1058960469484</v>
      </c>
      <c r="AU7">
        <f t="shared" si="2"/>
        <v>1601.558677144126</v>
      </c>
      <c r="AV7">
        <f t="shared" si="2"/>
        <v>1662.0821065319074</v>
      </c>
      <c r="AW7">
        <f t="shared" si="2"/>
        <v>1720.5833539186806</v>
      </c>
      <c r="AX7">
        <f t="shared" si="2"/>
        <v>1776.9929342708269</v>
      </c>
      <c r="AY7">
        <f t="shared" si="2"/>
        <v>1831.2626939952272</v>
      </c>
      <c r="AZ7">
        <f t="shared" si="2"/>
        <v>1883.3637538784201</v>
      </c>
      <c r="BA7">
        <f t="shared" si="2"/>
        <v>1933.2844591059516</v>
      </c>
      <c r="BB7">
        <f t="shared" si="2"/>
        <v>1981.0283764757967</v>
      </c>
      <c r="BC7">
        <f t="shared" si="2"/>
        <v>2026.6123697382088</v>
      </c>
      <c r="BD7">
        <f t="shared" si="2"/>
        <v>2070.0647759241228</v>
      </c>
      <c r="BE7">
        <f t="shared" si="2"/>
        <v>2111.4236985794455</v>
      </c>
      <c r="BF7">
        <f t="shared" si="2"/>
        <v>2150.7354279675233</v>
      </c>
      <c r="BG7">
        <f t="shared" si="2"/>
        <v>2188.0529934672868</v>
      </c>
      <c r="BH7">
        <f t="shared" si="2"/>
        <v>2223.4348494893184</v>
      </c>
      <c r="BI7">
        <f t="shared" si="2"/>
        <v>2256.9436931546352</v>
      </c>
      <c r="BJ7">
        <f t="shared" si="2"/>
        <v>2288.6454096260604</v>
      </c>
      <c r="BK7">
        <f t="shared" si="2"/>
        <v>2318.6081392460328</v>
      </c>
      <c r="BL7">
        <f t="shared" si="2"/>
        <v>2346.9014594197429</v>
      </c>
    </row>
    <row r="10" spans="1:64" x14ac:dyDescent="0.25">
      <c r="N10" t="s">
        <v>17</v>
      </c>
      <c r="P10">
        <f>BL7</f>
        <v>2346.9014594197429</v>
      </c>
    </row>
    <row r="11" spans="1:64" x14ac:dyDescent="0.25">
      <c r="K11">
        <f>C5*365*24/4</f>
        <v>6066449.9563095914</v>
      </c>
    </row>
    <row r="12" spans="1:64" x14ac:dyDescent="0.25">
      <c r="N12" t="s">
        <v>21</v>
      </c>
      <c r="P12">
        <f>P35+P58+P81+P104+P127+P150+P173</f>
        <v>2464.5738255737074</v>
      </c>
    </row>
    <row r="27" spans="1:64" x14ac:dyDescent="0.25">
      <c r="A27" s="1" t="s">
        <v>7</v>
      </c>
      <c r="B27" t="s">
        <v>2</v>
      </c>
      <c r="I27">
        <v>1000</v>
      </c>
      <c r="J27">
        <v>2000</v>
      </c>
      <c r="K27" s="13">
        <v>4810</v>
      </c>
      <c r="L27" s="13">
        <v>6383.1</v>
      </c>
      <c r="M27" s="13">
        <v>9279.7999999999993</v>
      </c>
      <c r="N27" s="13">
        <v>12749.885</v>
      </c>
      <c r="O27" s="13">
        <v>17411.902999999998</v>
      </c>
      <c r="P27" s="13">
        <v>23307.081000000002</v>
      </c>
      <c r="Q27" s="13">
        <v>28169.936000000002</v>
      </c>
      <c r="R27" s="13">
        <v>34337.372000000003</v>
      </c>
      <c r="S27" s="13">
        <v>40701.314999999995</v>
      </c>
      <c r="T27" s="13">
        <v>47973.924999999996</v>
      </c>
      <c r="U27" s="13">
        <v>56482.856</v>
      </c>
      <c r="V27" s="13">
        <v>64415.552000000003</v>
      </c>
      <c r="W27" s="13">
        <v>76595.795000000013</v>
      </c>
      <c r="X27" s="13">
        <v>86236.38900000001</v>
      </c>
      <c r="Y27" s="13">
        <v>96439.362999999998</v>
      </c>
      <c r="Z27" s="13">
        <v>109443.61</v>
      </c>
      <c r="AA27" s="13">
        <v>121014.38599999998</v>
      </c>
      <c r="AB27" s="13">
        <v>133814.39199999999</v>
      </c>
      <c r="AC27" s="13">
        <v>147536</v>
      </c>
      <c r="AD27" s="13">
        <v>161507</v>
      </c>
      <c r="AE27" s="13">
        <v>177140.15</v>
      </c>
      <c r="AF27" s="13">
        <v>188968.35</v>
      </c>
      <c r="AG27" s="13">
        <v>203902.15</v>
      </c>
      <c r="AH27" s="13">
        <v>216579</v>
      </c>
    </row>
    <row r="28" spans="1:64" x14ac:dyDescent="0.25">
      <c r="A28" t="s">
        <v>6</v>
      </c>
      <c r="B28" t="s">
        <v>1</v>
      </c>
      <c r="I28">
        <f t="shared" ref="I28:AH28" si="3">I27/1000</f>
        <v>1</v>
      </c>
      <c r="J28">
        <f t="shared" si="3"/>
        <v>2</v>
      </c>
      <c r="K28">
        <f t="shared" si="3"/>
        <v>4.8099999999999996</v>
      </c>
      <c r="L28">
        <f t="shared" si="3"/>
        <v>6.3831000000000007</v>
      </c>
      <c r="M28">
        <f t="shared" si="3"/>
        <v>9.2797999999999998</v>
      </c>
      <c r="N28">
        <f t="shared" si="3"/>
        <v>12.749885000000001</v>
      </c>
      <c r="O28">
        <f t="shared" si="3"/>
        <v>17.411902999999999</v>
      </c>
      <c r="P28">
        <f t="shared" si="3"/>
        <v>23.307081000000004</v>
      </c>
      <c r="Q28">
        <f t="shared" si="3"/>
        <v>28.169936</v>
      </c>
      <c r="R28">
        <f t="shared" si="3"/>
        <v>34.337372000000002</v>
      </c>
      <c r="S28">
        <f t="shared" si="3"/>
        <v>40.701314999999994</v>
      </c>
      <c r="T28">
        <f t="shared" si="3"/>
        <v>47.973924999999994</v>
      </c>
      <c r="U28">
        <f t="shared" si="3"/>
        <v>56.482855999999998</v>
      </c>
      <c r="V28">
        <f t="shared" si="3"/>
        <v>64.415552000000005</v>
      </c>
      <c r="W28">
        <f t="shared" si="3"/>
        <v>76.59579500000001</v>
      </c>
      <c r="X28">
        <f t="shared" si="3"/>
        <v>86.236389000000017</v>
      </c>
      <c r="Y28">
        <f t="shared" si="3"/>
        <v>96.439363</v>
      </c>
      <c r="Z28">
        <f t="shared" si="3"/>
        <v>109.44361000000001</v>
      </c>
      <c r="AA28">
        <f t="shared" si="3"/>
        <v>121.01438599999999</v>
      </c>
      <c r="AB28">
        <f t="shared" si="3"/>
        <v>133.814392</v>
      </c>
      <c r="AC28">
        <f t="shared" si="3"/>
        <v>147.536</v>
      </c>
      <c r="AD28">
        <f t="shared" si="3"/>
        <v>161.50700000000001</v>
      </c>
      <c r="AE28">
        <f t="shared" si="3"/>
        <v>177.14015000000001</v>
      </c>
      <c r="AF28">
        <f t="shared" si="3"/>
        <v>188.96835000000002</v>
      </c>
      <c r="AG28">
        <f t="shared" si="3"/>
        <v>203.90215000000001</v>
      </c>
      <c r="AH28">
        <f t="shared" si="3"/>
        <v>216.57900000000001</v>
      </c>
    </row>
    <row r="29" spans="1:64" x14ac:dyDescent="0.25">
      <c r="A29" s="2" t="s">
        <v>26</v>
      </c>
      <c r="B29" s="2" t="s">
        <v>25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1.6712996965443325</v>
      </c>
      <c r="B30" s="3">
        <v>7.0253920151834862E-2</v>
      </c>
      <c r="C30" s="3">
        <v>541.4020894690276</v>
      </c>
      <c r="G30" t="s">
        <v>23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3</v>
      </c>
      <c r="F31">
        <f>SUM(J31:AH31)</f>
        <v>32.319072616349878</v>
      </c>
      <c r="I31">
        <v>0</v>
      </c>
      <c r="J31">
        <f>(J32-J28)^2</f>
        <v>7.8601591336402832</v>
      </c>
      <c r="K31">
        <f t="shared" ref="K31:AH31" si="4">(K32-K28)^2</f>
        <v>2.2938428783865508</v>
      </c>
      <c r="L31">
        <f t="shared" si="4"/>
        <v>3.6191169611370442</v>
      </c>
      <c r="M31">
        <f t="shared" si="4"/>
        <v>2.1875073407593879</v>
      </c>
      <c r="N31">
        <f t="shared" si="4"/>
        <v>1.1347931136283165</v>
      </c>
      <c r="O31">
        <f t="shared" si="4"/>
        <v>1.1787501679121688E-2</v>
      </c>
      <c r="P31">
        <f t="shared" si="4"/>
        <v>1.887203531396439</v>
      </c>
      <c r="Q31">
        <f t="shared" si="4"/>
        <v>1.1398616825396339</v>
      </c>
      <c r="R31">
        <f t="shared" si="4"/>
        <v>1.6216088325301945</v>
      </c>
      <c r="S31">
        <f t="shared" si="4"/>
        <v>0.73953338252982503</v>
      </c>
      <c r="T31">
        <f t="shared" si="4"/>
        <v>0.28169089290606081</v>
      </c>
      <c r="U31">
        <f t="shared" si="4"/>
        <v>0.38367425149114848</v>
      </c>
      <c r="V31">
        <f t="shared" si="4"/>
        <v>0.44393788603559059</v>
      </c>
      <c r="W31">
        <f t="shared" si="4"/>
        <v>2.3445240140864803</v>
      </c>
      <c r="X31">
        <f t="shared" si="4"/>
        <v>0.22141926432422868</v>
      </c>
      <c r="Y31">
        <f t="shared" si="4"/>
        <v>0.47567771227327327</v>
      </c>
      <c r="Z31">
        <f t="shared" si="4"/>
        <v>0.12566130110521775</v>
      </c>
      <c r="AA31">
        <f t="shared" si="4"/>
        <v>0.31334691231935163</v>
      </c>
      <c r="AB31">
        <f t="shared" si="4"/>
        <v>0.48047507318894245</v>
      </c>
      <c r="AC31">
        <f t="shared" si="4"/>
        <v>7.5010266630448547E-2</v>
      </c>
      <c r="AD31">
        <f t="shared" si="4"/>
        <v>1.1300977354258189E-2</v>
      </c>
      <c r="AE31">
        <f t="shared" si="4"/>
        <v>3.7635181277995429</v>
      </c>
      <c r="AF31">
        <f t="shared" si="4"/>
        <v>2.6300189395664118E-2</v>
      </c>
      <c r="AG31">
        <f t="shared" si="4"/>
        <v>0.61614738089381527</v>
      </c>
      <c r="AH31">
        <f t="shared" si="4"/>
        <v>0.26097400831905848</v>
      </c>
    </row>
    <row r="32" spans="1:64" x14ac:dyDescent="0.25">
      <c r="G32" t="s">
        <v>4</v>
      </c>
      <c r="J32">
        <f>$I28+($C30)*(EXP(-EXP($A30-$B30*J29)))</f>
        <v>4.8035975341764523</v>
      </c>
      <c r="K32">
        <f t="shared" ref="K32:BL32" si="5">$I28+($C30)*(EXP(-EXP($A30-$B30*K29)))</f>
        <v>6.3245437855626854</v>
      </c>
      <c r="L32">
        <f t="shared" si="5"/>
        <v>8.2854976874294834</v>
      </c>
      <c r="M32">
        <f t="shared" si="5"/>
        <v>10.758822427402434</v>
      </c>
      <c r="N32">
        <f t="shared" si="5"/>
        <v>13.8151516866228</v>
      </c>
      <c r="O32">
        <f t="shared" si="5"/>
        <v>17.520473261485922</v>
      </c>
      <c r="P32">
        <f t="shared" si="5"/>
        <v>21.933325733805752</v>
      </c>
      <c r="Q32">
        <f t="shared" si="5"/>
        <v>27.102292949847172</v>
      </c>
      <c r="R32">
        <f t="shared" si="5"/>
        <v>33.063947941592829</v>
      </c>
      <c r="S32">
        <f t="shared" si="5"/>
        <v>39.841353731959494</v>
      </c>
      <c r="T32">
        <f t="shared" si="5"/>
        <v>47.443179399070452</v>
      </c>
      <c r="U32">
        <f t="shared" si="5"/>
        <v>55.863441557569772</v>
      </c>
      <c r="V32">
        <f t="shared" si="5"/>
        <v>65.081838639544571</v>
      </c>
      <c r="W32">
        <f t="shared" si="5"/>
        <v>75.06461113968588</v>
      </c>
      <c r="X32">
        <f t="shared" si="5"/>
        <v>85.765836915397017</v>
      </c>
      <c r="Y32">
        <f t="shared" si="5"/>
        <v>97.129056926516157</v>
      </c>
      <c r="Z32">
        <f t="shared" si="5"/>
        <v>109.08912262207913</v>
      </c>
      <c r="AA32">
        <f t="shared" si="5"/>
        <v>121.57415998324622</v>
      </c>
      <c r="AB32">
        <f t="shared" si="5"/>
        <v>134.50755509277755</v>
      </c>
      <c r="AC32">
        <f t="shared" si="5"/>
        <v>147.80988002232812</v>
      </c>
      <c r="AD32">
        <f t="shared" si="5"/>
        <v>161.40069394488432</v>
      </c>
      <c r="AE32">
        <f t="shared" si="5"/>
        <v>175.20017110119736</v>
      </c>
      <c r="AF32">
        <f t="shared" si="5"/>
        <v>189.13052333133308</v>
      </c>
      <c r="AG32">
        <f t="shared" si="5"/>
        <v>203.11719944047806</v>
      </c>
      <c r="AH32">
        <f t="shared" si="5"/>
        <v>217.08985615227681</v>
      </c>
      <c r="AI32">
        <f t="shared" si="5"/>
        <v>230.98310555039319</v>
      </c>
      <c r="AJ32">
        <f t="shared" si="5"/>
        <v>244.73705168382304</v>
      </c>
      <c r="AK32">
        <f t="shared" si="5"/>
        <v>258.29763454335114</v>
      </c>
      <c r="AL32">
        <f t="shared" si="5"/>
        <v>271.61680314380607</v>
      </c>
      <c r="AM32">
        <f t="shared" si="5"/>
        <v>284.65254126834049</v>
      </c>
      <c r="AN32">
        <f t="shared" si="5"/>
        <v>297.36876986819721</v>
      </c>
      <c r="AO32">
        <f t="shared" si="5"/>
        <v>309.73514948000661</v>
      </c>
      <c r="AP32">
        <f t="shared" si="5"/>
        <v>321.7268046137267</v>
      </c>
      <c r="AQ32">
        <f t="shared" si="5"/>
        <v>333.32399013319485</v>
      </c>
      <c r="AR32">
        <f t="shared" si="5"/>
        <v>344.5117174121288</v>
      </c>
      <c r="AS32">
        <f t="shared" si="5"/>
        <v>355.27935567367882</v>
      </c>
      <c r="AT32">
        <f t="shared" si="5"/>
        <v>365.62022154400302</v>
      </c>
      <c r="AU32">
        <f t="shared" si="5"/>
        <v>375.53116756698256</v>
      </c>
      <c r="AV32">
        <f t="shared" si="5"/>
        <v>385.01217830475252</v>
      </c>
      <c r="AW32">
        <f t="shared" si="5"/>
        <v>394.06598072864296</v>
      </c>
      <c r="AX32">
        <f t="shared" si="5"/>
        <v>402.69767390882521</v>
      </c>
      <c r="AY32">
        <f t="shared" si="5"/>
        <v>410.9143815445446</v>
      </c>
      <c r="AZ32">
        <f t="shared" si="5"/>
        <v>418.72492963522166</v>
      </c>
      <c r="BA32">
        <f t="shared" si="5"/>
        <v>426.13955056309106</v>
      </c>
      <c r="BB32">
        <f t="shared" si="5"/>
        <v>433.1696140226893</v>
      </c>
      <c r="BC32">
        <f t="shared" si="5"/>
        <v>439.82738457092825</v>
      </c>
      <c r="BD32">
        <f t="shared" si="5"/>
        <v>446.12580506217381</v>
      </c>
      <c r="BE32">
        <f t="shared" si="5"/>
        <v>452.07830485431828</v>
      </c>
      <c r="BF32">
        <f t="shared" si="5"/>
        <v>457.69863140391413</v>
      </c>
      <c r="BG32">
        <f t="shared" si="5"/>
        <v>463.00070369217116</v>
      </c>
      <c r="BH32">
        <f t="shared" si="5"/>
        <v>467.99848582200741</v>
      </c>
      <c r="BI32">
        <f t="shared" si="5"/>
        <v>472.70587908435198</v>
      </c>
      <c r="BJ32">
        <f t="shared" si="5"/>
        <v>477.13663079647353</v>
      </c>
      <c r="BK32">
        <f t="shared" si="5"/>
        <v>481.30425825512424</v>
      </c>
      <c r="BL32">
        <f t="shared" si="5"/>
        <v>485.22198621337014</v>
      </c>
    </row>
    <row r="35" spans="14:21" x14ac:dyDescent="0.25">
      <c r="N35" t="s">
        <v>19</v>
      </c>
      <c r="P35">
        <f>BL32</f>
        <v>485.22198621337014</v>
      </c>
      <c r="R35" t="s">
        <v>18</v>
      </c>
      <c r="U35">
        <f>((P35*1000)/(365*24))*4</f>
        <v>221.5625507823608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26</v>
      </c>
      <c r="B52" s="2" t="s">
        <v>25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2.4267821510884078</v>
      </c>
      <c r="B53" s="3">
        <v>0.11652699058565673</v>
      </c>
      <c r="C53" s="3">
        <v>705.3470821941404</v>
      </c>
      <c r="G53" t="s">
        <v>23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3</v>
      </c>
      <c r="F54">
        <f>SUM(J54:AH54)</f>
        <v>659.86735487556723</v>
      </c>
      <c r="I54">
        <v>0</v>
      </c>
      <c r="J54">
        <f>(J55-J51)^2</f>
        <v>1.8379724236352074E-3</v>
      </c>
      <c r="K54">
        <f t="shared" ref="K54:AH54" si="6">(K55-K51)^2</f>
        <v>1.8669142175200498E-3</v>
      </c>
      <c r="L54">
        <f t="shared" si="6"/>
        <v>0.13678785681999625</v>
      </c>
      <c r="M54">
        <f t="shared" si="6"/>
        <v>0.75780635952268205</v>
      </c>
      <c r="N54">
        <f t="shared" si="6"/>
        <v>1.9723076852891099</v>
      </c>
      <c r="O54">
        <f t="shared" si="6"/>
        <v>1.8279006761048731</v>
      </c>
      <c r="P54">
        <f t="shared" si="6"/>
        <v>8.4638355495441839</v>
      </c>
      <c r="Q54">
        <f t="shared" si="6"/>
        <v>0.325545578292186</v>
      </c>
      <c r="R54">
        <f t="shared" si="6"/>
        <v>1.8533690738049262</v>
      </c>
      <c r="S54">
        <f t="shared" si="6"/>
        <v>18.968296754099015</v>
      </c>
      <c r="T54">
        <f t="shared" si="6"/>
        <v>19.078246179461146</v>
      </c>
      <c r="U54">
        <f t="shared" si="6"/>
        <v>68.407810504639897</v>
      </c>
      <c r="V54">
        <f t="shared" si="6"/>
        <v>3.3411051512842356</v>
      </c>
      <c r="W54">
        <f t="shared" si="6"/>
        <v>2.699551953903653</v>
      </c>
      <c r="X54">
        <f t="shared" si="6"/>
        <v>16.870450663429349</v>
      </c>
      <c r="Y54">
        <f t="shared" si="6"/>
        <v>63.68340988217895</v>
      </c>
      <c r="Z54">
        <f t="shared" si="6"/>
        <v>36.310156673434278</v>
      </c>
      <c r="AA54">
        <f t="shared" si="6"/>
        <v>35.005151806116281</v>
      </c>
      <c r="AB54">
        <f t="shared" si="6"/>
        <v>27.436930382742819</v>
      </c>
      <c r="AC54">
        <f t="shared" si="6"/>
        <v>89.390271865257859</v>
      </c>
      <c r="AD54">
        <f t="shared" si="6"/>
        <v>6.7006724842807444</v>
      </c>
      <c r="AE54">
        <f t="shared" si="6"/>
        <v>0.75068136053895684</v>
      </c>
      <c r="AF54">
        <f t="shared" si="6"/>
        <v>38.09608544249658</v>
      </c>
      <c r="AG54">
        <f t="shared" si="6"/>
        <v>72.205554612842235</v>
      </c>
      <c r="AH54">
        <f t="shared" si="6"/>
        <v>145.58172149284204</v>
      </c>
    </row>
    <row r="55" spans="1:64" x14ac:dyDescent="0.25">
      <c r="G55" t="s">
        <v>4</v>
      </c>
      <c r="J55">
        <f>$I51+($C53)*(EXP(-EXP($A53-$B53*J52)))</f>
        <v>3.2918647830306145</v>
      </c>
      <c r="K55">
        <f t="shared" ref="K55:BL55" si="7">$I51+($C53)*(EXP(-EXP($A53-$B53*K52)))</f>
        <v>3.3520396720086167</v>
      </c>
      <c r="L55">
        <f t="shared" si="7"/>
        <v>3.503107009973109</v>
      </c>
      <c r="M55">
        <f t="shared" si="7"/>
        <v>3.8418105726990803</v>
      </c>
      <c r="N55">
        <f t="shared" si="7"/>
        <v>4.5283698628587512</v>
      </c>
      <c r="O55">
        <f t="shared" si="7"/>
        <v>5.8003860777365635</v>
      </c>
      <c r="P55">
        <f t="shared" si="7"/>
        <v>7.9756015025859899</v>
      </c>
      <c r="Q55">
        <f t="shared" si="7"/>
        <v>11.438904691352819</v>
      </c>
      <c r="R55">
        <f t="shared" si="7"/>
        <v>16.612992054392777</v>
      </c>
      <c r="S55">
        <f t="shared" si="7"/>
        <v>23.916714348909824</v>
      </c>
      <c r="T55">
        <f t="shared" si="7"/>
        <v>33.718579315553697</v>
      </c>
      <c r="U55">
        <f t="shared" si="7"/>
        <v>46.294013493015953</v>
      </c>
      <c r="V55">
        <f t="shared" si="7"/>
        <v>61.79370639291907</v>
      </c>
      <c r="W55">
        <f t="shared" si="7"/>
        <v>80.227429527812262</v>
      </c>
      <c r="X55">
        <f t="shared" si="7"/>
        <v>101.46426690688217</v>
      </c>
      <c r="Y55">
        <f t="shared" si="7"/>
        <v>125.24721057978611</v>
      </c>
      <c r="Z55">
        <f t="shared" si="7"/>
        <v>151.21815164268486</v>
      </c>
      <c r="AA55">
        <f t="shared" si="7"/>
        <v>178.94856810866398</v>
      </c>
      <c r="AB55">
        <f t="shared" si="7"/>
        <v>207.97147753898042</v>
      </c>
      <c r="AC55">
        <f t="shared" si="7"/>
        <v>237.81112648460231</v>
      </c>
      <c r="AD55">
        <f t="shared" si="7"/>
        <v>268.00806233603424</v>
      </c>
      <c r="AE55">
        <f t="shared" si="7"/>
        <v>298.13838721092071</v>
      </c>
      <c r="AF55">
        <f t="shared" si="7"/>
        <v>327.82695011582274</v>
      </c>
      <c r="AG55">
        <f t="shared" si="7"/>
        <v>356.75491749987674</v>
      </c>
      <c r="AH55">
        <f t="shared" si="7"/>
        <v>384.66257306049846</v>
      </c>
      <c r="AI55">
        <f t="shared" si="7"/>
        <v>411.34837845665356</v>
      </c>
      <c r="AJ55">
        <f t="shared" si="7"/>
        <v>436.66533822400788</v>
      </c>
      <c r="AK55">
        <f t="shared" si="7"/>
        <v>460.51561545358265</v>
      </c>
      <c r="AL55">
        <f t="shared" si="7"/>
        <v>482.84419087131926</v>
      </c>
      <c r="AM55">
        <f t="shared" si="7"/>
        <v>503.63218485253179</v>
      </c>
      <c r="AN55">
        <f t="shared" si="7"/>
        <v>522.89029469846639</v>
      </c>
      <c r="AO55">
        <f t="shared" si="7"/>
        <v>540.65265248497519</v>
      </c>
      <c r="AP55">
        <f t="shared" si="7"/>
        <v>556.97128825835875</v>
      </c>
      <c r="AQ55">
        <f t="shared" si="7"/>
        <v>571.91129024957206</v>
      </c>
      <c r="AR55">
        <f t="shared" si="7"/>
        <v>585.54668588787217</v>
      </c>
      <c r="AS55">
        <f t="shared" si="7"/>
        <v>597.95702093868385</v>
      </c>
      <c r="AT55">
        <f t="shared" si="7"/>
        <v>609.22458480043792</v>
      </c>
      <c r="AU55">
        <f t="shared" si="7"/>
        <v>619.43221376621091</v>
      </c>
      <c r="AV55">
        <f t="shared" si="7"/>
        <v>628.66159728607522</v>
      </c>
      <c r="AW55">
        <f t="shared" si="7"/>
        <v>636.99201198976198</v>
      </c>
      <c r="AX55">
        <f t="shared" si="7"/>
        <v>644.49941212511567</v>
      </c>
      <c r="AY55">
        <f t="shared" si="7"/>
        <v>651.25581139678457</v>
      </c>
      <c r="AZ55">
        <f t="shared" si="7"/>
        <v>657.32889870334873</v>
      </c>
      <c r="BA55">
        <f t="shared" si="7"/>
        <v>662.78183811384395</v>
      </c>
      <c r="BB55">
        <f t="shared" si="7"/>
        <v>667.67321104164716</v>
      </c>
      <c r="BC55">
        <f t="shared" si="7"/>
        <v>672.0570656323589</v>
      </c>
      <c r="BD55">
        <f t="shared" si="7"/>
        <v>675.98304470811729</v>
      </c>
      <c r="BE55">
        <f t="shared" si="7"/>
        <v>679.49656913713181</v>
      </c>
      <c r="BF55">
        <f t="shared" si="7"/>
        <v>682.63905822782328</v>
      </c>
      <c r="BG55">
        <f t="shared" si="7"/>
        <v>685.44817272832017</v>
      </c>
      <c r="BH55">
        <f t="shared" si="7"/>
        <v>687.95806931412255</v>
      </c>
      <c r="BI55">
        <f t="shared" si="7"/>
        <v>690.19965814977479</v>
      </c>
      <c r="BJ55">
        <f t="shared" si="7"/>
        <v>692.20085729629477</v>
      </c>
      <c r="BK55">
        <f t="shared" si="7"/>
        <v>693.98683948326163</v>
      </c>
      <c r="BL55">
        <f t="shared" si="7"/>
        <v>695.58026814464483</v>
      </c>
    </row>
    <row r="58" spans="1:64" x14ac:dyDescent="0.25">
      <c r="N58" t="s">
        <v>19</v>
      </c>
      <c r="P58">
        <f>BL55</f>
        <v>695.58026814464483</v>
      </c>
      <c r="R58" t="s">
        <v>20</v>
      </c>
      <c r="U58">
        <f>((P58*1000)/(365*24))*4</f>
        <v>317.61656079664147</v>
      </c>
    </row>
    <row r="73" spans="1:64" x14ac:dyDescent="0.25">
      <c r="A73" s="1" t="s">
        <v>9</v>
      </c>
      <c r="B73" t="s">
        <v>2</v>
      </c>
      <c r="I73">
        <v>10</v>
      </c>
      <c r="J73">
        <v>20</v>
      </c>
      <c r="K73" s="13">
        <v>42</v>
      </c>
      <c r="L73" s="14">
        <v>66</v>
      </c>
      <c r="M73" s="14">
        <v>78</v>
      </c>
      <c r="N73" s="14">
        <v>90.4</v>
      </c>
      <c r="O73" s="14">
        <v>133.89999999999998</v>
      </c>
      <c r="P73" s="14">
        <v>136.19999999999999</v>
      </c>
      <c r="Q73" s="14">
        <v>152.5</v>
      </c>
      <c r="R73" s="14">
        <v>196.39999999999998</v>
      </c>
      <c r="S73" s="14">
        <v>193.1</v>
      </c>
      <c r="T73" s="14">
        <v>411</v>
      </c>
      <c r="U73" s="14">
        <v>445.2</v>
      </c>
      <c r="V73" s="14">
        <v>613.20000000000005</v>
      </c>
      <c r="W73" s="14">
        <v>1106.9000000000001</v>
      </c>
      <c r="X73" s="14">
        <v>1488.9</v>
      </c>
      <c r="Y73" s="14">
        <v>2197.1999999999998</v>
      </c>
      <c r="Z73" s="14">
        <v>3071.3</v>
      </c>
      <c r="AA73" s="14">
        <v>3619.1000000000004</v>
      </c>
      <c r="AB73" s="14">
        <v>7481.4</v>
      </c>
      <c r="AC73" s="14">
        <f>9943+1302</f>
        <v>11245</v>
      </c>
      <c r="AD73" s="14">
        <f>12947+1544</f>
        <v>14491</v>
      </c>
      <c r="AE73" s="14">
        <f>15727+1600</f>
        <v>17327</v>
      </c>
      <c r="AF73" s="14">
        <f>1709+19140</f>
        <v>20849</v>
      </c>
      <c r="AG73" s="14">
        <f>20698+1948</f>
        <v>22646</v>
      </c>
      <c r="AH73" s="14">
        <f>1931+24493</f>
        <v>26424</v>
      </c>
    </row>
    <row r="74" spans="1:64" x14ac:dyDescent="0.25">
      <c r="A74" t="s">
        <v>6</v>
      </c>
      <c r="B74" t="s">
        <v>1</v>
      </c>
      <c r="I74">
        <f t="shared" ref="I74:AH74" si="8">I73/1000</f>
        <v>0.01</v>
      </c>
      <c r="J74">
        <f t="shared" si="8"/>
        <v>0.02</v>
      </c>
      <c r="K74">
        <f t="shared" si="8"/>
        <v>4.2000000000000003E-2</v>
      </c>
      <c r="L74">
        <f t="shared" si="8"/>
        <v>6.6000000000000003E-2</v>
      </c>
      <c r="M74">
        <f t="shared" si="8"/>
        <v>7.8E-2</v>
      </c>
      <c r="N74">
        <f t="shared" si="8"/>
        <v>9.0400000000000008E-2</v>
      </c>
      <c r="O74">
        <f t="shared" si="8"/>
        <v>0.13389999999999996</v>
      </c>
      <c r="P74">
        <f t="shared" si="8"/>
        <v>0.13619999999999999</v>
      </c>
      <c r="Q74">
        <f t="shared" si="8"/>
        <v>0.1525</v>
      </c>
      <c r="R74">
        <f t="shared" si="8"/>
        <v>0.19639999999999996</v>
      </c>
      <c r="S74">
        <f t="shared" si="8"/>
        <v>0.19309999999999999</v>
      </c>
      <c r="T74">
        <f t="shared" si="8"/>
        <v>0.41099999999999998</v>
      </c>
      <c r="U74">
        <f t="shared" si="8"/>
        <v>0.44519999999999998</v>
      </c>
      <c r="V74">
        <f t="shared" si="8"/>
        <v>0.61320000000000008</v>
      </c>
      <c r="W74">
        <f t="shared" si="8"/>
        <v>1.1069</v>
      </c>
      <c r="X74">
        <f t="shared" si="8"/>
        <v>1.4889000000000001</v>
      </c>
      <c r="Y74">
        <f t="shared" si="8"/>
        <v>2.1971999999999996</v>
      </c>
      <c r="Z74">
        <f t="shared" si="8"/>
        <v>3.0713000000000004</v>
      </c>
      <c r="AA74">
        <f t="shared" si="8"/>
        <v>3.6191000000000004</v>
      </c>
      <c r="AB74">
        <f t="shared" si="8"/>
        <v>7.4813999999999998</v>
      </c>
      <c r="AC74">
        <f t="shared" si="8"/>
        <v>11.244999999999999</v>
      </c>
      <c r="AD74">
        <f t="shared" si="8"/>
        <v>14.491</v>
      </c>
      <c r="AE74">
        <f t="shared" si="8"/>
        <v>17.327000000000002</v>
      </c>
      <c r="AF74">
        <f t="shared" si="8"/>
        <v>20.849</v>
      </c>
      <c r="AG74">
        <f t="shared" si="8"/>
        <v>22.646000000000001</v>
      </c>
      <c r="AH74">
        <f t="shared" si="8"/>
        <v>26.423999999999999</v>
      </c>
    </row>
    <row r="75" spans="1:64" x14ac:dyDescent="0.25">
      <c r="A75" s="2" t="s">
        <v>26</v>
      </c>
      <c r="B75" s="2" t="s">
        <v>25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4.702771662617681</v>
      </c>
      <c r="B76" s="3">
        <v>0.22077560495263898</v>
      </c>
      <c r="C76" s="3">
        <v>40.701138920935016</v>
      </c>
      <c r="G76" t="s">
        <v>23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3</v>
      </c>
      <c r="F77">
        <f>SUM(J77:AH77)</f>
        <v>6.0370332513178351</v>
      </c>
      <c r="I77">
        <v>0</v>
      </c>
      <c r="J77">
        <f>(J78-J74)^2</f>
        <v>1E-4</v>
      </c>
      <c r="K77">
        <f t="shared" ref="K77:AH77" si="9">(K78-K74)^2</f>
        <v>1.024E-3</v>
      </c>
      <c r="L77">
        <f t="shared" si="9"/>
        <v>3.1360000000000003E-3</v>
      </c>
      <c r="M77">
        <f t="shared" si="9"/>
        <v>4.6240000000000005E-3</v>
      </c>
      <c r="N77">
        <f t="shared" si="9"/>
        <v>6.4641599999991318E-3</v>
      </c>
      <c r="O77">
        <f t="shared" si="9"/>
        <v>1.5351209998128761E-2</v>
      </c>
      <c r="P77">
        <f t="shared" si="9"/>
        <v>1.5926439365714921E-2</v>
      </c>
      <c r="Q77">
        <f t="shared" si="9"/>
        <v>2.030617456746573E-2</v>
      </c>
      <c r="R77">
        <f t="shared" si="9"/>
        <v>3.4740829254608779E-2</v>
      </c>
      <c r="S77">
        <f t="shared" si="9"/>
        <v>3.3444592634934031E-2</v>
      </c>
      <c r="T77">
        <f t="shared" si="9"/>
        <v>0.15884718389756117</v>
      </c>
      <c r="U77">
        <f t="shared" si="9"/>
        <v>0.17508982653377758</v>
      </c>
      <c r="V77">
        <f t="shared" si="9"/>
        <v>0.27529016460627331</v>
      </c>
      <c r="W77">
        <f t="shared" si="9"/>
        <v>0.6823342337375109</v>
      </c>
      <c r="X77">
        <f t="shared" si="9"/>
        <v>0.55915978321458992</v>
      </c>
      <c r="Y77">
        <f t="shared" si="9"/>
        <v>0.32048391763091277</v>
      </c>
      <c r="Z77">
        <f t="shared" si="9"/>
        <v>7.2421655756946238E-5</v>
      </c>
      <c r="AA77">
        <f t="shared" si="9"/>
        <v>2.2903662368816837</v>
      </c>
      <c r="AB77">
        <f t="shared" si="9"/>
        <v>6.3422294473350113E-2</v>
      </c>
      <c r="AC77">
        <f t="shared" si="9"/>
        <v>0.25025193688108094</v>
      </c>
      <c r="AD77">
        <f t="shared" si="9"/>
        <v>0.2526211692227614</v>
      </c>
      <c r="AE77">
        <f t="shared" si="9"/>
        <v>1.8024160444781747E-3</v>
      </c>
      <c r="AF77">
        <f t="shared" si="9"/>
        <v>0.13536726991037235</v>
      </c>
      <c r="AG77">
        <f t="shared" si="9"/>
        <v>0.67362677530094295</v>
      </c>
      <c r="AH77">
        <f t="shared" si="9"/>
        <v>6.3180215505930976E-2</v>
      </c>
    </row>
    <row r="78" spans="1:64" x14ac:dyDescent="0.25">
      <c r="G78" t="s">
        <v>4</v>
      </c>
      <c r="J78">
        <f>$I74+($C76)*(EXP(-EXP($A76-$B76*J75)))</f>
        <v>0.01</v>
      </c>
      <c r="K78">
        <f t="shared" ref="K78:BL78" si="10">$I74+($C76)*(EXP(-EXP($A76-$B76*K75)))</f>
        <v>0.01</v>
      </c>
      <c r="L78">
        <f t="shared" si="10"/>
        <v>0.01</v>
      </c>
      <c r="M78">
        <f t="shared" si="10"/>
        <v>0.01</v>
      </c>
      <c r="N78">
        <f t="shared" si="10"/>
        <v>1.0000000000005406E-2</v>
      </c>
      <c r="O78">
        <f t="shared" si="10"/>
        <v>1.0000000007551369E-2</v>
      </c>
      <c r="P78">
        <f t="shared" si="10"/>
        <v>1.0000002513015378E-2</v>
      </c>
      <c r="Q78">
        <f t="shared" si="10"/>
        <v>1.0000264675804643E-2</v>
      </c>
      <c r="R78">
        <f t="shared" si="10"/>
        <v>1.0011080654968132E-2</v>
      </c>
      <c r="S78">
        <f t="shared" si="10"/>
        <v>1.022137184751731E-2</v>
      </c>
      <c r="T78">
        <f t="shared" si="10"/>
        <v>1.2443625195178701E-2</v>
      </c>
      <c r="U78">
        <f t="shared" si="10"/>
        <v>2.6762637263619111E-2</v>
      </c>
      <c r="V78">
        <f t="shared" si="10"/>
        <v>8.8518987758968756E-2</v>
      </c>
      <c r="W78">
        <f t="shared" si="10"/>
        <v>0.28086475030570818</v>
      </c>
      <c r="X78">
        <f t="shared" si="10"/>
        <v>0.74113012683407087</v>
      </c>
      <c r="Y78">
        <f t="shared" si="10"/>
        <v>1.6310870098373353</v>
      </c>
      <c r="Z78">
        <f t="shared" si="10"/>
        <v>3.0798100914070856</v>
      </c>
      <c r="AA78">
        <f t="shared" si="10"/>
        <v>5.1324955982761695</v>
      </c>
      <c r="AB78">
        <f t="shared" si="10"/>
        <v>7.7332378336814189</v>
      </c>
      <c r="AC78">
        <f t="shared" si="10"/>
        <v>10.744748126559148</v>
      </c>
      <c r="AD78">
        <f t="shared" si="10"/>
        <v>13.988385665522001</v>
      </c>
      <c r="AE78">
        <f t="shared" si="10"/>
        <v>17.284545129319735</v>
      </c>
      <c r="AF78">
        <f t="shared" si="10"/>
        <v>20.481077087000045</v>
      </c>
      <c r="AG78">
        <f t="shared" si="10"/>
        <v>23.466747692839245</v>
      </c>
      <c r="AH78">
        <f t="shared" si="10"/>
        <v>26.172643250526406</v>
      </c>
      <c r="AI78">
        <f t="shared" si="10"/>
        <v>28.566343846986076</v>
      </c>
      <c r="AJ78">
        <f t="shared" si="10"/>
        <v>30.643138891702044</v>
      </c>
      <c r="AK78">
        <f t="shared" si="10"/>
        <v>32.417120442815154</v>
      </c>
      <c r="AL78">
        <f t="shared" si="10"/>
        <v>33.913611877227744</v>
      </c>
      <c r="AM78">
        <f t="shared" si="10"/>
        <v>35.1634190386768</v>
      </c>
      <c r="AN78">
        <f t="shared" si="10"/>
        <v>36.198840754310076</v>
      </c>
      <c r="AO78">
        <f t="shared" si="10"/>
        <v>37.051133014597042</v>
      </c>
      <c r="AP78">
        <f t="shared" si="10"/>
        <v>37.749062644483388</v>
      </c>
      <c r="AQ78">
        <f t="shared" si="10"/>
        <v>38.318219024144298</v>
      </c>
      <c r="AR78">
        <f t="shared" si="10"/>
        <v>38.780818851297234</v>
      </c>
      <c r="AS78">
        <f t="shared" si="10"/>
        <v>39.155808744390932</v>
      </c>
      <c r="AT78">
        <f t="shared" si="10"/>
        <v>39.459130504943396</v>
      </c>
      <c r="AU78">
        <f t="shared" si="10"/>
        <v>39.704060336628778</v>
      </c>
      <c r="AV78">
        <f t="shared" si="10"/>
        <v>39.901566948896324</v>
      </c>
      <c r="AW78">
        <f t="shared" si="10"/>
        <v>40.060656593313233</v>
      </c>
      <c r="AX78">
        <f t="shared" si="10"/>
        <v>40.188688293022459</v>
      </c>
      <c r="AY78">
        <f t="shared" si="10"/>
        <v>40.291652110330666</v>
      </c>
      <c r="AZ78">
        <f t="shared" si="10"/>
        <v>40.374409043521624</v>
      </c>
      <c r="BA78">
        <f t="shared" si="10"/>
        <v>40.440894364688411</v>
      </c>
      <c r="BB78">
        <f t="shared" si="10"/>
        <v>40.494287826446445</v>
      </c>
      <c r="BC78">
        <f t="shared" si="10"/>
        <v>40.537154800137777</v>
      </c>
      <c r="BD78">
        <f t="shared" si="10"/>
        <v>40.571562471091141</v>
      </c>
      <c r="BE78">
        <f t="shared" si="10"/>
        <v>40.599174969189107</v>
      </c>
      <c r="BF78">
        <f t="shared" si="10"/>
        <v>40.621330917443899</v>
      </c>
      <c r="BG78">
        <f t="shared" si="10"/>
        <v>40.639106434273081</v>
      </c>
      <c r="BH78">
        <f t="shared" si="10"/>
        <v>40.653366181674649</v>
      </c>
      <c r="BI78">
        <f t="shared" si="10"/>
        <v>40.66480464037565</v>
      </c>
      <c r="BJ78">
        <f t="shared" si="10"/>
        <v>40.673979427246785</v>
      </c>
      <c r="BK78">
        <f t="shared" si="10"/>
        <v>40.681338153523477</v>
      </c>
      <c r="BL78">
        <f t="shared" si="10"/>
        <v>40.6872400531918</v>
      </c>
    </row>
    <row r="81" spans="1:34" x14ac:dyDescent="0.25">
      <c r="N81" t="s">
        <v>19</v>
      </c>
      <c r="P81">
        <f>BL78</f>
        <v>40.6872400531918</v>
      </c>
      <c r="R81" t="s">
        <v>20</v>
      </c>
      <c r="U81">
        <f>((P81*1000)/(365*24))*4</f>
        <v>18.578648426114977</v>
      </c>
    </row>
    <row r="96" spans="1:34" s="5" customFormat="1" x14ac:dyDescent="0.25">
      <c r="A96" s="4" t="s">
        <v>10</v>
      </c>
      <c r="K96" s="15"/>
      <c r="L96" s="16"/>
      <c r="M96" s="16">
        <v>2</v>
      </c>
      <c r="N96" s="16">
        <v>3</v>
      </c>
      <c r="O96" s="16">
        <v>3</v>
      </c>
      <c r="P96" s="16">
        <v>7</v>
      </c>
      <c r="Q96" s="16">
        <v>9</v>
      </c>
      <c r="R96" s="16">
        <v>9</v>
      </c>
      <c r="S96" s="16">
        <v>12.600000000000001</v>
      </c>
      <c r="T96" s="16">
        <v>12.599999999999994</v>
      </c>
      <c r="U96" s="16">
        <v>12.599999999999994</v>
      </c>
      <c r="V96" s="16">
        <v>12.600000000000023</v>
      </c>
      <c r="W96" s="16">
        <v>14.600000000000023</v>
      </c>
      <c r="X96" s="16">
        <v>14.64</v>
      </c>
      <c r="Y96" s="16">
        <v>12.64</v>
      </c>
      <c r="Z96" s="16">
        <v>14.14</v>
      </c>
      <c r="AA96" s="16">
        <v>19.34</v>
      </c>
      <c r="AB96" s="16">
        <v>68.150000000000006</v>
      </c>
      <c r="AC96" s="16">
        <v>93.9</v>
      </c>
      <c r="AD96" s="16">
        <v>148.9</v>
      </c>
      <c r="AE96" s="16">
        <v>163.9</v>
      </c>
      <c r="AF96" s="16">
        <v>263.89999999999998</v>
      </c>
      <c r="AG96" s="16">
        <v>476.9</v>
      </c>
      <c r="AH96" s="16">
        <v>1522</v>
      </c>
    </row>
    <row r="97" spans="1:64" s="17" customFormat="1" x14ac:dyDescent="0.25">
      <c r="A97" s="17" t="s">
        <v>6</v>
      </c>
      <c r="B97" s="17" t="s">
        <v>2</v>
      </c>
      <c r="M97" s="18">
        <f>M96/1000</f>
        <v>2E-3</v>
      </c>
      <c r="N97" s="18">
        <f t="shared" ref="N97:AH97" si="11">N96/1000</f>
        <v>3.0000000000000001E-3</v>
      </c>
      <c r="O97" s="18">
        <f t="shared" si="11"/>
        <v>3.0000000000000001E-3</v>
      </c>
      <c r="P97" s="18">
        <f t="shared" si="11"/>
        <v>7.0000000000000001E-3</v>
      </c>
      <c r="Q97" s="18">
        <f t="shared" si="11"/>
        <v>8.9999999999999993E-3</v>
      </c>
      <c r="R97" s="18">
        <f t="shared" si="11"/>
        <v>8.9999999999999993E-3</v>
      </c>
      <c r="S97" s="18">
        <f t="shared" si="11"/>
        <v>1.2600000000000002E-2</v>
      </c>
      <c r="T97" s="18">
        <f t="shared" si="11"/>
        <v>1.2599999999999995E-2</v>
      </c>
      <c r="U97" s="18">
        <f t="shared" si="11"/>
        <v>1.2599999999999995E-2</v>
      </c>
      <c r="V97" s="18">
        <f t="shared" si="11"/>
        <v>1.2600000000000023E-2</v>
      </c>
      <c r="W97" s="18">
        <f t="shared" si="11"/>
        <v>1.4600000000000023E-2</v>
      </c>
      <c r="X97" s="18">
        <f t="shared" si="11"/>
        <v>1.464E-2</v>
      </c>
      <c r="Y97" s="18">
        <f t="shared" si="11"/>
        <v>1.264E-2</v>
      </c>
      <c r="Z97" s="18">
        <f t="shared" si="11"/>
        <v>1.414E-2</v>
      </c>
      <c r="AA97" s="18">
        <f t="shared" si="11"/>
        <v>1.934E-2</v>
      </c>
      <c r="AB97" s="18">
        <f t="shared" si="11"/>
        <v>6.8150000000000002E-2</v>
      </c>
      <c r="AC97" s="18">
        <f t="shared" si="11"/>
        <v>9.3900000000000011E-2</v>
      </c>
      <c r="AD97" s="18">
        <f t="shared" si="11"/>
        <v>0.1489</v>
      </c>
      <c r="AE97" s="18">
        <f t="shared" si="11"/>
        <v>0.16390000000000002</v>
      </c>
      <c r="AF97" s="18">
        <f t="shared" si="11"/>
        <v>0.26389999999999997</v>
      </c>
      <c r="AG97" s="18">
        <f t="shared" si="11"/>
        <v>0.47689999999999999</v>
      </c>
      <c r="AH97" s="18">
        <f t="shared" si="11"/>
        <v>1.522</v>
      </c>
    </row>
    <row r="98" spans="1:64" x14ac:dyDescent="0.25">
      <c r="A98" s="2" t="s">
        <v>26</v>
      </c>
      <c r="B98" s="2" t="s">
        <v>25</v>
      </c>
      <c r="C98" s="2" t="s">
        <v>14</v>
      </c>
      <c r="G98" t="s">
        <v>24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5.652682933545468</v>
      </c>
      <c r="B99" s="3">
        <v>0.17913710864214571</v>
      </c>
      <c r="C99" s="3">
        <v>38.696818559413884</v>
      </c>
      <c r="G99" t="s">
        <v>23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3</v>
      </c>
      <c r="F100">
        <f>SUM(J100:AH100)</f>
        <v>0.85600623160132683</v>
      </c>
      <c r="M100">
        <f>ABS(M101-M97)</f>
        <v>2E-3</v>
      </c>
      <c r="N100">
        <f t="shared" ref="N100:AH100" si="12">ABS(N101-N97)</f>
        <v>3.0000000000000001E-3</v>
      </c>
      <c r="O100">
        <f t="shared" si="12"/>
        <v>3.0000000000000001E-3</v>
      </c>
      <c r="P100">
        <f t="shared" si="12"/>
        <v>7.0000000000000001E-3</v>
      </c>
      <c r="Q100">
        <f t="shared" si="12"/>
        <v>8.9999999999999993E-3</v>
      </c>
      <c r="R100">
        <f t="shared" si="12"/>
        <v>8.9999999999999993E-3</v>
      </c>
      <c r="S100">
        <f t="shared" si="12"/>
        <v>1.2600000000000002E-2</v>
      </c>
      <c r="T100">
        <f t="shared" si="12"/>
        <v>1.259999999999978E-2</v>
      </c>
      <c r="U100">
        <f t="shared" si="12"/>
        <v>1.2599999999854762E-2</v>
      </c>
      <c r="V100">
        <f t="shared" si="12"/>
        <v>1.2599999966272053E-2</v>
      </c>
      <c r="W100">
        <f t="shared" si="12"/>
        <v>1.4599996794588167E-2</v>
      </c>
      <c r="X100">
        <f t="shared" si="12"/>
        <v>1.4639855660350235E-2</v>
      </c>
      <c r="Y100">
        <f t="shared" si="12"/>
        <v>1.2636519042478462E-2</v>
      </c>
      <c r="Z100">
        <f t="shared" si="12"/>
        <v>1.4090191852694688E-2</v>
      </c>
      <c r="AA100">
        <f t="shared" si="12"/>
        <v>1.8879347650589521E-2</v>
      </c>
      <c r="AB100">
        <f t="shared" si="12"/>
        <v>6.5191975251201115E-2</v>
      </c>
      <c r="AC100">
        <f t="shared" si="12"/>
        <v>7.9898576583263936E-2</v>
      </c>
      <c r="AD100">
        <f t="shared" si="12"/>
        <v>9.7541924936042565E-2</v>
      </c>
      <c r="AE100">
        <f t="shared" si="12"/>
        <v>1.1679633027056296E-2</v>
      </c>
      <c r="AF100">
        <f t="shared" si="12"/>
        <v>0.11362609133138618</v>
      </c>
      <c r="AG100">
        <f t="shared" si="12"/>
        <v>0.3298221194414388</v>
      </c>
      <c r="AH100">
        <f t="shared" si="12"/>
        <v>6.4110272646189514E-11</v>
      </c>
    </row>
    <row r="101" spans="1:64" x14ac:dyDescent="0.25">
      <c r="G101" t="s">
        <v>4</v>
      </c>
      <c r="M101">
        <f t="shared" ref="M101:BL101" si="13">$I97+($C99)*(EXP(-EXP($A99-$B99*M98)))</f>
        <v>1.3195192583046013E-59</v>
      </c>
      <c r="N101">
        <f t="shared" si="13"/>
        <v>1.090370718745622E-49</v>
      </c>
      <c r="O101">
        <f t="shared" si="13"/>
        <v>2.1292765168307799E-41</v>
      </c>
      <c r="P101">
        <f t="shared" si="13"/>
        <v>1.8161414788405468E-34</v>
      </c>
      <c r="Q101">
        <f t="shared" si="13"/>
        <v>1.1306711066910364E-28</v>
      </c>
      <c r="R101">
        <f t="shared" si="13"/>
        <v>7.8927023008087506E-24</v>
      </c>
      <c r="S101">
        <f t="shared" si="13"/>
        <v>8.8445348287121192E-20</v>
      </c>
      <c r="T101">
        <f t="shared" si="13"/>
        <v>2.1477277951003009E-16</v>
      </c>
      <c r="U101">
        <f t="shared" si="13"/>
        <v>1.4523257223199725E-13</v>
      </c>
      <c r="V101">
        <f t="shared" si="13"/>
        <v>3.372797040914604E-11</v>
      </c>
      <c r="W101">
        <f t="shared" si="13"/>
        <v>3.2054118563630051E-9</v>
      </c>
      <c r="X101">
        <f t="shared" si="13"/>
        <v>1.4433964976503214E-7</v>
      </c>
      <c r="Y101">
        <f t="shared" si="13"/>
        <v>3.480957521537526E-6</v>
      </c>
      <c r="Z101">
        <f t="shared" si="13"/>
        <v>4.9808147305312216E-5</v>
      </c>
      <c r="AA101">
        <f t="shared" si="13"/>
        <v>4.6065234941047812E-4</v>
      </c>
      <c r="AB101">
        <f t="shared" si="13"/>
        <v>2.9580247487988893E-3</v>
      </c>
      <c r="AC101">
        <f t="shared" si="13"/>
        <v>1.4001423416736068E-2</v>
      </c>
      <c r="AD101">
        <f t="shared" si="13"/>
        <v>5.135807506395744E-2</v>
      </c>
      <c r="AE101">
        <f t="shared" si="13"/>
        <v>0.15222036697294372</v>
      </c>
      <c r="AF101">
        <f t="shared" si="13"/>
        <v>0.37752609133138615</v>
      </c>
      <c r="AG101">
        <f t="shared" si="13"/>
        <v>0.80672211944143879</v>
      </c>
      <c r="AH101">
        <f t="shared" si="13"/>
        <v>1.5219999999358897</v>
      </c>
      <c r="AI101">
        <f t="shared" si="13"/>
        <v>2.587555420372385</v>
      </c>
      <c r="AJ101">
        <f t="shared" si="13"/>
        <v>4.0324106661610317</v>
      </c>
      <c r="AK101">
        <f t="shared" si="13"/>
        <v>5.8430479700472757</v>
      </c>
      <c r="AL101">
        <f t="shared" si="13"/>
        <v>7.9670307287191635</v>
      </c>
      <c r="AM101">
        <f t="shared" si="13"/>
        <v>10.324489869835229</v>
      </c>
      <c r="AN101">
        <f t="shared" si="13"/>
        <v>12.822653416968411</v>
      </c>
      <c r="AO101">
        <f t="shared" si="13"/>
        <v>15.36924233105923</v>
      </c>
      <c r="AP101">
        <f t="shared" si="13"/>
        <v>17.882313276605501</v>
      </c>
      <c r="AQ101">
        <f t="shared" si="13"/>
        <v>20.295879788273744</v>
      </c>
      <c r="AR101">
        <f t="shared" si="13"/>
        <v>22.561822535337591</v>
      </c>
      <c r="AS101">
        <f t="shared" si="13"/>
        <v>24.649130370851235</v>
      </c>
      <c r="AT101">
        <f t="shared" si="13"/>
        <v>26.541568965504418</v>
      </c>
      <c r="AU101">
        <f t="shared" si="13"/>
        <v>28.234675661246389</v>
      </c>
      <c r="AV101">
        <f t="shared" si="13"/>
        <v>29.732700858787247</v>
      </c>
      <c r="AW101">
        <f t="shared" si="13"/>
        <v>31.045858094896335</v>
      </c>
      <c r="AX101">
        <f t="shared" si="13"/>
        <v>32.188048316444011</v>
      </c>
      <c r="AY101">
        <f t="shared" si="13"/>
        <v>33.175094139993575</v>
      </c>
      <c r="AZ101">
        <f t="shared" si="13"/>
        <v>34.023445796147925</v>
      </c>
      <c r="BA101">
        <f t="shared" si="13"/>
        <v>34.749286035539264</v>
      </c>
      <c r="BB101">
        <f t="shared" si="13"/>
        <v>35.367951913107298</v>
      </c>
      <c r="BC101">
        <f t="shared" si="13"/>
        <v>35.893595960313398</v>
      </c>
      <c r="BD101">
        <f t="shared" si="13"/>
        <v>36.339020313920464</v>
      </c>
      <c r="BE101">
        <f t="shared" si="13"/>
        <v>36.715630343175221</v>
      </c>
      <c r="BF101">
        <f t="shared" si="13"/>
        <v>37.033466734512352</v>
      </c>
      <c r="BG101">
        <f t="shared" si="13"/>
        <v>37.301285722727968</v>
      </c>
      <c r="BH101">
        <f t="shared" si="13"/>
        <v>37.526665855335423</v>
      </c>
      <c r="BI101">
        <f t="shared" si="13"/>
        <v>37.716126414673468</v>
      </c>
      <c r="BJ101">
        <f t="shared" si="13"/>
        <v>37.875247660238806</v>
      </c>
      <c r="BK101">
        <f t="shared" si="13"/>
        <v>38.008786708677469</v>
      </c>
      <c r="BL101">
        <f t="shared" si="13"/>
        <v>38.120785447298381</v>
      </c>
    </row>
    <row r="104" spans="1:64" x14ac:dyDescent="0.25">
      <c r="N104" t="s">
        <v>19</v>
      </c>
      <c r="P104">
        <f>BL101</f>
        <v>38.120785447298381</v>
      </c>
      <c r="R104" t="s">
        <v>20</v>
      </c>
      <c r="U104">
        <f>((P104*1000)/(365*24))*4</f>
        <v>17.406751345798348</v>
      </c>
    </row>
    <row r="119" spans="1:64" x14ac:dyDescent="0.25">
      <c r="A119" s="1" t="s">
        <v>11</v>
      </c>
      <c r="B119" t="s">
        <v>2</v>
      </c>
      <c r="I119">
        <v>2</v>
      </c>
      <c r="J119">
        <v>4</v>
      </c>
      <c r="K119" s="13">
        <v>6</v>
      </c>
      <c r="L119" s="13">
        <v>10</v>
      </c>
      <c r="M119" s="13">
        <v>64</v>
      </c>
      <c r="N119" s="13">
        <v>133.4</v>
      </c>
      <c r="O119" s="13">
        <v>133.4</v>
      </c>
      <c r="P119" s="13">
        <v>139.66</v>
      </c>
      <c r="Q119" s="13">
        <v>150.24</v>
      </c>
      <c r="R119" s="13">
        <v>226.16</v>
      </c>
      <c r="S119" s="13">
        <v>226.38</v>
      </c>
      <c r="T119" s="13">
        <v>311.08000000000004</v>
      </c>
      <c r="U119" s="13">
        <v>451.92</v>
      </c>
      <c r="V119" s="13">
        <v>537.12</v>
      </c>
      <c r="W119" s="13">
        <v>724.05000000000007</v>
      </c>
      <c r="X119" s="13">
        <v>846.47699999999998</v>
      </c>
      <c r="Y119" s="13">
        <v>976.68200000000002</v>
      </c>
      <c r="Z119" s="13">
        <v>1109.9740000000002</v>
      </c>
      <c r="AA119" s="13">
        <v>1724.204</v>
      </c>
      <c r="AB119" s="13">
        <v>2382.768</v>
      </c>
      <c r="AC119" s="13">
        <v>3322</v>
      </c>
      <c r="AD119" s="13">
        <v>3829</v>
      </c>
      <c r="AE119" s="13">
        <v>4581</v>
      </c>
      <c r="AF119" s="13">
        <v>5469</v>
      </c>
      <c r="AG119" s="13">
        <v>5769</v>
      </c>
      <c r="AH119" s="13">
        <v>6491</v>
      </c>
    </row>
    <row r="120" spans="1:64" x14ac:dyDescent="0.25">
      <c r="A120" t="s">
        <v>5</v>
      </c>
      <c r="B120" t="s">
        <v>1</v>
      </c>
      <c r="I120">
        <f>I119/1000</f>
        <v>2E-3</v>
      </c>
      <c r="J120">
        <f t="shared" ref="J120:AH120" si="14">J119/1000</f>
        <v>4.0000000000000001E-3</v>
      </c>
      <c r="K120">
        <f t="shared" si="14"/>
        <v>6.0000000000000001E-3</v>
      </c>
      <c r="L120">
        <f t="shared" si="14"/>
        <v>0.01</v>
      </c>
      <c r="M120">
        <f t="shared" si="14"/>
        <v>6.4000000000000001E-2</v>
      </c>
      <c r="N120">
        <f t="shared" si="14"/>
        <v>0.13340000000000002</v>
      </c>
      <c r="O120">
        <f t="shared" si="14"/>
        <v>0.13340000000000002</v>
      </c>
      <c r="P120">
        <f t="shared" si="14"/>
        <v>0.13966000000000001</v>
      </c>
      <c r="Q120">
        <f t="shared" si="14"/>
        <v>0.15024000000000001</v>
      </c>
      <c r="R120">
        <f t="shared" si="14"/>
        <v>0.22616</v>
      </c>
      <c r="S120">
        <f t="shared" si="14"/>
        <v>0.22638</v>
      </c>
      <c r="T120">
        <f t="shared" si="14"/>
        <v>0.31108000000000002</v>
      </c>
      <c r="U120">
        <f t="shared" si="14"/>
        <v>0.45191999999999999</v>
      </c>
      <c r="V120">
        <f t="shared" si="14"/>
        <v>0.53712000000000004</v>
      </c>
      <c r="W120">
        <f t="shared" si="14"/>
        <v>0.72405000000000008</v>
      </c>
      <c r="X120">
        <f t="shared" si="14"/>
        <v>0.84647699999999992</v>
      </c>
      <c r="Y120">
        <f t="shared" si="14"/>
        <v>0.97668200000000005</v>
      </c>
      <c r="Z120">
        <f t="shared" si="14"/>
        <v>1.1099740000000002</v>
      </c>
      <c r="AA120">
        <f t="shared" si="14"/>
        <v>1.7242039999999998</v>
      </c>
      <c r="AB120">
        <f t="shared" si="14"/>
        <v>2.382768</v>
      </c>
      <c r="AC120">
        <f t="shared" si="14"/>
        <v>3.3220000000000001</v>
      </c>
      <c r="AD120">
        <f t="shared" si="14"/>
        <v>3.8290000000000002</v>
      </c>
      <c r="AE120">
        <f t="shared" si="14"/>
        <v>4.5810000000000004</v>
      </c>
      <c r="AF120">
        <f t="shared" si="14"/>
        <v>5.4690000000000003</v>
      </c>
      <c r="AG120">
        <f t="shared" si="14"/>
        <v>5.7690000000000001</v>
      </c>
      <c r="AH120">
        <f t="shared" si="14"/>
        <v>6.4909999999999997</v>
      </c>
    </row>
    <row r="121" spans="1:64" x14ac:dyDescent="0.25">
      <c r="A121" s="2" t="s">
        <v>26</v>
      </c>
      <c r="B121" s="2" t="s">
        <v>25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2.7988169473743563</v>
      </c>
      <c r="B122" s="3">
        <v>0.11314297531311363</v>
      </c>
      <c r="C122" s="3">
        <v>17.129282121240436</v>
      </c>
      <c r="G122" t="s">
        <v>23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3</v>
      </c>
      <c r="F123">
        <f>SUM(J123:AH123)</f>
        <v>3.5304527284742209</v>
      </c>
      <c r="I123">
        <v>0</v>
      </c>
      <c r="J123">
        <f>ABS(J124-J120)</f>
        <v>1.9926975052717969E-3</v>
      </c>
      <c r="K123">
        <f t="shared" ref="K123:AH123" si="15">ABS(K124-K120)</f>
        <v>3.964929368289993E-3</v>
      </c>
      <c r="L123">
        <f t="shared" si="15"/>
        <v>7.8575986720912441E-3</v>
      </c>
      <c r="M123">
        <f t="shared" si="15"/>
        <v>6.1502284196432375E-2</v>
      </c>
      <c r="N123">
        <f t="shared" si="15"/>
        <v>0.12987836567918851</v>
      </c>
      <c r="O123">
        <f t="shared" si="15"/>
        <v>0.1272721859995222</v>
      </c>
      <c r="P123">
        <f t="shared" si="15"/>
        <v>0.12759612929241715</v>
      </c>
      <c r="Q123">
        <f t="shared" si="15"/>
        <v>0.12593485448053615</v>
      </c>
      <c r="R123">
        <f t="shared" si="15"/>
        <v>0.1787585700484278</v>
      </c>
      <c r="S123">
        <f t="shared" si="15"/>
        <v>0.13873263740133052</v>
      </c>
      <c r="T123">
        <f t="shared" si="15"/>
        <v>0.1581168912069551</v>
      </c>
      <c r="U123">
        <f t="shared" si="15"/>
        <v>0.19948527914215042</v>
      </c>
      <c r="V123">
        <f t="shared" si="15"/>
        <v>0.14156796489935597</v>
      </c>
      <c r="W123">
        <f t="shared" si="15"/>
        <v>0.13278672047748141</v>
      </c>
      <c r="X123">
        <f t="shared" si="15"/>
        <v>5.3475264464419858E-4</v>
      </c>
      <c r="Y123">
        <f t="shared" si="15"/>
        <v>0.19123733785352348</v>
      </c>
      <c r="Z123">
        <f t="shared" si="15"/>
        <v>0.44626662818541218</v>
      </c>
      <c r="AA123">
        <f t="shared" si="15"/>
        <v>0.28694411182843815</v>
      </c>
      <c r="AB123">
        <f t="shared" si="15"/>
        <v>0.14607573658927464</v>
      </c>
      <c r="AC123">
        <f t="shared" si="15"/>
        <v>0.21905905055103636</v>
      </c>
      <c r="AD123">
        <f t="shared" si="15"/>
        <v>0.10396831356938518</v>
      </c>
      <c r="AE123">
        <f t="shared" si="15"/>
        <v>0.19565507607142596</v>
      </c>
      <c r="AF123">
        <f t="shared" si="15"/>
        <v>0.39558751439154527</v>
      </c>
      <c r="AG123">
        <f t="shared" si="15"/>
        <v>9.6770312836023109E-3</v>
      </c>
      <c r="AH123">
        <f t="shared" si="15"/>
        <v>6.7136483039575978E-8</v>
      </c>
    </row>
    <row r="124" spans="1:64" x14ac:dyDescent="0.25">
      <c r="G124" t="s">
        <v>4</v>
      </c>
      <c r="J124">
        <f>$I120+($C122)*(EXP(-EXP($A122-$B122*J121)))</f>
        <v>2.0073024947282032E-3</v>
      </c>
      <c r="K124">
        <f t="shared" ref="K124:BL124" si="16">$I120+($C122)*(EXP(-EXP($A122-$B122*K121)))</f>
        <v>2.0350706317100072E-3</v>
      </c>
      <c r="L124">
        <f t="shared" si="16"/>
        <v>2.1424013279087556E-3</v>
      </c>
      <c r="M124">
        <f t="shared" si="16"/>
        <v>2.4977158035676249E-3</v>
      </c>
      <c r="N124">
        <f t="shared" si="16"/>
        <v>3.5216343208115102E-3</v>
      </c>
      <c r="O124">
        <f t="shared" si="16"/>
        <v>6.1278140004778171E-3</v>
      </c>
      <c r="P124">
        <f t="shared" si="16"/>
        <v>1.2063870707582872E-2</v>
      </c>
      <c r="Q124">
        <f t="shared" si="16"/>
        <v>2.4305145519463854E-2</v>
      </c>
      <c r="R124">
        <f t="shared" si="16"/>
        <v>4.7401429951572198E-2</v>
      </c>
      <c r="S124">
        <f t="shared" si="16"/>
        <v>8.7647362598669468E-2</v>
      </c>
      <c r="T124">
        <f t="shared" si="16"/>
        <v>0.15296310879304492</v>
      </c>
      <c r="U124">
        <f t="shared" si="16"/>
        <v>0.25243472085784957</v>
      </c>
      <c r="V124">
        <f t="shared" si="16"/>
        <v>0.39555203510064407</v>
      </c>
      <c r="W124">
        <f t="shared" si="16"/>
        <v>0.59126327952251867</v>
      </c>
      <c r="X124">
        <f t="shared" si="16"/>
        <v>0.84701175264464412</v>
      </c>
      <c r="Y124">
        <f t="shared" si="16"/>
        <v>1.1679193378535235</v>
      </c>
      <c r="Z124">
        <f t="shared" si="16"/>
        <v>1.5562406281854124</v>
      </c>
      <c r="AA124">
        <f t="shared" si="16"/>
        <v>2.011148111828438</v>
      </c>
      <c r="AB124">
        <f t="shared" si="16"/>
        <v>2.5288437365892746</v>
      </c>
      <c r="AC124">
        <f t="shared" si="16"/>
        <v>3.1029409494489637</v>
      </c>
      <c r="AD124">
        <f t="shared" si="16"/>
        <v>3.725031686430615</v>
      </c>
      <c r="AE124">
        <f t="shared" si="16"/>
        <v>4.3853449239285744</v>
      </c>
      <c r="AF124">
        <f t="shared" si="16"/>
        <v>5.073412485608455</v>
      </c>
      <c r="AG124">
        <f t="shared" si="16"/>
        <v>5.7786770312836024</v>
      </c>
      <c r="AH124">
        <f t="shared" si="16"/>
        <v>6.4910000671364827</v>
      </c>
      <c r="AI124">
        <f t="shared" si="16"/>
        <v>7.2010495560120029</v>
      </c>
      <c r="AJ124">
        <f t="shared" si="16"/>
        <v>7.9005643983399212</v>
      </c>
      <c r="AK124">
        <f t="shared" si="16"/>
        <v>8.5825055726253581</v>
      </c>
      <c r="AL124">
        <f t="shared" si="16"/>
        <v>9.2411111896430604</v>
      </c>
      <c r="AM124">
        <f t="shared" si="16"/>
        <v>9.8718759602532486</v>
      </c>
      <c r="AN124">
        <f t="shared" si="16"/>
        <v>10.471475716468332</v>
      </c>
      <c r="AO124">
        <f t="shared" si="16"/>
        <v>11.037655759811166</v>
      </c>
      <c r="AP124">
        <f t="shared" si="16"/>
        <v>11.569098868488343</v>
      </c>
      <c r="AQ124">
        <f t="shared" si="16"/>
        <v>12.06528547132875</v>
      </c>
      <c r="AR124">
        <f t="shared" si="16"/>
        <v>12.526355258390552</v>
      </c>
      <c r="AS124">
        <f t="shared" si="16"/>
        <v>12.95297661894713</v>
      </c>
      <c r="AT124">
        <f t="shared" si="16"/>
        <v>13.346227904802545</v>
      </c>
      <c r="AU124">
        <f t="shared" si="16"/>
        <v>13.70749263856373</v>
      </c>
      <c r="AV124">
        <f t="shared" si="16"/>
        <v>14.038369389641321</v>
      </c>
      <c r="AW124">
        <f t="shared" si="16"/>
        <v>14.340596060504943</v>
      </c>
      <c r="AX124">
        <f t="shared" si="16"/>
        <v>14.615987685365361</v>
      </c>
      <c r="AY124">
        <f t="shared" si="16"/>
        <v>14.866386466992191</v>
      </c>
      <c r="AZ124">
        <f t="shared" si="16"/>
        <v>15.093622596493667</v>
      </c>
      <c r="BA124">
        <f t="shared" si="16"/>
        <v>15.299484358091387</v>
      </c>
      <c r="BB124">
        <f t="shared" si="16"/>
        <v>15.485696070206393</v>
      </c>
      <c r="BC124">
        <f t="shared" si="16"/>
        <v>15.653902520258502</v>
      </c>
      <c r="BD124">
        <f t="shared" si="16"/>
        <v>15.80565868748875</v>
      </c>
      <c r="BE124">
        <f t="shared" si="16"/>
        <v>15.942423697489991</v>
      </c>
      <c r="BF124">
        <f t="shared" si="16"/>
        <v>16.065558101608715</v>
      </c>
      <c r="BG124">
        <f t="shared" si="16"/>
        <v>16.176323716131535</v>
      </c>
      <c r="BH124">
        <f t="shared" si="16"/>
        <v>16.275885385678723</v>
      </c>
      <c r="BI124">
        <f t="shared" si="16"/>
        <v>16.365314150318131</v>
      </c>
      <c r="BJ124">
        <f t="shared" si="16"/>
        <v>16.445591395992338</v>
      </c>
      <c r="BK124">
        <f t="shared" si="16"/>
        <v>16.517613653344977</v>
      </c>
      <c r="BL124">
        <f t="shared" si="16"/>
        <v>16.582197781970944</v>
      </c>
    </row>
    <row r="127" spans="1:64" x14ac:dyDescent="0.25">
      <c r="N127" t="s">
        <v>19</v>
      </c>
      <c r="P127">
        <f>BL124</f>
        <v>16.582197781970944</v>
      </c>
      <c r="R127" t="s">
        <v>20</v>
      </c>
      <c r="U127">
        <f>((P127*1000)/(365*24))*4</f>
        <v>7.5717798091191515</v>
      </c>
    </row>
    <row r="142" spans="1:64" x14ac:dyDescent="0.25">
      <c r="A142" s="1" t="s">
        <v>12</v>
      </c>
      <c r="B142" t="s">
        <v>2</v>
      </c>
      <c r="I142">
        <v>200</v>
      </c>
      <c r="J142">
        <v>500</v>
      </c>
      <c r="K142" s="19">
        <v>1117.075</v>
      </c>
      <c r="L142" s="19">
        <v>1242.075</v>
      </c>
      <c r="M142" s="19">
        <v>1422.7550000000001</v>
      </c>
      <c r="N142" s="19">
        <v>1777.6</v>
      </c>
      <c r="O142" s="19">
        <v>2149.6</v>
      </c>
      <c r="P142" s="19">
        <v>2619.3000000000002</v>
      </c>
      <c r="Q142" s="19">
        <v>3483.9</v>
      </c>
      <c r="R142" s="19">
        <v>5140.3</v>
      </c>
      <c r="S142" s="19">
        <v>7810.5999999999995</v>
      </c>
      <c r="T142" s="19">
        <v>11523.5</v>
      </c>
      <c r="U142" s="19">
        <v>15603.699999999999</v>
      </c>
      <c r="V142" s="19">
        <v>22797.854000000007</v>
      </c>
      <c r="W142" s="19">
        <v>33557.454000000005</v>
      </c>
      <c r="X142" s="19">
        <v>48519.153999999995</v>
      </c>
      <c r="Y142" s="19">
        <v>68725.641000000003</v>
      </c>
      <c r="Z142" s="19">
        <v>86039.701999999976</v>
      </c>
      <c r="AA142" s="19">
        <v>103430.299</v>
      </c>
      <c r="AB142" s="19">
        <v>128811.58899999999</v>
      </c>
      <c r="AC142" s="19">
        <v>166703.59099999999</v>
      </c>
      <c r="AD142" s="19">
        <v>189152.21600000001</v>
      </c>
      <c r="AE142" s="19">
        <f>205015-112-1+5557</f>
        <v>210459</v>
      </c>
      <c r="AF142" s="19">
        <f>6421+229262-121-1</f>
        <v>235561</v>
      </c>
      <c r="AG142" s="19">
        <f>257520-284-1+7876</f>
        <v>265111</v>
      </c>
      <c r="AH142" s="19">
        <f>10295+332088-486-1</f>
        <v>341896</v>
      </c>
    </row>
    <row r="143" spans="1:64" x14ac:dyDescent="0.25">
      <c r="A143" t="s">
        <v>5</v>
      </c>
      <c r="B143" t="s">
        <v>1</v>
      </c>
      <c r="I143">
        <f t="shared" ref="I143:AH143" si="17">I142/1000</f>
        <v>0.2</v>
      </c>
      <c r="J143">
        <f t="shared" si="17"/>
        <v>0.5</v>
      </c>
      <c r="K143">
        <f t="shared" si="17"/>
        <v>1.117075</v>
      </c>
      <c r="L143">
        <f t="shared" si="17"/>
        <v>1.242075</v>
      </c>
      <c r="M143">
        <f t="shared" si="17"/>
        <v>1.4227550000000002</v>
      </c>
      <c r="N143">
        <f t="shared" si="17"/>
        <v>1.7775999999999998</v>
      </c>
      <c r="O143">
        <f t="shared" si="17"/>
        <v>2.1496</v>
      </c>
      <c r="P143">
        <f t="shared" si="17"/>
        <v>2.6193</v>
      </c>
      <c r="Q143">
        <f t="shared" si="17"/>
        <v>3.4839000000000002</v>
      </c>
      <c r="R143">
        <f t="shared" si="17"/>
        <v>5.1402999999999999</v>
      </c>
      <c r="S143">
        <f t="shared" si="17"/>
        <v>7.8105999999999991</v>
      </c>
      <c r="T143">
        <f t="shared" si="17"/>
        <v>11.5235</v>
      </c>
      <c r="U143">
        <f t="shared" si="17"/>
        <v>15.603699999999998</v>
      </c>
      <c r="V143">
        <f t="shared" si="17"/>
        <v>22.797854000000008</v>
      </c>
      <c r="W143">
        <f t="shared" si="17"/>
        <v>33.557454000000007</v>
      </c>
      <c r="X143">
        <f t="shared" si="17"/>
        <v>48.519153999999993</v>
      </c>
      <c r="Y143">
        <f t="shared" si="17"/>
        <v>68.72564100000001</v>
      </c>
      <c r="Z143">
        <f t="shared" si="17"/>
        <v>86.039701999999977</v>
      </c>
      <c r="AA143">
        <f t="shared" si="17"/>
        <v>103.43029900000001</v>
      </c>
      <c r="AB143">
        <f t="shared" si="17"/>
        <v>128.811589</v>
      </c>
      <c r="AC143">
        <f t="shared" si="17"/>
        <v>166.70359099999999</v>
      </c>
      <c r="AD143">
        <f t="shared" si="17"/>
        <v>189.15221600000001</v>
      </c>
      <c r="AE143">
        <f t="shared" si="17"/>
        <v>210.459</v>
      </c>
      <c r="AF143">
        <f t="shared" si="17"/>
        <v>235.56100000000001</v>
      </c>
      <c r="AG143">
        <f t="shared" si="17"/>
        <v>265.11099999999999</v>
      </c>
      <c r="AH143">
        <f t="shared" si="17"/>
        <v>341.89600000000002</v>
      </c>
    </row>
    <row r="144" spans="1:64" x14ac:dyDescent="0.25">
      <c r="A144" s="2" t="s">
        <v>26</v>
      </c>
      <c r="B144" s="2" t="s">
        <v>25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2.4569473366059364</v>
      </c>
      <c r="B145" s="3">
        <v>8.4878262451735506E-2</v>
      </c>
      <c r="C145" s="3">
        <v>1302.2632594660411</v>
      </c>
      <c r="G145" t="s">
        <v>23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3</v>
      </c>
      <c r="F146">
        <f>SUM(J146:AH146)</f>
        <v>1251.516645195908</v>
      </c>
      <c r="I146">
        <v>0</v>
      </c>
      <c r="J146">
        <f>(J147-J143)^2</f>
        <v>7.3554281963119472E-2</v>
      </c>
      <c r="K146">
        <f t="shared" ref="K146:AH146" si="18">(K147-K143)^2</f>
        <v>0.71943331286808521</v>
      </c>
      <c r="L146">
        <f t="shared" si="18"/>
        <v>0.78956409249270343</v>
      </c>
      <c r="M146">
        <f t="shared" si="18"/>
        <v>0.81409738271277754</v>
      </c>
      <c r="N146">
        <f t="shared" si="18"/>
        <v>0.89756197678551453</v>
      </c>
      <c r="O146">
        <f t="shared" si="18"/>
        <v>0.60327117625261684</v>
      </c>
      <c r="P146">
        <f t="shared" si="18"/>
        <v>0.11832448855166383</v>
      </c>
      <c r="Q146">
        <f t="shared" si="18"/>
        <v>4.9080740769575491E-2</v>
      </c>
      <c r="R146">
        <f t="shared" si="18"/>
        <v>0.53804511900304874</v>
      </c>
      <c r="S146">
        <f t="shared" si="18"/>
        <v>1.4883566250295377</v>
      </c>
      <c r="T146">
        <f t="shared" si="18"/>
        <v>3.7413440729518657</v>
      </c>
      <c r="U146">
        <f t="shared" si="18"/>
        <v>14.848182639212498</v>
      </c>
      <c r="V146">
        <f t="shared" si="18"/>
        <v>20.577957548270369</v>
      </c>
      <c r="W146">
        <f t="shared" si="18"/>
        <v>14.621367699230772</v>
      </c>
      <c r="X146">
        <f t="shared" si="18"/>
        <v>1.795440106518807</v>
      </c>
      <c r="Y146">
        <f t="shared" si="18"/>
        <v>14.023315339761725</v>
      </c>
      <c r="Z146">
        <f t="shared" si="18"/>
        <v>9.8642389825965182</v>
      </c>
      <c r="AA146">
        <f t="shared" si="18"/>
        <v>7.0548129900352835E-2</v>
      </c>
      <c r="AB146">
        <f t="shared" si="18"/>
        <v>2.0498002120451897</v>
      </c>
      <c r="AC146">
        <f t="shared" si="18"/>
        <v>164.32185320833054</v>
      </c>
      <c r="AD146">
        <f t="shared" si="18"/>
        <v>36.938277340494096</v>
      </c>
      <c r="AE146">
        <f t="shared" si="18"/>
        <v>18.418437019012643</v>
      </c>
      <c r="AF146">
        <f t="shared" si="18"/>
        <v>171.65071075814112</v>
      </c>
      <c r="AG146">
        <f t="shared" si="18"/>
        <v>376.66938380648293</v>
      </c>
      <c r="AH146">
        <f t="shared" si="18"/>
        <v>395.83449913652987</v>
      </c>
    </row>
    <row r="147" spans="1:64" x14ac:dyDescent="0.25">
      <c r="G147" t="s">
        <v>4</v>
      </c>
      <c r="J147">
        <f>$I143+($C145)*(EXP(-EXP($A145-$B145*J144)))</f>
        <v>0.2287910732237608</v>
      </c>
      <c r="K147">
        <f t="shared" ref="K147:BL147" si="19">$I143+($C145)*(EXP(-EXP($A145-$B145*K144)))</f>
        <v>0.26888085190176819</v>
      </c>
      <c r="L147">
        <f t="shared" si="19"/>
        <v>0.3535008092355465</v>
      </c>
      <c r="M147">
        <f t="shared" si="19"/>
        <v>0.52048154770697308</v>
      </c>
      <c r="N147">
        <f t="shared" si="19"/>
        <v>0.83020252439352848</v>
      </c>
      <c r="O147">
        <f t="shared" si="19"/>
        <v>1.3728946657498631</v>
      </c>
      <c r="P147">
        <f t="shared" si="19"/>
        <v>2.2753167321632288</v>
      </c>
      <c r="Q147">
        <f t="shared" si="19"/>
        <v>3.7054417359541438</v>
      </c>
      <c r="R147">
        <f t="shared" si="19"/>
        <v>5.873815588793482</v>
      </c>
      <c r="S147">
        <f t="shared" si="19"/>
        <v>9.0305822232432469</v>
      </c>
      <c r="T147">
        <f t="shared" si="19"/>
        <v>13.457755431154807</v>
      </c>
      <c r="U147">
        <f t="shared" si="19"/>
        <v>19.457033964142283</v>
      </c>
      <c r="V147">
        <f t="shared" si="19"/>
        <v>27.334147371054218</v>
      </c>
      <c r="W147">
        <f t="shared" si="19"/>
        <v>37.381243703844973</v>
      </c>
      <c r="X147">
        <f t="shared" si="19"/>
        <v>49.85909433692504</v>
      </c>
      <c r="Y147">
        <f t="shared" si="19"/>
        <v>64.980869266000497</v>
      </c>
      <c r="Z147">
        <f t="shared" si="19"/>
        <v>82.898963395372633</v>
      </c>
      <c r="AA147">
        <f t="shared" si="19"/>
        <v>103.69590797932931</v>
      </c>
      <c r="AB147">
        <f t="shared" si="19"/>
        <v>127.37987666435251</v>
      </c>
      <c r="AC147">
        <f t="shared" si="19"/>
        <v>153.88478242789273</v>
      </c>
      <c r="AD147">
        <f t="shared" si="19"/>
        <v>183.07452915873432</v>
      </c>
      <c r="AE147">
        <f t="shared" si="19"/>
        <v>214.7506706559349</v>
      </c>
      <c r="AF147">
        <f t="shared" si="19"/>
        <v>248.66255375358745</v>
      </c>
      <c r="AG147">
        <f t="shared" si="19"/>
        <v>284.51897217141664</v>
      </c>
      <c r="AH147">
        <f t="shared" si="19"/>
        <v>322.00041005809254</v>
      </c>
      <c r="AI147">
        <f t="shared" si="19"/>
        <v>360.77107872570434</v>
      </c>
      <c r="AJ147">
        <f t="shared" si="19"/>
        <v>400.49011597389512</v>
      </c>
      <c r="AK147">
        <f t="shared" si="19"/>
        <v>440.82149770563416</v>
      </c>
      <c r="AL147">
        <f t="shared" si="19"/>
        <v>481.44238540796914</v>
      </c>
      <c r="AM147">
        <f t="shared" si="19"/>
        <v>522.0497864471929</v>
      </c>
      <c r="AN147">
        <f t="shared" si="19"/>
        <v>562.36552921488158</v>
      </c>
      <c r="AO147">
        <f t="shared" si="19"/>
        <v>602.13964928641246</v>
      </c>
      <c r="AP147">
        <f t="shared" si="19"/>
        <v>641.15234697682183</v>
      </c>
      <c r="AQ147">
        <f t="shared" si="19"/>
        <v>679.21471444615145</v>
      </c>
      <c r="AR147">
        <f t="shared" si="19"/>
        <v>716.16844650556936</v>
      </c>
      <c r="AS147">
        <f t="shared" si="19"/>
        <v>751.88474856379389</v>
      </c>
      <c r="AT147">
        <f t="shared" si="19"/>
        <v>786.26264255862338</v>
      </c>
      <c r="AU147">
        <f t="shared" si="19"/>
        <v>819.2268514805836</v>
      </c>
      <c r="AV147">
        <f t="shared" si="19"/>
        <v>850.72541869636427</v>
      </c>
      <c r="AW147">
        <f t="shared" si="19"/>
        <v>880.72719240638094</v>
      </c>
      <c r="AX147">
        <f t="shared" si="19"/>
        <v>909.21928016831248</v>
      </c>
      <c r="AY147">
        <f t="shared" si="19"/>
        <v>936.20455478846225</v>
      </c>
      <c r="AZ147">
        <f t="shared" si="19"/>
        <v>961.69927180298737</v>
      </c>
      <c r="BA147">
        <f t="shared" si="19"/>
        <v>985.73084061560246</v>
      </c>
      <c r="BB147">
        <f t="shared" si="19"/>
        <v>1008.3357762075407</v>
      </c>
      <c r="BC147">
        <f t="shared" si="19"/>
        <v>1029.5578460690995</v>
      </c>
      <c r="BD147">
        <f t="shared" si="19"/>
        <v>1049.4464173744564</v>
      </c>
      <c r="BE147">
        <f t="shared" si="19"/>
        <v>1068.0550021192141</v>
      </c>
      <c r="BF147">
        <f t="shared" si="19"/>
        <v>1085.4399926241877</v>
      </c>
      <c r="BG147">
        <f t="shared" si="19"/>
        <v>1101.6595761430342</v>
      </c>
      <c r="BH147">
        <f t="shared" si="19"/>
        <v>1116.7728149808113</v>
      </c>
      <c r="BI147">
        <f t="shared" si="19"/>
        <v>1130.8388772528363</v>
      </c>
      <c r="BJ147">
        <f t="shared" si="19"/>
        <v>1143.9164029427334</v>
      </c>
      <c r="BK147">
        <f t="shared" si="19"/>
        <v>1156.0629900476483</v>
      </c>
      <c r="BL147">
        <f t="shared" si="19"/>
        <v>1167.3347861559189</v>
      </c>
    </row>
    <row r="150" spans="1:64" x14ac:dyDescent="0.25">
      <c r="N150" t="s">
        <v>19</v>
      </c>
      <c r="P150">
        <f>BL147</f>
        <v>1167.3347861559189</v>
      </c>
      <c r="R150" t="s">
        <v>20</v>
      </c>
      <c r="U150">
        <f>((P150*1000)/(365*24))*4</f>
        <v>533.02958271959767</v>
      </c>
    </row>
    <row r="165" spans="1:64" x14ac:dyDescent="0.25">
      <c r="A165" s="1" t="s">
        <v>13</v>
      </c>
      <c r="B165" t="s">
        <v>2</v>
      </c>
      <c r="I165">
        <v>4</v>
      </c>
      <c r="J165">
        <v>7</v>
      </c>
      <c r="K165" s="13">
        <v>9</v>
      </c>
      <c r="L165" s="13">
        <v>9</v>
      </c>
      <c r="M165" s="13">
        <v>9</v>
      </c>
      <c r="N165" s="13">
        <v>12.4</v>
      </c>
      <c r="O165" s="13">
        <v>12.4</v>
      </c>
      <c r="P165" s="13">
        <v>19.399999999999999</v>
      </c>
      <c r="Q165" s="13">
        <v>23.4</v>
      </c>
      <c r="R165" s="13">
        <v>32.9</v>
      </c>
      <c r="S165" s="13">
        <v>45</v>
      </c>
      <c r="T165" s="13">
        <v>55</v>
      </c>
      <c r="U165" s="13">
        <v>71</v>
      </c>
      <c r="V165" s="13">
        <v>71.7</v>
      </c>
      <c r="W165" s="13">
        <v>100.7</v>
      </c>
      <c r="X165" s="13">
        <v>103.7</v>
      </c>
      <c r="Y165" s="13">
        <v>106.9</v>
      </c>
      <c r="Z165" s="13">
        <v>115.3</v>
      </c>
      <c r="AA165" s="13">
        <v>119.2</v>
      </c>
      <c r="AB165" s="13">
        <v>162.19999999999999</v>
      </c>
      <c r="AC165" s="13">
        <v>286.21999999999997</v>
      </c>
      <c r="AD165" s="13">
        <v>423</v>
      </c>
      <c r="AE165" s="13">
        <v>504</v>
      </c>
      <c r="AF165" s="13">
        <v>609</v>
      </c>
      <c r="AG165" s="13">
        <v>769</v>
      </c>
      <c r="AH165" s="13">
        <v>915</v>
      </c>
    </row>
    <row r="166" spans="1:64" x14ac:dyDescent="0.25">
      <c r="A166" t="s">
        <v>5</v>
      </c>
      <c r="B166" t="s">
        <v>1</v>
      </c>
      <c r="I166">
        <f>I165/1000</f>
        <v>4.0000000000000001E-3</v>
      </c>
      <c r="J166">
        <f t="shared" ref="J166:AH166" si="20">J165/1000</f>
        <v>7.0000000000000001E-3</v>
      </c>
      <c r="K166">
        <f t="shared" si="20"/>
        <v>8.9999999999999993E-3</v>
      </c>
      <c r="L166">
        <f t="shared" si="20"/>
        <v>8.9999999999999993E-3</v>
      </c>
      <c r="M166">
        <f t="shared" si="20"/>
        <v>8.9999999999999993E-3</v>
      </c>
      <c r="N166">
        <f t="shared" si="20"/>
        <v>1.24E-2</v>
      </c>
      <c r="O166">
        <f t="shared" si="20"/>
        <v>1.24E-2</v>
      </c>
      <c r="P166">
        <f t="shared" si="20"/>
        <v>1.9399999999999997E-2</v>
      </c>
      <c r="Q166">
        <f t="shared" si="20"/>
        <v>2.3399999999999997E-2</v>
      </c>
      <c r="R166">
        <f t="shared" si="20"/>
        <v>3.2899999999999999E-2</v>
      </c>
      <c r="S166">
        <f t="shared" si="20"/>
        <v>4.4999999999999998E-2</v>
      </c>
      <c r="T166">
        <f t="shared" si="20"/>
        <v>5.5E-2</v>
      </c>
      <c r="U166">
        <f t="shared" si="20"/>
        <v>7.0999999999999994E-2</v>
      </c>
      <c r="V166">
        <f t="shared" si="20"/>
        <v>7.17E-2</v>
      </c>
      <c r="W166">
        <f t="shared" si="20"/>
        <v>0.1007</v>
      </c>
      <c r="X166">
        <f t="shared" si="20"/>
        <v>0.1037</v>
      </c>
      <c r="Y166">
        <f t="shared" si="20"/>
        <v>0.10690000000000001</v>
      </c>
      <c r="Z166">
        <f t="shared" si="20"/>
        <v>0.1153</v>
      </c>
      <c r="AA166">
        <f t="shared" si="20"/>
        <v>0.1192</v>
      </c>
      <c r="AB166">
        <f t="shared" si="20"/>
        <v>0.16219999999999998</v>
      </c>
      <c r="AC166">
        <f t="shared" si="20"/>
        <v>0.28621999999999997</v>
      </c>
      <c r="AD166">
        <f t="shared" si="20"/>
        <v>0.42299999999999999</v>
      </c>
      <c r="AE166">
        <f t="shared" si="20"/>
        <v>0.504</v>
      </c>
      <c r="AF166">
        <f t="shared" si="20"/>
        <v>0.60899999999999999</v>
      </c>
      <c r="AG166">
        <f t="shared" si="20"/>
        <v>0.76900000000000002</v>
      </c>
      <c r="AH166">
        <f t="shared" si="20"/>
        <v>0.91500000000000004</v>
      </c>
    </row>
    <row r="167" spans="1:64" x14ac:dyDescent="0.25">
      <c r="A167" s="2" t="s">
        <v>26</v>
      </c>
      <c r="B167" s="2" t="s">
        <v>25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2.5595573638261069</v>
      </c>
      <c r="B168" s="3">
        <v>4.4326577875476149E-2</v>
      </c>
      <c r="C168" s="3">
        <v>65.094784949263939</v>
      </c>
      <c r="G168" t="s">
        <v>23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3</v>
      </c>
      <c r="F169">
        <f>SUM(J169:AH169)</f>
        <v>0.52037045720134223</v>
      </c>
      <c r="I169">
        <v>0</v>
      </c>
      <c r="J169">
        <f>ABS(J170-J166)</f>
        <v>2.7235881820626496E-3</v>
      </c>
      <c r="K169">
        <f t="shared" ref="K169:AH169" si="21">ABS(K170-K166)</f>
        <v>4.5274170166369103E-3</v>
      </c>
      <c r="L169">
        <f t="shared" si="21"/>
        <v>4.2105939988442004E-3</v>
      </c>
      <c r="M169">
        <f t="shared" si="21"/>
        <v>3.7103807045725766E-3</v>
      </c>
      <c r="N169">
        <f t="shared" si="21"/>
        <v>6.337564984749508E-3</v>
      </c>
      <c r="O169">
        <f t="shared" si="21"/>
        <v>5.1681037492782664E-3</v>
      </c>
      <c r="P169">
        <f t="shared" si="21"/>
        <v>1.0433204330071576E-2</v>
      </c>
      <c r="Q169">
        <f t="shared" si="21"/>
        <v>1.1907898370042821E-2</v>
      </c>
      <c r="R169">
        <f t="shared" si="21"/>
        <v>1.779827806975063E-2</v>
      </c>
      <c r="S169">
        <f t="shared" si="21"/>
        <v>2.4827693112807872E-2</v>
      </c>
      <c r="T169">
        <f t="shared" si="21"/>
        <v>2.7822338360026032E-2</v>
      </c>
      <c r="U169">
        <f t="shared" si="21"/>
        <v>3.4296786483153471E-2</v>
      </c>
      <c r="V169">
        <f t="shared" si="21"/>
        <v>2.2240124565520714E-2</v>
      </c>
      <c r="W169">
        <f t="shared" si="21"/>
        <v>3.440342843736667E-2</v>
      </c>
      <c r="X169">
        <f t="shared" si="21"/>
        <v>1.548934408622929E-2</v>
      </c>
      <c r="Y169">
        <f t="shared" si="21"/>
        <v>9.4554643057504634E-3</v>
      </c>
      <c r="Z169">
        <f t="shared" si="21"/>
        <v>3.6744297916319071E-2</v>
      </c>
      <c r="AA169">
        <f t="shared" si="21"/>
        <v>7.7550241123484881E-2</v>
      </c>
      <c r="AB169">
        <f t="shared" si="21"/>
        <v>8.9901362421261205E-2</v>
      </c>
      <c r="AC169">
        <f t="shared" si="21"/>
        <v>3.3651026502170334E-2</v>
      </c>
      <c r="AD169">
        <f t="shared" si="21"/>
        <v>2.1036752842348183E-2</v>
      </c>
      <c r="AE169">
        <f t="shared" si="21"/>
        <v>3.60677801735243E-3</v>
      </c>
      <c r="AF169">
        <f t="shared" si="21"/>
        <v>8.2633980532302864E-3</v>
      </c>
      <c r="AG169">
        <f t="shared" si="21"/>
        <v>1.4264389541275846E-2</v>
      </c>
      <c r="AH169">
        <f t="shared" si="21"/>
        <v>2.0270363165764138E-9</v>
      </c>
    </row>
    <row r="170" spans="1:64" x14ac:dyDescent="0.25">
      <c r="G170" t="s">
        <v>4</v>
      </c>
      <c r="J170">
        <f>$I166+($C168)*(EXP(-EXP($A168-$B168*J167)))</f>
        <v>4.2764118179373506E-3</v>
      </c>
      <c r="K170">
        <f t="shared" ref="K170:BL170" si="22">$I166+($C168)*(EXP(-EXP($A168-$B168*K167)))</f>
        <v>4.472582983363089E-3</v>
      </c>
      <c r="L170">
        <f t="shared" si="22"/>
        <v>4.7894060011557989E-3</v>
      </c>
      <c r="M170">
        <f t="shared" si="22"/>
        <v>5.2896192954274227E-3</v>
      </c>
      <c r="N170">
        <f t="shared" si="22"/>
        <v>6.0624350152504915E-3</v>
      </c>
      <c r="O170">
        <f t="shared" si="22"/>
        <v>7.2318962507217331E-3</v>
      </c>
      <c r="P170">
        <f t="shared" si="22"/>
        <v>8.9667956699284214E-3</v>
      </c>
      <c r="Q170">
        <f t="shared" si="22"/>
        <v>1.1492101629957176E-2</v>
      </c>
      <c r="R170">
        <f t="shared" si="22"/>
        <v>1.5101721930249369E-2</v>
      </c>
      <c r="S170">
        <f t="shared" si="22"/>
        <v>2.0172306887192126E-2</v>
      </c>
      <c r="T170">
        <f t="shared" si="22"/>
        <v>2.7177661639973968E-2</v>
      </c>
      <c r="U170">
        <f t="shared" si="22"/>
        <v>3.6703213516846522E-2</v>
      </c>
      <c r="V170">
        <f t="shared" si="22"/>
        <v>4.9459875434479286E-2</v>
      </c>
      <c r="W170">
        <f t="shared" si="22"/>
        <v>6.6296571562633327E-2</v>
      </c>
      <c r="X170">
        <f t="shared" si="22"/>
        <v>8.8210655913770711E-2</v>
      </c>
      <c r="Y170">
        <f t="shared" si="22"/>
        <v>0.11635546430575047</v>
      </c>
      <c r="Z170">
        <f t="shared" si="22"/>
        <v>0.15204429791631907</v>
      </c>
      <c r="AA170">
        <f t="shared" si="22"/>
        <v>0.19675024112348488</v>
      </c>
      <c r="AB170">
        <f t="shared" si="22"/>
        <v>0.25210136242126119</v>
      </c>
      <c r="AC170">
        <f t="shared" si="22"/>
        <v>0.31987102650217031</v>
      </c>
      <c r="AD170">
        <f t="shared" si="22"/>
        <v>0.4019632471576518</v>
      </c>
      <c r="AE170">
        <f t="shared" si="22"/>
        <v>0.50039322198264757</v>
      </c>
      <c r="AF170">
        <f t="shared" si="22"/>
        <v>0.61726339805323027</v>
      </c>
      <c r="AG170">
        <f t="shared" si="22"/>
        <v>0.75473561045872417</v>
      </c>
      <c r="AH170">
        <f t="shared" si="22"/>
        <v>0.91500000202703635</v>
      </c>
      <c r="AI170">
        <f t="shared" si="22"/>
        <v>1.1002415642420773</v>
      </c>
      <c r="AJ170">
        <f t="shared" si="22"/>
        <v>1.3126052303745044</v>
      </c>
      <c r="AK170">
        <f t="shared" si="22"/>
        <v>1.5541604992840796</v>
      </c>
      <c r="AL170">
        <f t="shared" si="22"/>
        <v>1.8268665720908497</v>
      </c>
      <c r="AM170">
        <f t="shared" si="22"/>
        <v>2.132538946406664</v>
      </c>
      <c r="AN170">
        <f t="shared" si="22"/>
        <v>2.4728183386585481</v>
      </c>
      <c r="AO170">
        <f t="shared" si="22"/>
        <v>2.8491427004190752</v>
      </c>
      <c r="AP170">
        <f t="shared" si="22"/>
        <v>3.2627229668185689</v>
      </c>
      <c r="AQ170">
        <f t="shared" si="22"/>
        <v>3.7145230317520177</v>
      </c>
      <c r="AR170">
        <f t="shared" si="22"/>
        <v>4.2052442933667775</v>
      </c>
      <c r="AS170">
        <f t="shared" si="22"/>
        <v>4.7353149614022945</v>
      </c>
      <c r="AT170">
        <f t="shared" si="22"/>
        <v>5.3048841717094133</v>
      </c>
      <c r="AU170">
        <f t="shared" si="22"/>
        <v>5.9138208180120975</v>
      </c>
      <c r="AV170">
        <f t="shared" si="22"/>
        <v>6.5617168908155374</v>
      </c>
      <c r="AW170">
        <f t="shared" si="22"/>
        <v>7.2478950112165963</v>
      </c>
      <c r="AX170">
        <f t="shared" si="22"/>
        <v>7.9714197649581768</v>
      </c>
      <c r="AY170">
        <f t="shared" si="22"/>
        <v>8.7311123800266941</v>
      </c>
      <c r="AZ170">
        <f t="shared" si="22"/>
        <v>9.5255682491183098</v>
      </c>
      <c r="BA170">
        <f t="shared" si="22"/>
        <v>10.353176775313985</v>
      </c>
      <c r="BB170">
        <f t="shared" si="22"/>
        <v>11.212143013629454</v>
      </c>
      <c r="BC170">
        <f t="shared" si="22"/>
        <v>12.100510590642862</v>
      </c>
      <c r="BD170">
        <f t="shared" si="22"/>
        <v>13.016185406792429</v>
      </c>
      <c r="BE170">
        <f t="shared" si="22"/>
        <v>13.956959658708255</v>
      </c>
      <c r="BF170">
        <f t="shared" si="22"/>
        <v>14.920535759637817</v>
      </c>
      <c r="BG170">
        <f t="shared" si="22"/>
        <v>15.904549782293959</v>
      </c>
      <c r="BH170">
        <f t="shared" si="22"/>
        <v>16.906594098134882</v>
      </c>
      <c r="BI170">
        <f t="shared" si="22"/>
        <v>17.92423893824958</v>
      </c>
      <c r="BJ170">
        <f t="shared" si="22"/>
        <v>18.955052652012455</v>
      </c>
      <c r="BK170">
        <f t="shared" si="22"/>
        <v>19.99662048910761</v>
      </c>
      <c r="BL170">
        <f t="shared" si="22"/>
        <v>21.046561777311855</v>
      </c>
    </row>
    <row r="173" spans="1:64" x14ac:dyDescent="0.25">
      <c r="N173" t="s">
        <v>19</v>
      </c>
      <c r="P173">
        <f>BL170</f>
        <v>21.046561777311855</v>
      </c>
      <c r="R173" t="s">
        <v>20</v>
      </c>
      <c r="U173">
        <f>((P173*1000)/(365*24))*4</f>
        <v>9.6103021814209377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H1" workbookViewId="0">
      <selection sqref="A1:XFD104857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26823.248350022299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1830.6548701196839</v>
      </c>
      <c r="AK7">
        <f t="shared" si="1"/>
        <v>1958.3676186790681</v>
      </c>
      <c r="AL7">
        <f t="shared" si="1"/>
        <v>2084.1728689677298</v>
      </c>
      <c r="AM7">
        <f t="shared" si="1"/>
        <v>2207.4796011444455</v>
      </c>
      <c r="AN7">
        <f t="shared" si="1"/>
        <v>2327.7796537312156</v>
      </c>
      <c r="AO7">
        <f t="shared" si="1"/>
        <v>2444.6462700240131</v>
      </c>
      <c r="AP7">
        <f t="shared" si="1"/>
        <v>2557.730871509696</v>
      </c>
      <c r="AQ7">
        <f t="shared" si="1"/>
        <v>2666.7585011963743</v>
      </c>
      <c r="AR7">
        <f t="shared" si="1"/>
        <v>2771.5223336804497</v>
      </c>
      <c r="AS7">
        <f t="shared" si="1"/>
        <v>2871.8775956440886</v>
      </c>
      <c r="AT7">
        <f t="shared" si="1"/>
        <v>2967.7351851352373</v>
      </c>
      <c r="AU7">
        <f t="shared" si="1"/>
        <v>3059.0552239489352</v>
      </c>
      <c r="AV7">
        <f t="shared" si="1"/>
        <v>3145.8407270887919</v>
      </c>
      <c r="AW7">
        <f t="shared" si="1"/>
        <v>3228.1315280957683</v>
      </c>
      <c r="AX7">
        <f t="shared" si="1"/>
        <v>3305.9985597167679</v>
      </c>
      <c r="AY7">
        <f t="shared" si="1"/>
        <v>3379.5385561383814</v>
      </c>
      <c r="AZ7">
        <f t="shared" si="1"/>
        <v>3448.8692156444704</v>
      </c>
      <c r="BA7">
        <f t="shared" si="1"/>
        <v>3514.1248406381737</v>
      </c>
      <c r="BB7">
        <f t="shared" si="1"/>
        <v>3575.4524549253097</v>
      </c>
      <c r="BC7">
        <f t="shared" si="1"/>
        <v>3633.0083853485376</v>
      </c>
      <c r="BD7">
        <f t="shared" si="1"/>
        <v>3686.9552856423793</v>
      </c>
      <c r="BE7">
        <f t="shared" si="1"/>
        <v>3737.4595741283656</v>
      </c>
      <c r="BF7">
        <f t="shared" si="1"/>
        <v>3784.6892530182226</v>
      </c>
      <c r="BG7">
        <f t="shared" si="1"/>
        <v>3828.8120751356478</v>
      </c>
      <c r="BH7">
        <f t="shared" si="1"/>
        <v>3869.9940233662301</v>
      </c>
      <c r="BI7">
        <f t="shared" si="1"/>
        <v>3908.3980687305548</v>
      </c>
      <c r="BJ7">
        <f t="shared" si="1"/>
        <v>3944.1831743410876</v>
      </c>
      <c r="BK7">
        <f t="shared" si="1"/>
        <v>3977.5035144005915</v>
      </c>
      <c r="BL7">
        <f t="shared" si="1"/>
        <v>4008.5078796307034</v>
      </c>
    </row>
    <row r="10" spans="1:64" x14ac:dyDescent="0.25">
      <c r="N10" t="s">
        <v>17</v>
      </c>
      <c r="P10">
        <f>BL7</f>
        <v>4008.5078796307034</v>
      </c>
      <c r="R10" t="s">
        <v>18</v>
      </c>
      <c r="U10">
        <f>((P10*1000)/(365*24))*4</f>
        <v>1830.3688948085403</v>
      </c>
    </row>
    <row r="12" spans="1:64" x14ac:dyDescent="0.25">
      <c r="N12" t="s">
        <v>21</v>
      </c>
      <c r="P12">
        <f>P35+P58+P81+P104+P127+P150+P173</f>
        <v>6287.9530112661432</v>
      </c>
      <c r="R12" t="s">
        <v>22</v>
      </c>
      <c r="U12">
        <f>U35+U58+U81+U104+U127+U150+U173</f>
        <v>2871.2114206694714</v>
      </c>
    </row>
    <row r="19" spans="1:64" x14ac:dyDescent="0.25">
      <c r="BK19">
        <f>BL32/BL27</f>
        <v>0.43511521652286339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565.04211935548187</v>
      </c>
      <c r="AK32">
        <f t="shared" si="3"/>
        <v>608.65350856848181</v>
      </c>
      <c r="AL32">
        <f t="shared" si="3"/>
        <v>653.04111818789966</v>
      </c>
      <c r="AM32">
        <f t="shared" si="3"/>
        <v>698.04261511625725</v>
      </c>
      <c r="AN32">
        <f t="shared" si="3"/>
        <v>743.49812523348089</v>
      </c>
      <c r="AO32">
        <f t="shared" si="3"/>
        <v>789.25186661122484</v>
      </c>
      <c r="AP32">
        <f t="shared" si="3"/>
        <v>835.15355946362456</v>
      </c>
      <c r="AQ32">
        <f t="shared" si="3"/>
        <v>881.05961158331922</v>
      </c>
      <c r="AR32">
        <f t="shared" si="3"/>
        <v>926.83408385671885</v>
      </c>
      <c r="AS32">
        <f t="shared" si="3"/>
        <v>972.3494451636958</v>
      </c>
      <c r="AT32">
        <f t="shared" si="3"/>
        <v>1017.4871295950483</v>
      </c>
      <c r="AU32">
        <f t="shared" si="3"/>
        <v>1062.137911550383</v>
      </c>
      <c r="AV32">
        <f t="shared" si="3"/>
        <v>1106.2021160153479</v>
      </c>
      <c r="AW32">
        <f t="shared" si="3"/>
        <v>1149.589682278089</v>
      </c>
      <c r="AX32">
        <f t="shared" si="3"/>
        <v>1192.2200996519534</v>
      </c>
      <c r="AY32">
        <f t="shared" si="3"/>
        <v>1234.0222335441538</v>
      </c>
      <c r="AZ32">
        <f t="shared" si="3"/>
        <v>1274.9340595609322</v>
      </c>
      <c r="BA32">
        <f t="shared" si="3"/>
        <v>1314.9023223716661</v>
      </c>
      <c r="BB32">
        <f t="shared" si="3"/>
        <v>1353.8821348587092</v>
      </c>
      <c r="BC32">
        <f t="shared" si="3"/>
        <v>1391.8365317356258</v>
      </c>
      <c r="BD32">
        <f t="shared" si="3"/>
        <v>1428.7359903904935</v>
      </c>
      <c r="BE32">
        <f t="shared" si="3"/>
        <v>1464.5579302578053</v>
      </c>
      <c r="BF32">
        <f t="shared" si="3"/>
        <v>1499.2862005857478</v>
      </c>
      <c r="BG32">
        <f t="shared" si="3"/>
        <v>1532.9105650788854</v>
      </c>
      <c r="BH32">
        <f t="shared" si="3"/>
        <v>1565.4261905842261</v>
      </c>
      <c r="BI32">
        <f t="shared" si="3"/>
        <v>1596.8331457685244</v>
      </c>
      <c r="BJ32">
        <f t="shared" si="3"/>
        <v>1627.1359146172738</v>
      </c>
      <c r="BK32">
        <f t="shared" si="3"/>
        <v>1656.3429285768336</v>
      </c>
      <c r="BL32">
        <f t="shared" si="3"/>
        <v>1684.4661202619368</v>
      </c>
    </row>
    <row r="35" spans="14:21" x14ac:dyDescent="0.25">
      <c r="N35" t="s">
        <v>19</v>
      </c>
      <c r="P35">
        <f>BL32</f>
        <v>1684.4661202619368</v>
      </c>
      <c r="R35" t="s">
        <v>18</v>
      </c>
      <c r="U35">
        <f>((P35*1000)/(365*24))*4</f>
        <v>769.16261199175187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421.16369202307044</v>
      </c>
      <c r="AK55">
        <f t="shared" si="5"/>
        <v>442.70821058890772</v>
      </c>
      <c r="AL55">
        <f t="shared" si="5"/>
        <v>462.72070103712144</v>
      </c>
      <c r="AM55">
        <f t="shared" si="5"/>
        <v>481.20993223266123</v>
      </c>
      <c r="AN55">
        <f t="shared" si="5"/>
        <v>498.2102664941238</v>
      </c>
      <c r="AO55">
        <f t="shared" si="5"/>
        <v>513.77544137662505</v>
      </c>
      <c r="AP55">
        <f t="shared" si="5"/>
        <v>527.97315854113333</v>
      </c>
      <c r="AQ55">
        <f t="shared" si="5"/>
        <v>540.88050916551947</v>
      </c>
      <c r="AR55">
        <f t="shared" si="5"/>
        <v>552.58020729430427</v>
      </c>
      <c r="AS55">
        <f t="shared" si="5"/>
        <v>563.15756667876201</v>
      </c>
      <c r="AT55">
        <f t="shared" si="5"/>
        <v>572.69813749834259</v>
      </c>
      <c r="AU55">
        <f t="shared" si="5"/>
        <v>581.28591207304589</v>
      </c>
      <c r="AV55">
        <f t="shared" si="5"/>
        <v>589.00200937028785</v>
      </c>
      <c r="AW55">
        <f t="shared" si="5"/>
        <v>595.92375377158271</v>
      </c>
      <c r="AX55">
        <f t="shared" si="5"/>
        <v>602.12407198403127</v>
      </c>
      <c r="AY55">
        <f t="shared" si="5"/>
        <v>607.67114160892004</v>
      </c>
      <c r="AZ55">
        <f t="shared" si="5"/>
        <v>612.62823468187901</v>
      </c>
      <c r="BA55">
        <f t="shared" si="5"/>
        <v>617.05370883155263</v>
      </c>
      <c r="BB55">
        <f t="shared" si="5"/>
        <v>621.00110720196244</v>
      </c>
      <c r="BC55">
        <f t="shared" si="5"/>
        <v>624.5193357766633</v>
      </c>
      <c r="BD55">
        <f t="shared" si="5"/>
        <v>627.65289318728856</v>
      </c>
      <c r="BE55">
        <f t="shared" si="5"/>
        <v>630.44213352171289</v>
      </c>
      <c r="BF55">
        <f t="shared" si="5"/>
        <v>632.92354714989256</v>
      </c>
      <c r="BG55">
        <f t="shared" si="5"/>
        <v>635.13004826273573</v>
      </c>
      <c r="BH55">
        <f t="shared" si="5"/>
        <v>637.09126078220936</v>
      </c>
      <c r="BI55">
        <f t="shared" si="5"/>
        <v>638.83379665779398</v>
      </c>
      <c r="BJ55">
        <f t="shared" si="5"/>
        <v>640.38152241577507</v>
      </c>
      <c r="BK55">
        <f t="shared" si="5"/>
        <v>641.75581126332554</v>
      </c>
      <c r="BL55">
        <f t="shared" si="5"/>
        <v>642.97577914680664</v>
      </c>
    </row>
    <row r="58" spans="1:64" x14ac:dyDescent="0.25">
      <c r="N58" t="s">
        <v>19</v>
      </c>
      <c r="P58">
        <f>BL55</f>
        <v>642.97577914680664</v>
      </c>
      <c r="R58" t="s">
        <v>20</v>
      </c>
      <c r="U58">
        <f>((P58*1000)/(365*24))*4</f>
        <v>293.59624618575646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95.29062828820615</v>
      </c>
      <c r="AK78">
        <f t="shared" si="7"/>
        <v>99.774544234890357</v>
      </c>
      <c r="AL78">
        <f t="shared" si="7"/>
        <v>103.33333790187436</v>
      </c>
      <c r="AM78">
        <f t="shared" si="7"/>
        <v>106.13083920846819</v>
      </c>
      <c r="AN78">
        <f t="shared" si="7"/>
        <v>108.3138316716668</v>
      </c>
      <c r="AO78">
        <f t="shared" si="7"/>
        <v>110.00780068984427</v>
      </c>
      <c r="AP78">
        <f t="shared" si="7"/>
        <v>111.3167026924619</v>
      </c>
      <c r="AQ78">
        <f t="shared" si="7"/>
        <v>112.32478807761086</v>
      </c>
      <c r="AR78">
        <f t="shared" si="7"/>
        <v>113.09927046190809</v>
      </c>
      <c r="AS78">
        <f t="shared" si="7"/>
        <v>113.69315989694272</v>
      </c>
      <c r="AT78">
        <f t="shared" si="7"/>
        <v>114.1479117528547</v>
      </c>
      <c r="AU78">
        <f t="shared" si="7"/>
        <v>114.49574158722845</v>
      </c>
      <c r="AV78">
        <f t="shared" si="7"/>
        <v>114.7615666686285</v>
      </c>
      <c r="AW78">
        <f t="shared" si="7"/>
        <v>114.96459106364445</v>
      </c>
      <c r="AX78">
        <f t="shared" si="7"/>
        <v>115.1195759936345</v>
      </c>
      <c r="AY78">
        <f t="shared" si="7"/>
        <v>115.23784470763655</v>
      </c>
      <c r="AZ78">
        <f t="shared" si="7"/>
        <v>115.32806987205005</v>
      </c>
      <c r="BA78">
        <f t="shared" si="7"/>
        <v>115.39688628753439</v>
      </c>
      <c r="BB78">
        <f t="shared" si="7"/>
        <v>115.44936524401605</v>
      </c>
      <c r="BC78">
        <f t="shared" si="7"/>
        <v>115.48938035714686</v>
      </c>
      <c r="BD78">
        <f t="shared" si="7"/>
        <v>115.51988890464541</v>
      </c>
      <c r="BE78">
        <f t="shared" si="7"/>
        <v>115.54314771392096</v>
      </c>
      <c r="BF78">
        <f t="shared" si="7"/>
        <v>115.56087855700581</v>
      </c>
      <c r="BG78">
        <f t="shared" si="7"/>
        <v>115.57439470612204</v>
      </c>
      <c r="BH78">
        <f t="shared" si="7"/>
        <v>115.58469767999443</v>
      </c>
      <c r="BI78">
        <f t="shared" si="7"/>
        <v>115.59255114981565</v>
      </c>
      <c r="BJ78">
        <f t="shared" si="7"/>
        <v>115.59853736670134</v>
      </c>
      <c r="BK78">
        <f t="shared" si="7"/>
        <v>115.60310022658832</v>
      </c>
      <c r="BL78">
        <f t="shared" si="7"/>
        <v>115.60657812670841</v>
      </c>
    </row>
    <row r="81" spans="1:64" x14ac:dyDescent="0.25">
      <c r="N81" t="s">
        <v>19</v>
      </c>
      <c r="P81">
        <f>BL78</f>
        <v>115.60657812670841</v>
      </c>
      <c r="R81" t="s">
        <v>20</v>
      </c>
      <c r="U81">
        <f>((P81*1000)/(365*24))*4</f>
        <v>52.788391838679637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1428.8185770399996</v>
      </c>
      <c r="AJ96" s="8">
        <v>1428.8185770399996</v>
      </c>
      <c r="AK96" s="8">
        <v>1428.8185770399996</v>
      </c>
      <c r="AL96" s="8">
        <v>1428.8185770399996</v>
      </c>
      <c r="AM96" s="8">
        <v>1428.8185770399996</v>
      </c>
      <c r="AN96" s="8">
        <v>1428.8185770399996</v>
      </c>
      <c r="AO96" s="8">
        <v>1428.8185770399996</v>
      </c>
      <c r="AP96" s="8">
        <v>1428.8185770399996</v>
      </c>
      <c r="AQ96" s="8">
        <v>1428.8185770399996</v>
      </c>
      <c r="AR96" s="8">
        <v>1428.8185770399996</v>
      </c>
      <c r="AS96" s="8">
        <v>1428.8185770399996</v>
      </c>
      <c r="AT96" s="8">
        <v>1428.8185770399996</v>
      </c>
      <c r="AU96" s="8">
        <v>1428.8185770399996</v>
      </c>
      <c r="AV96" s="8">
        <v>1428.8185770399996</v>
      </c>
      <c r="AW96" s="8">
        <v>1428.8185770399996</v>
      </c>
      <c r="AX96" s="8">
        <v>1428.8185770399996</v>
      </c>
      <c r="AY96" s="8">
        <v>1428.8185770399996</v>
      </c>
      <c r="AZ96" s="8">
        <v>1428.8185770399996</v>
      </c>
      <c r="BA96" s="8">
        <v>1428.8185770399996</v>
      </c>
      <c r="BB96" s="8">
        <v>1428.8185770399996</v>
      </c>
      <c r="BC96" s="8">
        <v>1428.8185770399996</v>
      </c>
      <c r="BD96" s="8">
        <v>1428.8185770399996</v>
      </c>
      <c r="BE96" s="8">
        <v>1428.8185770399996</v>
      </c>
      <c r="BF96" s="8">
        <v>1428.8185770399996</v>
      </c>
      <c r="BG96" s="8">
        <v>1428.8185770399996</v>
      </c>
      <c r="BH96" s="8">
        <v>1428.8185770399996</v>
      </c>
      <c r="BI96" s="8">
        <v>1428.8185770399996</v>
      </c>
      <c r="BJ96" s="8">
        <v>1428.8185770399996</v>
      </c>
      <c r="BK96" s="8">
        <v>1428.8185770399996</v>
      </c>
      <c r="BL96" s="8">
        <v>1428.8185770399996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0.2786569212308771</v>
      </c>
      <c r="AK101">
        <f t="shared" si="9"/>
        <v>0.36682150732684349</v>
      </c>
      <c r="AL101">
        <f t="shared" si="9"/>
        <v>0.47132535856523466</v>
      </c>
      <c r="AM101">
        <f t="shared" si="9"/>
        <v>0.59237224084522411</v>
      </c>
      <c r="AN101">
        <f t="shared" si="9"/>
        <v>0.72966182393165935</v>
      </c>
      <c r="AO101">
        <f t="shared" si="9"/>
        <v>0.88241376411823347</v>
      </c>
      <c r="AP101">
        <f t="shared" si="9"/>
        <v>1.0494202296803015</v>
      </c>
      <c r="AQ101">
        <f t="shared" si="9"/>
        <v>1.2291190845402691</v>
      </c>
      <c r="AR101">
        <f t="shared" si="9"/>
        <v>1.4196793370224505</v>
      </c>
      <c r="AS101">
        <f t="shared" si="9"/>
        <v>1.6190909157151361</v>
      </c>
      <c r="AT101">
        <f t="shared" si="9"/>
        <v>1.8252520223986306</v>
      </c>
      <c r="AU101">
        <f t="shared" si="9"/>
        <v>2.0360488950878559</v>
      </c>
      <c r="AV101">
        <f t="shared" si="9"/>
        <v>2.2494245031400348</v>
      </c>
      <c r="AW101">
        <f t="shared" si="9"/>
        <v>2.4634342771517015</v>
      </c>
      <c r="AX101">
        <f t="shared" si="9"/>
        <v>2.6762883153810137</v>
      </c>
      <c r="AY101">
        <f t="shared" si="9"/>
        <v>2.8863805429155112</v>
      </c>
      <c r="AZ101">
        <f t="shared" si="9"/>
        <v>3.0923060213603661</v>
      </c>
      <c r="BA101">
        <f t="shared" si="9"/>
        <v>3.2928680433417226</v>
      </c>
      <c r="BB101">
        <f t="shared" si="9"/>
        <v>3.487076845598934</v>
      </c>
      <c r="BC101">
        <f t="shared" si="9"/>
        <v>3.6741417923122022</v>
      </c>
      <c r="BD101">
        <f t="shared" si="9"/>
        <v>3.8534587706989862</v>
      </c>
      <c r="BE101">
        <f t="shared" si="9"/>
        <v>4.0245943513899345</v>
      </c>
      <c r="BF101">
        <f t="shared" si="9"/>
        <v>4.1872680352388967</v>
      </c>
      <c r="BG101">
        <f t="shared" si="9"/>
        <v>4.3413336651053749</v>
      </c>
      <c r="BH101">
        <f t="shared" si="9"/>
        <v>4.4867608460556578</v>
      </c>
      <c r="BI101">
        <f t="shared" si="9"/>
        <v>4.6236170032057835</v>
      </c>
      <c r="BJ101">
        <f t="shared" si="9"/>
        <v>4.7520505200525323</v>
      </c>
      <c r="BK101">
        <f t="shared" si="9"/>
        <v>4.8722752442495052</v>
      </c>
      <c r="BL101">
        <f t="shared" si="9"/>
        <v>4.9845565220370904</v>
      </c>
    </row>
    <row r="104" spans="1:64" x14ac:dyDescent="0.25">
      <c r="N104" t="s">
        <v>19</v>
      </c>
      <c r="P104">
        <f>BL101</f>
        <v>4.9845565220370904</v>
      </c>
      <c r="R104" t="s">
        <v>20</v>
      </c>
      <c r="U104">
        <f>((P104*1000)/(365*24))*4</f>
        <v>2.2760532064096304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1.6708708432776174</v>
      </c>
      <c r="AK124">
        <f t="shared" si="11"/>
        <v>1.8152638928085694</v>
      </c>
      <c r="AL124">
        <f t="shared" si="11"/>
        <v>1.955886287994997</v>
      </c>
      <c r="AM124">
        <f t="shared" si="11"/>
        <v>2.091759247050375</v>
      </c>
      <c r="AN124">
        <f t="shared" si="11"/>
        <v>2.2221133462511924</v>
      </c>
      <c r="AO124">
        <f t="shared" si="11"/>
        <v>2.3463752556407131</v>
      </c>
      <c r="AP124">
        <f t="shared" si="11"/>
        <v>2.4641496188804433</v>
      </c>
      <c r="AQ124">
        <f t="shared" si="11"/>
        <v>2.5751981760784659</v>
      </c>
      <c r="AR124">
        <f t="shared" si="11"/>
        <v>2.6794178032262264</v>
      </c>
      <c r="AS124">
        <f t="shared" si="11"/>
        <v>2.7768187305535856</v>
      </c>
      <c r="AT124">
        <f t="shared" si="11"/>
        <v>2.8675038339418513</v>
      </c>
      <c r="AU124">
        <f t="shared" si="11"/>
        <v>2.9516495828170752</v>
      </c>
      <c r="AV124">
        <f t="shared" si="11"/>
        <v>3.0294889784834944</v>
      </c>
      <c r="AW124">
        <f t="shared" si="11"/>
        <v>3.1012966257501677</v>
      </c>
      <c r="AX124">
        <f t="shared" si="11"/>
        <v>3.1673759412931051</v>
      </c>
      <c r="AY124">
        <f t="shared" si="11"/>
        <v>3.228048406166574</v>
      </c>
      <c r="AZ124">
        <f t="shared" si="11"/>
        <v>3.283644708656754</v>
      </c>
      <c r="BA124">
        <f t="shared" si="11"/>
        <v>3.3344975892630209</v>
      </c>
      <c r="BB124">
        <f t="shared" si="11"/>
        <v>3.3809361850151394</v>
      </c>
      <c r="BC124">
        <f t="shared" si="11"/>
        <v>3.4232816697836221</v>
      </c>
      <c r="BD124">
        <f t="shared" si="11"/>
        <v>3.4618439960788137</v>
      </c>
      <c r="BE124">
        <f t="shared" si="11"/>
        <v>3.4969195584891626</v>
      </c>
      <c r="BF124">
        <f t="shared" si="11"/>
        <v>3.5287896167216268</v>
      </c>
      <c r="BG124">
        <f t="shared" si="11"/>
        <v>3.5577193352700283</v>
      </c>
      <c r="BH124">
        <f t="shared" si="11"/>
        <v>3.583957315739394</v>
      </c>
      <c r="BI124">
        <f t="shared" si="11"/>
        <v>3.607735515943526</v>
      </c>
      <c r="BJ124">
        <f t="shared" si="11"/>
        <v>3.6292694665586875</v>
      </c>
      <c r="BK124">
        <f t="shared" si="11"/>
        <v>3.6487587110950908</v>
      </c>
      <c r="BL124">
        <f t="shared" si="11"/>
        <v>3.6663874081489838</v>
      </c>
    </row>
    <row r="127" spans="1:64" x14ac:dyDescent="0.25">
      <c r="N127" t="s">
        <v>19</v>
      </c>
      <c r="P127">
        <f>BL124</f>
        <v>3.6663874081489838</v>
      </c>
      <c r="R127" t="s">
        <v>20</v>
      </c>
      <c r="U127">
        <f>((P127*1000)/(365*24))*4</f>
        <v>1.6741495014378922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679.7873173764649</v>
      </c>
      <c r="AK147">
        <f t="shared" si="13"/>
        <v>722.68488628476007</v>
      </c>
      <c r="AL147">
        <f t="shared" si="13"/>
        <v>763.28603631108035</v>
      </c>
      <c r="AM147">
        <f t="shared" si="13"/>
        <v>801.4764590652884</v>
      </c>
      <c r="AN147">
        <f t="shared" si="13"/>
        <v>837.20112617773145</v>
      </c>
      <c r="AO147">
        <f t="shared" si="13"/>
        <v>870.45452198344276</v>
      </c>
      <c r="AP147">
        <f t="shared" si="13"/>
        <v>901.27128558963068</v>
      </c>
      <c r="AQ147">
        <f t="shared" si="13"/>
        <v>929.71759606143348</v>
      </c>
      <c r="AR147">
        <f t="shared" si="13"/>
        <v>955.88349104817985</v>
      </c>
      <c r="AS147">
        <f t="shared" si="13"/>
        <v>979.87620040376589</v>
      </c>
      <c r="AT147">
        <f t="shared" si="13"/>
        <v>1001.8144983235766</v>
      </c>
      <c r="AU147">
        <f t="shared" si="13"/>
        <v>1021.8240250676795</v>
      </c>
      <c r="AV147">
        <f t="shared" si="13"/>
        <v>1040.0334970954543</v>
      </c>
      <c r="AW147">
        <f t="shared" si="13"/>
        <v>1056.5717074266975</v>
      </c>
      <c r="AX147">
        <f t="shared" si="13"/>
        <v>1071.5652119913468</v>
      </c>
      <c r="AY147">
        <f t="shared" si="13"/>
        <v>1085.1365991514958</v>
      </c>
      <c r="AZ147">
        <f t="shared" si="13"/>
        <v>1097.4032457639155</v>
      </c>
      <c r="BA147">
        <f t="shared" si="13"/>
        <v>1108.4764720719211</v>
      </c>
      <c r="BB147">
        <f t="shared" si="13"/>
        <v>1118.4610179169433</v>
      </c>
      <c r="BC147">
        <f t="shared" si="13"/>
        <v>1127.4547732435085</v>
      </c>
      <c r="BD147">
        <f t="shared" si="13"/>
        <v>1135.5487059872885</v>
      </c>
      <c r="BE147">
        <f t="shared" si="13"/>
        <v>1142.826939794614</v>
      </c>
      <c r="BF147">
        <f t="shared" si="13"/>
        <v>1149.3669424187678</v>
      </c>
      <c r="BG147">
        <f t="shared" si="13"/>
        <v>1155.2397929966803</v>
      </c>
      <c r="BH147">
        <f t="shared" si="13"/>
        <v>1160.510502736209</v>
      </c>
      <c r="BI147">
        <f t="shared" si="13"/>
        <v>1165.2383688977186</v>
      </c>
      <c r="BJ147">
        <f t="shared" si="13"/>
        <v>1169.4773464216296</v>
      </c>
      <c r="BK147">
        <f t="shared" si="13"/>
        <v>1173.276425236571</v>
      </c>
      <c r="BL147">
        <f t="shared" si="13"/>
        <v>1176.6800042839891</v>
      </c>
    </row>
    <row r="150" spans="1:64" x14ac:dyDescent="0.25">
      <c r="N150" t="s">
        <v>19</v>
      </c>
      <c r="P150">
        <f>BL147</f>
        <v>1176.6800042839891</v>
      </c>
      <c r="R150" t="s">
        <v>20</v>
      </c>
      <c r="U150">
        <f>((P150*1000)/(365*24))*4</f>
        <v>537.29680560912743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70.464305699176265</v>
      </c>
      <c r="AK170">
        <f t="shared" si="15"/>
        <v>85.598295572689651</v>
      </c>
      <c r="AL170">
        <f t="shared" si="15"/>
        <v>103.33574475369608</v>
      </c>
      <c r="AM170">
        <f t="shared" si="15"/>
        <v>123.99736591635823</v>
      </c>
      <c r="AN170">
        <f t="shared" si="15"/>
        <v>147.92272823057712</v>
      </c>
      <c r="AO170">
        <f t="shared" si="15"/>
        <v>175.46858027164694</v>
      </c>
      <c r="AP170">
        <f t="shared" si="15"/>
        <v>207.00682134947235</v>
      </c>
      <c r="AQ170">
        <f t="shared" si="15"/>
        <v>242.92214202187006</v>
      </c>
      <c r="AR170">
        <f t="shared" si="15"/>
        <v>283.60936230191771</v>
      </c>
      <c r="AS170">
        <f t="shared" si="15"/>
        <v>329.47050306430384</v>
      </c>
      <c r="AT170">
        <f t="shared" si="15"/>
        <v>380.91163220046178</v>
      </c>
      <c r="AU170">
        <f t="shared" si="15"/>
        <v>438.33953200888254</v>
      </c>
      <c r="AV170">
        <f t="shared" si="15"/>
        <v>502.15823802273769</v>
      </c>
      <c r="AW170">
        <f t="shared" si="15"/>
        <v>572.76550190605633</v>
      </c>
      <c r="AX170">
        <f t="shared" si="15"/>
        <v>650.54923217267083</v>
      </c>
      <c r="AY170">
        <f t="shared" si="15"/>
        <v>735.8839663230865</v>
      </c>
      <c r="AZ170">
        <f t="shared" si="15"/>
        <v>829.12742661687173</v>
      </c>
      <c r="BA170">
        <f t="shared" si="15"/>
        <v>930.61720919964966</v>
      </c>
      <c r="BB170">
        <f t="shared" si="15"/>
        <v>1040.6676528095957</v>
      </c>
      <c r="BC170">
        <f t="shared" si="15"/>
        <v>1159.5669289447439</v>
      </c>
      <c r="BD170">
        <f t="shared" si="15"/>
        <v>1287.5743903398386</v>
      </c>
      <c r="BE170">
        <f t="shared" si="15"/>
        <v>1424.9182090477307</v>
      </c>
      <c r="BF170">
        <f t="shared" si="15"/>
        <v>1571.7933295146108</v>
      </c>
      <c r="BG170">
        <f t="shared" si="15"/>
        <v>1728.3597559453656</v>
      </c>
      <c r="BH170">
        <f t="shared" si="15"/>
        <v>1894.7411871308198</v>
      </c>
      <c r="BI170">
        <f t="shared" si="15"/>
        <v>2071.0240058951931</v>
      </c>
      <c r="BJ170">
        <f t="shared" si="15"/>
        <v>2257.2566245464218</v>
      </c>
      <c r="BK170">
        <f t="shared" si="15"/>
        <v>2453.4491822828691</v>
      </c>
      <c r="BL170">
        <f t="shared" si="15"/>
        <v>2659.5735855165162</v>
      </c>
    </row>
    <row r="173" spans="1:64" x14ac:dyDescent="0.25">
      <c r="N173" t="s">
        <v>19</v>
      </c>
      <c r="P173">
        <f>BL170</f>
        <v>2659.5735855165162</v>
      </c>
      <c r="R173" t="s">
        <v>20</v>
      </c>
      <c r="U173">
        <f>((P173*1000)/(365*24))*4</f>
        <v>1214.4171623363088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16"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2.0354580347095381</v>
      </c>
      <c r="B5" s="3">
        <v>8.0145014461558681E-2</v>
      </c>
      <c r="C5" s="3">
        <v>0.16370856433402348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 s="23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 s="23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 s="23">
        <v>5.7892441680905474E-2</v>
      </c>
    </row>
    <row r="6" spans="1:64" x14ac:dyDescent="0.25">
      <c r="E6" t="s">
        <v>3</v>
      </c>
      <c r="F6">
        <f>SUM(J6:AH6)</f>
        <v>3777.1081198754546</v>
      </c>
      <c r="I6">
        <v>0</v>
      </c>
      <c r="J6">
        <f>(J7-J3)^2</f>
        <v>0.85793292808256338</v>
      </c>
      <c r="K6">
        <f t="shared" ref="K6:AH6" si="0">(K7-K3)^2</f>
        <v>0.18972051287873828</v>
      </c>
      <c r="L6">
        <f t="shared" si="0"/>
        <v>4.1641248918100668</v>
      </c>
      <c r="M6">
        <f t="shared" si="0"/>
        <v>14.285657847263613</v>
      </c>
      <c r="N6">
        <f t="shared" si="0"/>
        <v>75.370923631593882</v>
      </c>
      <c r="O6">
        <f t="shared" si="0"/>
        <v>59.623406105614855</v>
      </c>
      <c r="P6">
        <f t="shared" si="0"/>
        <v>128.19959406596993</v>
      </c>
      <c r="Q6">
        <f t="shared" si="0"/>
        <v>51.682000828870436</v>
      </c>
      <c r="R6">
        <f t="shared" si="0"/>
        <v>96.405342501611628</v>
      </c>
      <c r="S6">
        <f t="shared" si="0"/>
        <v>5.2911790167232073</v>
      </c>
      <c r="T6">
        <f t="shared" si="0"/>
        <v>5.0483742809334711</v>
      </c>
      <c r="U6">
        <f t="shared" si="0"/>
        <v>32.005016369460627</v>
      </c>
      <c r="V6">
        <f t="shared" si="0"/>
        <v>64.304487056362163</v>
      </c>
      <c r="W6">
        <f t="shared" si="0"/>
        <v>74.581651634466638</v>
      </c>
      <c r="X6">
        <f t="shared" si="0"/>
        <v>34.533994405344743</v>
      </c>
      <c r="Y6">
        <f t="shared" si="0"/>
        <v>96.04667110431636</v>
      </c>
      <c r="Z6">
        <f t="shared" si="0"/>
        <v>82.824597437545961</v>
      </c>
      <c r="AA6">
        <f t="shared" si="0"/>
        <v>245.9857956780173</v>
      </c>
      <c r="AB6">
        <f t="shared" si="0"/>
        <v>616.08084518059411</v>
      </c>
      <c r="AC6">
        <f t="shared" si="0"/>
        <v>370.28256115448733</v>
      </c>
      <c r="AD6">
        <f t="shared" si="0"/>
        <v>16.325158646320155</v>
      </c>
      <c r="AE6">
        <f t="shared" si="0"/>
        <v>1206.0465461590045</v>
      </c>
      <c r="AF6">
        <f t="shared" si="0"/>
        <v>159.74757070201966</v>
      </c>
      <c r="AG6">
        <f t="shared" si="0"/>
        <v>263.70714621342051</v>
      </c>
      <c r="AH6">
        <f t="shared" si="0"/>
        <v>73.517821522742281</v>
      </c>
    </row>
    <row r="7" spans="1:64" x14ac:dyDescent="0.25">
      <c r="G7" t="s">
        <v>4</v>
      </c>
      <c r="J7">
        <f>$I3+(I2*$C5)*(EXP(-EXP($A5-$B5*J4)))</f>
        <v>10.130847349163625</v>
      </c>
      <c r="K7">
        <f t="shared" ref="K7:BL7" si="1">$I3+(J2*$C5)*(EXP(-EXP($A5-$B5*K4)))</f>
        <v>11.582247287122787</v>
      </c>
      <c r="L7">
        <f t="shared" si="1"/>
        <v>13.880641515609906</v>
      </c>
      <c r="M7">
        <f t="shared" si="1"/>
        <v>17.436536742629741</v>
      </c>
      <c r="N7">
        <f t="shared" si="1"/>
        <v>22.738791653276238</v>
      </c>
      <c r="O7">
        <f t="shared" si="1"/>
        <v>30.668832550563721</v>
      </c>
      <c r="P7">
        <f t="shared" si="1"/>
        <v>41.008256028866711</v>
      </c>
      <c r="Q7">
        <f t="shared" si="1"/>
        <v>55.722375839415776</v>
      </c>
      <c r="R7">
        <f t="shared" si="1"/>
        <v>75.297570197959402</v>
      </c>
      <c r="S7">
        <f t="shared" si="1"/>
        <v>101.78362346417845</v>
      </c>
      <c r="T7">
        <f t="shared" si="1"/>
        <v>135.10607478859225</v>
      </c>
      <c r="U7">
        <f t="shared" si="1"/>
        <v>176.33991820100366</v>
      </c>
      <c r="V7">
        <f t="shared" si="1"/>
        <v>228.6190530138484</v>
      </c>
      <c r="W7">
        <f t="shared" si="1"/>
        <v>284.6565932067885</v>
      </c>
      <c r="X7">
        <f t="shared" si="1"/>
        <v>340.58845879238277</v>
      </c>
      <c r="Y7">
        <f t="shared" si="1"/>
        <v>430.58475162375078</v>
      </c>
      <c r="Z7">
        <f t="shared" si="1"/>
        <v>521.45361932945502</v>
      </c>
      <c r="AA7">
        <f t="shared" si="1"/>
        <v>619.80811669409468</v>
      </c>
      <c r="AB7">
        <f t="shared" si="1"/>
        <v>730.62683669993623</v>
      </c>
      <c r="AC7">
        <f t="shared" si="1"/>
        <v>850.67241576927381</v>
      </c>
      <c r="AD7">
        <f t="shared" si="1"/>
        <v>966.2678358118992</v>
      </c>
      <c r="AE7">
        <f t="shared" si="1"/>
        <v>1105.5827681780058</v>
      </c>
      <c r="AF7">
        <f t="shared" si="1"/>
        <v>1256.8814071529771</v>
      </c>
      <c r="AG7">
        <f t="shared" si="1"/>
        <v>1434.409108622898</v>
      </c>
      <c r="AH7">
        <f t="shared" si="1"/>
        <v>1582.6392588102403</v>
      </c>
      <c r="AI7">
        <f t="shared" si="1"/>
        <v>1701.707706398701</v>
      </c>
      <c r="AJ7">
        <f t="shared" si="1"/>
        <v>1903.5887525669029</v>
      </c>
      <c r="AK7">
        <f t="shared" si="1"/>
        <v>2078.7773099315386</v>
      </c>
      <c r="AL7">
        <f t="shared" si="1"/>
        <v>2257.4480838098548</v>
      </c>
      <c r="AM7">
        <f t="shared" si="1"/>
        <v>2438.8235657373398</v>
      </c>
      <c r="AN7">
        <f t="shared" si="1"/>
        <v>2622.1682639320561</v>
      </c>
      <c r="AO7">
        <f t="shared" si="1"/>
        <v>2806.7960338283215</v>
      </c>
      <c r="AP7">
        <f t="shared" si="1"/>
        <v>2992.0751440883655</v>
      </c>
      <c r="AQ7">
        <f t="shared" si="1"/>
        <v>3177.4313364593386</v>
      </c>
      <c r="AR7" s="23">
        <f t="shared" si="1"/>
        <v>3362.3491588789075</v>
      </c>
      <c r="AS7">
        <f t="shared" si="1"/>
        <v>3546.3718545560387</v>
      </c>
      <c r="AT7">
        <f t="shared" si="1"/>
        <v>3729.1000799050971</v>
      </c>
      <c r="AU7">
        <f t="shared" si="1"/>
        <v>3910.189705218766</v>
      </c>
      <c r="AV7">
        <f t="shared" si="1"/>
        <v>4089.3489272092729</v>
      </c>
      <c r="AW7">
        <f t="shared" si="1"/>
        <v>4266.3348947602753</v>
      </c>
      <c r="AX7">
        <f t="shared" si="1"/>
        <v>4440.9500205053391</v>
      </c>
      <c r="AY7">
        <f t="shared" si="1"/>
        <v>4613.0381227264988</v>
      </c>
      <c r="AZ7">
        <f t="shared" si="1"/>
        <v>4782.4805156003004</v>
      </c>
      <c r="BA7">
        <f t="shared" si="1"/>
        <v>4949.1921416830892</v>
      </c>
      <c r="BB7" s="23">
        <f t="shared" si="1"/>
        <v>5113.1178190812052</v>
      </c>
      <c r="BC7">
        <f t="shared" si="1"/>
        <v>5274.2286571260702</v>
      </c>
      <c r="BD7">
        <f t="shared" si="1"/>
        <v>5432.518678538192</v>
      </c>
      <c r="BE7">
        <f t="shared" si="1"/>
        <v>5588.0016728634746</v>
      </c>
      <c r="BF7">
        <f t="shared" si="1"/>
        <v>5740.7082951885995</v>
      </c>
      <c r="BG7">
        <f t="shared" si="1"/>
        <v>5890.6834155247616</v>
      </c>
      <c r="BH7">
        <f t="shared" si="1"/>
        <v>6037.983717526944</v>
      </c>
      <c r="BI7">
        <f t="shared" si="1"/>
        <v>6182.675540111687</v>
      </c>
      <c r="BJ7">
        <f t="shared" si="1"/>
        <v>6324.8329518027349</v>
      </c>
      <c r="BK7">
        <f t="shared" si="1"/>
        <v>6464.536045027724</v>
      </c>
      <c r="BL7" s="23">
        <f t="shared" si="1"/>
        <v>6601.8694359081792</v>
      </c>
    </row>
    <row r="8" spans="1:64" x14ac:dyDescent="0.25">
      <c r="AR8" s="23">
        <f>AR7/AR2*100</f>
        <v>10.145532527310085</v>
      </c>
      <c r="BB8" s="23">
        <f>BB7/BB2*100</f>
        <v>13.121212010412226</v>
      </c>
      <c r="BL8" s="23">
        <f>BL7/BL2*100</f>
        <v>14.737799397540559</v>
      </c>
    </row>
    <row r="10" spans="1:64" x14ac:dyDescent="0.25">
      <c r="N10" t="s">
        <v>17</v>
      </c>
      <c r="P10">
        <f>BL7</f>
        <v>6601.8694359081792</v>
      </c>
      <c r="R10" t="s">
        <v>18</v>
      </c>
      <c r="U10">
        <f>((P10*1000)/(365*24))*4</f>
        <v>3014.5522538393511</v>
      </c>
    </row>
    <row r="12" spans="1:64" x14ac:dyDescent="0.25">
      <c r="N12" t="s">
        <v>21</v>
      </c>
      <c r="P12">
        <f>P35+P58+P81+P104+P127+P150+P173</f>
        <v>10503.099619859371</v>
      </c>
      <c r="R12" t="s">
        <v>22</v>
      </c>
      <c r="U12">
        <f>U35+U58+U81+U104+U127+U150+U173</f>
        <v>4795.9358994791655</v>
      </c>
    </row>
    <row r="19" spans="1:64" x14ac:dyDescent="0.25">
      <c r="BK19">
        <f>BL32/BL27</f>
        <v>0.43254192293866306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1.821980723410334</v>
      </c>
      <c r="B30" s="3">
        <v>5.5167087999239403E-2</v>
      </c>
      <c r="C30" s="3">
        <v>0.58455691869368032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5.7892441680905474E-2</v>
      </c>
      <c r="AJ30">
        <v>5.7892441680905474E-2</v>
      </c>
      <c r="AK30">
        <v>5.7892441680905474E-2</v>
      </c>
      <c r="AL30">
        <v>5.7892441680905474E-2</v>
      </c>
      <c r="AM30">
        <v>5.7892441680905474E-2</v>
      </c>
      <c r="AN30">
        <v>5.7892441680905474E-2</v>
      </c>
      <c r="AO30">
        <v>5.7892441680905474E-2</v>
      </c>
      <c r="AP30">
        <v>5.7892441680905474E-2</v>
      </c>
      <c r="AQ30">
        <v>5.7892441680905474E-2</v>
      </c>
      <c r="AR30" s="23">
        <v>5.7892441680905474E-2</v>
      </c>
      <c r="AS30">
        <v>5.7892441680905474E-2</v>
      </c>
      <c r="AT30">
        <v>5.7892441680905474E-2</v>
      </c>
      <c r="AU30">
        <v>5.7892441680905474E-2</v>
      </c>
      <c r="AV30">
        <v>5.7892441680905474E-2</v>
      </c>
      <c r="AW30">
        <v>5.7892441680905474E-2</v>
      </c>
      <c r="AX30">
        <v>5.7892441680905474E-2</v>
      </c>
      <c r="AY30">
        <v>5.7892441680905474E-2</v>
      </c>
      <c r="AZ30">
        <v>5.7892441680905474E-2</v>
      </c>
      <c r="BA30">
        <v>5.7892441680905474E-2</v>
      </c>
      <c r="BB30" s="23">
        <v>5.7892441680905474E-2</v>
      </c>
      <c r="BC30">
        <v>5.7892441680905474E-2</v>
      </c>
      <c r="BD30">
        <v>5.7892441680905474E-2</v>
      </c>
      <c r="BE30">
        <v>5.7892441680905474E-2</v>
      </c>
      <c r="BF30">
        <v>5.7892441680905474E-2</v>
      </c>
      <c r="BG30">
        <v>5.7892441680905474E-2</v>
      </c>
      <c r="BH30">
        <v>5.7892441680905474E-2</v>
      </c>
      <c r="BI30">
        <v>5.7892441680905474E-2</v>
      </c>
      <c r="BJ30">
        <v>5.7892441680905474E-2</v>
      </c>
      <c r="BK30">
        <v>5.7892441680905474E-2</v>
      </c>
      <c r="BL30" s="23">
        <v>5.7892441680905474E-2</v>
      </c>
    </row>
    <row r="31" spans="1:64" x14ac:dyDescent="0.25">
      <c r="E31" t="s">
        <v>3</v>
      </c>
      <c r="F31">
        <f>SUM(J31:AH31)</f>
        <v>1414.1675662156626</v>
      </c>
      <c r="I31">
        <v>0</v>
      </c>
      <c r="J31">
        <f>(J32-J28)^2</f>
        <v>20.64349199315501</v>
      </c>
      <c r="K31">
        <f t="shared" ref="K31:AH31" si="2">(K32-K28)^2</f>
        <v>18.322168012752975</v>
      </c>
      <c r="L31">
        <f t="shared" si="2"/>
        <v>10.103572153696543</v>
      </c>
      <c r="M31">
        <f t="shared" si="2"/>
        <v>14.712753430948322</v>
      </c>
      <c r="N31">
        <f t="shared" si="2"/>
        <v>3.6680052500359425E-2</v>
      </c>
      <c r="O31">
        <f t="shared" si="2"/>
        <v>3.4453310685162268</v>
      </c>
      <c r="P31">
        <f t="shared" si="2"/>
        <v>0.12863968597005615</v>
      </c>
      <c r="Q31">
        <f t="shared" si="2"/>
        <v>2.7390572732480501E-3</v>
      </c>
      <c r="R31">
        <f t="shared" si="2"/>
        <v>14.149194574350231</v>
      </c>
      <c r="S31">
        <f t="shared" si="2"/>
        <v>6.5462904157846129</v>
      </c>
      <c r="T31">
        <f t="shared" si="2"/>
        <v>5.8254026777694506E-2</v>
      </c>
      <c r="U31">
        <f t="shared" si="2"/>
        <v>26.903680838169812</v>
      </c>
      <c r="V31">
        <f t="shared" si="2"/>
        <v>1.904292678982328</v>
      </c>
      <c r="W31">
        <f t="shared" si="2"/>
        <v>33.809004232126284</v>
      </c>
      <c r="X31">
        <f t="shared" si="2"/>
        <v>8.5245245525162741</v>
      </c>
      <c r="Y31">
        <f t="shared" si="2"/>
        <v>1.594849521781053</v>
      </c>
      <c r="Z31">
        <f t="shared" si="2"/>
        <v>5.9009251991403904</v>
      </c>
      <c r="AA31">
        <f t="shared" si="2"/>
        <v>20.751624861938993</v>
      </c>
      <c r="AB31">
        <f t="shared" si="2"/>
        <v>64.640809253797343</v>
      </c>
      <c r="AC31">
        <f t="shared" si="2"/>
        <v>365.34467445112131</v>
      </c>
      <c r="AD31">
        <f t="shared" si="2"/>
        <v>226.27477435291036</v>
      </c>
      <c r="AE31">
        <f t="shared" si="2"/>
        <v>36.125470554367709</v>
      </c>
      <c r="AF31">
        <f t="shared" si="2"/>
        <v>319.66760036113175</v>
      </c>
      <c r="AG31">
        <f t="shared" si="2"/>
        <v>5.5726608799269872</v>
      </c>
      <c r="AH31">
        <f t="shared" si="2"/>
        <v>209.00356000602693</v>
      </c>
    </row>
    <row r="32" spans="1:64" x14ac:dyDescent="0.25">
      <c r="G32" t="s">
        <v>4</v>
      </c>
      <c r="J32">
        <f>$I28+(I27*$C30)*(EXP(-EXP($A30-$B30*J29)))</f>
        <v>9.3720962217061974</v>
      </c>
      <c r="K32">
        <f t="shared" ref="K32:BL32" si="3">$I28+(J27*$C30)*(EXP(-EXP($A30-$B30*K29)))</f>
        <v>11.575933121327409</v>
      </c>
      <c r="L32">
        <f t="shared" si="3"/>
        <v>14.355090805943743</v>
      </c>
      <c r="M32">
        <f t="shared" si="3"/>
        <v>18.080042485348258</v>
      </c>
      <c r="N32">
        <f t="shared" si="3"/>
        <v>22.646234573808393</v>
      </c>
      <c r="O32">
        <f t="shared" si="3"/>
        <v>28.790446957837194</v>
      </c>
      <c r="P32">
        <f t="shared" si="3"/>
        <v>36.067285564181496</v>
      </c>
      <c r="Q32">
        <f t="shared" si="3"/>
        <v>44.583488289260671</v>
      </c>
      <c r="R32">
        <f t="shared" si="3"/>
        <v>55.535245343893898</v>
      </c>
      <c r="S32">
        <f t="shared" si="3"/>
        <v>68.538177416665178</v>
      </c>
      <c r="T32">
        <f t="shared" si="3"/>
        <v>83.405498588126221</v>
      </c>
      <c r="U32">
        <f t="shared" si="3"/>
        <v>100.52631794065215</v>
      </c>
      <c r="V32">
        <f t="shared" si="3"/>
        <v>119.97394038251022</v>
      </c>
      <c r="W32">
        <f t="shared" si="3"/>
        <v>141.19777969062417</v>
      </c>
      <c r="X32">
        <f t="shared" si="3"/>
        <v>156.36317570824653</v>
      </c>
      <c r="Y32">
        <f t="shared" si="3"/>
        <v>187.92027674863408</v>
      </c>
      <c r="Z32">
        <f t="shared" si="3"/>
        <v>212.60322306197037</v>
      </c>
      <c r="AA32">
        <f t="shared" si="3"/>
        <v>243.55986061547185</v>
      </c>
      <c r="AB32">
        <f t="shared" si="3"/>
        <v>272.85497078399726</v>
      </c>
      <c r="AC32">
        <f t="shared" si="3"/>
        <v>299.81723843080482</v>
      </c>
      <c r="AD32">
        <f t="shared" si="3"/>
        <v>337.91030880960676</v>
      </c>
      <c r="AE32">
        <f t="shared" si="3"/>
        <v>378.20607462140771</v>
      </c>
      <c r="AF32">
        <f t="shared" si="3"/>
        <v>421.09684532785053</v>
      </c>
      <c r="AG32">
        <f t="shared" si="3"/>
        <v>462.39046121176563</v>
      </c>
      <c r="AH32">
        <f t="shared" si="3"/>
        <v>495.68111558811307</v>
      </c>
      <c r="AI32">
        <f t="shared" si="3"/>
        <v>522.3698943804053</v>
      </c>
      <c r="AJ32">
        <f t="shared" si="3"/>
        <v>613.394649028196</v>
      </c>
      <c r="AK32">
        <f t="shared" si="3"/>
        <v>664.98170640801175</v>
      </c>
      <c r="AL32">
        <f t="shared" si="3"/>
        <v>718.03101263815756</v>
      </c>
      <c r="AM32">
        <f t="shared" si="3"/>
        <v>772.37909196724434</v>
      </c>
      <c r="AN32">
        <f t="shared" si="3"/>
        <v>827.86067943484795</v>
      </c>
      <c r="AO32">
        <f t="shared" si="3"/>
        <v>884.310637508892</v>
      </c>
      <c r="AP32">
        <f t="shared" si="3"/>
        <v>941.56568922330518</v>
      </c>
      <c r="AQ32">
        <f t="shared" si="3"/>
        <v>999.46595549607639</v>
      </c>
      <c r="AR32" s="23">
        <f t="shared" si="3"/>
        <v>1057.8562909129985</v>
      </c>
      <c r="AS32">
        <f t="shared" si="3"/>
        <v>1116.5874179314715</v>
      </c>
      <c r="AT32">
        <f t="shared" si="3"/>
        <v>1175.5168641718308</v>
      </c>
      <c r="AU32">
        <f t="shared" si="3"/>
        <v>1234.5097112427325</v>
      </c>
      <c r="AV32">
        <f t="shared" si="3"/>
        <v>1293.4391664467548</v>
      </c>
      <c r="AW32">
        <f t="shared" si="3"/>
        <v>1352.1869708083011</v>
      </c>
      <c r="AX32">
        <f t="shared" si="3"/>
        <v>1410.6436582484266</v>
      </c>
      <c r="AY32">
        <f t="shared" si="3"/>
        <v>1468.7086814963457</v>
      </c>
      <c r="AZ32">
        <f t="shared" si="3"/>
        <v>1526.2904205732189</v>
      </c>
      <c r="BA32">
        <f t="shared" si="3"/>
        <v>1583.3060895044221</v>
      </c>
      <c r="BB32" s="23">
        <f t="shared" si="3"/>
        <v>1639.6815564009007</v>
      </c>
      <c r="BC32">
        <f t="shared" si="3"/>
        <v>1695.3510912783104</v>
      </c>
      <c r="BD32">
        <f t="shared" si="3"/>
        <v>1750.2570550263652</v>
      </c>
      <c r="BE32">
        <f t="shared" si="3"/>
        <v>1804.3495418612192</v>
      </c>
      <c r="BF32">
        <f t="shared" si="3"/>
        <v>1857.5859864435627</v>
      </c>
      <c r="BG32">
        <f t="shared" si="3"/>
        <v>1909.9307456667734</v>
      </c>
      <c r="BH32">
        <f t="shared" si="3"/>
        <v>1961.3546639480508</v>
      </c>
      <c r="BI32">
        <f t="shared" si="3"/>
        <v>2011.8346297172418</v>
      </c>
      <c r="BJ32">
        <f t="shared" si="3"/>
        <v>2061.3531297137993</v>
      </c>
      <c r="BK32">
        <f t="shared" si="3"/>
        <v>2109.8978066856871</v>
      </c>
      <c r="BL32" s="23">
        <f t="shared" si="3"/>
        <v>2157.4610251451854</v>
      </c>
    </row>
    <row r="33" spans="14:64" x14ac:dyDescent="0.25">
      <c r="AR33" s="23">
        <f>AR32/AR27*100</f>
        <v>23.78343562779191</v>
      </c>
      <c r="BB33" s="23">
        <f>BB32/BB27*100</f>
        <v>34.754715738755507</v>
      </c>
      <c r="BL33" s="23">
        <f>BL32/BL27*100</f>
        <v>43.254192293866303</v>
      </c>
    </row>
    <row r="35" spans="14:64" x14ac:dyDescent="0.25">
      <c r="N35" t="s">
        <v>19</v>
      </c>
      <c r="P35">
        <f>BL32</f>
        <v>2157.4610251451854</v>
      </c>
      <c r="R35" t="s">
        <v>18</v>
      </c>
      <c r="U35">
        <f>((P35*1000)/(365*24))*4</f>
        <v>985.14202061423998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2.4512523765554017</v>
      </c>
      <c r="B53" s="3">
        <v>0.12114361369974178</v>
      </c>
      <c r="C53" s="3">
        <v>0.1238197490650549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5.7892441680905474E-2</v>
      </c>
      <c r="AJ53">
        <v>5.7892441680905474E-2</v>
      </c>
      <c r="AK53">
        <v>5.7892441680905474E-2</v>
      </c>
      <c r="AL53">
        <v>5.7892441680905474E-2</v>
      </c>
      <c r="AM53">
        <v>5.7892441680905474E-2</v>
      </c>
      <c r="AN53">
        <v>5.7892441680905474E-2</v>
      </c>
      <c r="AO53">
        <v>5.7892441680905474E-2</v>
      </c>
      <c r="AP53">
        <v>5.7892441680905474E-2</v>
      </c>
      <c r="AQ53">
        <v>5.7892441680905474E-2</v>
      </c>
      <c r="AR53" s="23">
        <v>5.7892441680905474E-2</v>
      </c>
      <c r="AS53">
        <v>5.7892441680905474E-2</v>
      </c>
      <c r="AT53">
        <v>5.7892441680905474E-2</v>
      </c>
      <c r="AU53">
        <v>5.7892441680905474E-2</v>
      </c>
      <c r="AV53">
        <v>5.7892441680905474E-2</v>
      </c>
      <c r="AW53">
        <v>5.7892441680905474E-2</v>
      </c>
      <c r="AX53">
        <v>5.7892441680905474E-2</v>
      </c>
      <c r="AY53">
        <v>5.7892441680905474E-2</v>
      </c>
      <c r="AZ53">
        <v>5.7892441680905474E-2</v>
      </c>
      <c r="BA53">
        <v>5.7892441680905474E-2</v>
      </c>
      <c r="BB53" s="23">
        <v>5.7892441680905474E-2</v>
      </c>
      <c r="BC53">
        <v>5.7892441680905474E-2</v>
      </c>
      <c r="BD53">
        <v>5.7892441680905474E-2</v>
      </c>
      <c r="BE53">
        <v>5.7892441680905474E-2</v>
      </c>
      <c r="BF53">
        <v>5.7892441680905474E-2</v>
      </c>
      <c r="BG53">
        <v>5.7892441680905474E-2</v>
      </c>
      <c r="BH53">
        <v>5.7892441680905474E-2</v>
      </c>
      <c r="BI53">
        <v>5.7892441680905474E-2</v>
      </c>
      <c r="BJ53">
        <v>5.7892441680905474E-2</v>
      </c>
      <c r="BK53">
        <v>5.7892441680905474E-2</v>
      </c>
      <c r="BL53" s="23">
        <v>5.7892441680905474E-2</v>
      </c>
    </row>
    <row r="54" spans="1:64" x14ac:dyDescent="0.25">
      <c r="E54" t="s">
        <v>3</v>
      </c>
      <c r="F54">
        <f>SUM(J54:AH54)</f>
        <v>777.40526132131095</v>
      </c>
      <c r="I54">
        <v>0</v>
      </c>
      <c r="J54">
        <f>(J55-J51)^2</f>
        <v>2.9527404869285232E-3</v>
      </c>
      <c r="K54">
        <f t="shared" ref="K54:AH54" si="4">(K55-K51)^2</f>
        <v>5.284240556035831E-3</v>
      </c>
      <c r="L54">
        <f t="shared" si="4"/>
        <v>9.1188305088528224E-2</v>
      </c>
      <c r="M54">
        <f t="shared" si="4"/>
        <v>1.0036057765652626</v>
      </c>
      <c r="N54">
        <f t="shared" si="4"/>
        <v>2.6705156697096375</v>
      </c>
      <c r="O54">
        <f t="shared" si="4"/>
        <v>2.8399962332989785</v>
      </c>
      <c r="P54">
        <f t="shared" si="4"/>
        <v>12.303739204413422</v>
      </c>
      <c r="Q54">
        <f t="shared" si="4"/>
        <v>1.621373628750068</v>
      </c>
      <c r="R54">
        <f t="shared" si="4"/>
        <v>0.17701126778467388</v>
      </c>
      <c r="S54">
        <f t="shared" si="4"/>
        <v>12.343802269564366</v>
      </c>
      <c r="T54">
        <f t="shared" si="4"/>
        <v>16.385656946576674</v>
      </c>
      <c r="U54">
        <f t="shared" si="4"/>
        <v>64.091796870327414</v>
      </c>
      <c r="V54">
        <f t="shared" si="4"/>
        <v>9.358884366692358</v>
      </c>
      <c r="W54">
        <f t="shared" si="4"/>
        <v>0.30982081793045002</v>
      </c>
      <c r="X54">
        <f t="shared" si="4"/>
        <v>44.706308677077573</v>
      </c>
      <c r="Y54">
        <f t="shared" si="4"/>
        <v>48.944200090680674</v>
      </c>
      <c r="Z54">
        <f t="shared" si="4"/>
        <v>22.272335453883418</v>
      </c>
      <c r="AA54">
        <f t="shared" si="4"/>
        <v>43.150751911208829</v>
      </c>
      <c r="AB54">
        <f t="shared" si="4"/>
        <v>28.44695108005293</v>
      </c>
      <c r="AC54">
        <f t="shared" si="4"/>
        <v>102.05672719858947</v>
      </c>
      <c r="AD54">
        <f t="shared" si="4"/>
        <v>6.9578240633788804</v>
      </c>
      <c r="AE54">
        <f t="shared" si="4"/>
        <v>1.7858296249346406</v>
      </c>
      <c r="AF54">
        <f t="shared" si="4"/>
        <v>3.2275276882434434</v>
      </c>
      <c r="AG54">
        <f t="shared" si="4"/>
        <v>175.41597459737798</v>
      </c>
      <c r="AH54">
        <f t="shared" si="4"/>
        <v>177.23520259813819</v>
      </c>
    </row>
    <row r="55" spans="1:64" x14ac:dyDescent="0.25">
      <c r="G55" t="s">
        <v>4</v>
      </c>
      <c r="J55">
        <f>$I51+(I50*$C53)*(EXP(-EXP($A53-$B53*J52)))</f>
        <v>3.2803972388096923</v>
      </c>
      <c r="K55">
        <f t="shared" ref="K55:BL55" si="5">$I51+(J50*$C53)*(EXP(-EXP($A53-$B53*K52)))</f>
        <v>3.3225546927396588</v>
      </c>
      <c r="L55">
        <f t="shared" si="5"/>
        <v>3.4352325997878115</v>
      </c>
      <c r="M55">
        <f t="shared" si="5"/>
        <v>3.7105300471282883</v>
      </c>
      <c r="N55">
        <f t="shared" si="5"/>
        <v>4.2985873372712069</v>
      </c>
      <c r="O55">
        <f t="shared" si="5"/>
        <v>5.4671560114128681</v>
      </c>
      <c r="P55">
        <f t="shared" si="5"/>
        <v>7.3772000587891462</v>
      </c>
      <c r="Q55">
        <f t="shared" si="5"/>
        <v>10.736139002937779</v>
      </c>
      <c r="R55">
        <f t="shared" si="5"/>
        <v>15.67233414112764</v>
      </c>
      <c r="S55">
        <f t="shared" si="5"/>
        <v>23.074828304655032</v>
      </c>
      <c r="T55">
        <f t="shared" si="5"/>
        <v>33.398634218018508</v>
      </c>
      <c r="U55">
        <f t="shared" si="5"/>
        <v>46.028847309184265</v>
      </c>
      <c r="V55">
        <f t="shared" si="5"/>
        <v>63.025066748382628</v>
      </c>
      <c r="W55">
        <f t="shared" si="5"/>
        <v>81.313845355809974</v>
      </c>
      <c r="X55">
        <f t="shared" si="5"/>
        <v>98.885354683388357</v>
      </c>
      <c r="Y55">
        <f t="shared" si="5"/>
        <v>126.23138600982652</v>
      </c>
      <c r="Z55">
        <f t="shared" si="5"/>
        <v>152.52458507546879</v>
      </c>
      <c r="AA55">
        <f t="shared" si="5"/>
        <v>178.29616009015743</v>
      </c>
      <c r="AB55">
        <f t="shared" si="5"/>
        <v>208.06701852726482</v>
      </c>
      <c r="AC55">
        <f t="shared" si="5"/>
        <v>238.45879657392263</v>
      </c>
      <c r="AD55">
        <f t="shared" si="5"/>
        <v>267.95885928946194</v>
      </c>
      <c r="AE55">
        <f t="shared" si="5"/>
        <v>297.66845654424105</v>
      </c>
      <c r="AF55">
        <f t="shared" si="5"/>
        <v>323.45127960311129</v>
      </c>
      <c r="AG55">
        <f t="shared" si="5"/>
        <v>361.50200192196814</v>
      </c>
      <c r="AH55">
        <f t="shared" si="5"/>
        <v>383.4153269156559</v>
      </c>
      <c r="AI55">
        <f t="shared" si="5"/>
        <v>398.11087973851784</v>
      </c>
      <c r="AJ55">
        <f t="shared" si="5"/>
        <v>448.29552713106972</v>
      </c>
      <c r="AK55">
        <f t="shared" si="5"/>
        <v>474.49512834150397</v>
      </c>
      <c r="AL55">
        <f t="shared" si="5"/>
        <v>499.35982402098239</v>
      </c>
      <c r="AM55">
        <f t="shared" si="5"/>
        <v>522.86508996332964</v>
      </c>
      <c r="AN55">
        <f t="shared" si="5"/>
        <v>545.0146755543584</v>
      </c>
      <c r="AO55">
        <f t="shared" si="5"/>
        <v>565.83469970268425</v>
      </c>
      <c r="AP55">
        <f t="shared" si="5"/>
        <v>585.36836567506998</v>
      </c>
      <c r="AQ55">
        <f t="shared" si="5"/>
        <v>603.67136959577476</v>
      </c>
      <c r="AR55" s="23">
        <f t="shared" si="5"/>
        <v>620.80801384608844</v>
      </c>
      <c r="AS55">
        <f t="shared" si="5"/>
        <v>636.84799434153524</v>
      </c>
      <c r="AT55">
        <f t="shared" si="5"/>
        <v>651.86380501924168</v>
      </c>
      <c r="AU55">
        <f t="shared" si="5"/>
        <v>665.92868956392113</v>
      </c>
      <c r="AV55">
        <f t="shared" si="5"/>
        <v>679.11506581363597</v>
      </c>
      <c r="AW55">
        <f t="shared" si="5"/>
        <v>691.49334951432672</v>
      </c>
      <c r="AX55">
        <f t="shared" si="5"/>
        <v>703.13110892059547</v>
      </c>
      <c r="AY55">
        <f t="shared" si="5"/>
        <v>714.09248855058695</v>
      </c>
      <c r="AZ55">
        <f t="shared" si="5"/>
        <v>724.43784806202018</v>
      </c>
      <c r="BA55">
        <f t="shared" si="5"/>
        <v>734.2235699701157</v>
      </c>
      <c r="BB55" s="23">
        <f t="shared" si="5"/>
        <v>743.50199730455529</v>
      </c>
      <c r="BC55">
        <f t="shared" si="5"/>
        <v>752.32146903356431</v>
      </c>
      <c r="BD55">
        <f t="shared" si="5"/>
        <v>760.72642704203508</v>
      </c>
      <c r="BE55">
        <f t="shared" si="5"/>
        <v>768.75757360425655</v>
      </c>
      <c r="BF55">
        <f t="shared" si="5"/>
        <v>776.45206266593459</v>
      </c>
      <c r="BG55">
        <f t="shared" si="5"/>
        <v>783.84371190481443</v>
      </c>
      <c r="BH55">
        <f t="shared" si="5"/>
        <v>790.96322555125801</v>
      </c>
      <c r="BI55">
        <f t="shared" si="5"/>
        <v>797.83842040207833</v>
      </c>
      <c r="BJ55">
        <f t="shared" si="5"/>
        <v>804.49444943450453</v>
      </c>
      <c r="BK55">
        <f t="shared" si="5"/>
        <v>810.95401899791386</v>
      </c>
      <c r="BL55" s="23">
        <f t="shared" si="5"/>
        <v>817.23759679745331</v>
      </c>
    </row>
    <row r="56" spans="1:64" x14ac:dyDescent="0.25">
      <c r="AR56" s="23">
        <f>AR55/AR50*100</f>
        <v>10.462272473633965</v>
      </c>
      <c r="BB56" s="23">
        <f>BB55/BB50*100</f>
        <v>11.759926743576798</v>
      </c>
      <c r="BL56" s="23">
        <f>BL55/BL50*100</f>
        <v>12.177777841391215</v>
      </c>
    </row>
    <row r="58" spans="1:64" x14ac:dyDescent="0.25">
      <c r="N58" t="s">
        <v>19</v>
      </c>
      <c r="P58">
        <f>BL55</f>
        <v>817.23759679745331</v>
      </c>
      <c r="R58" t="s">
        <v>20</v>
      </c>
      <c r="U58">
        <f>((P58*1000)/(365*24))*4</f>
        <v>373.16785241892848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5.6888646597660344</v>
      </c>
      <c r="B76" s="3">
        <v>0.27155567716862977</v>
      </c>
      <c r="C76" s="3">
        <v>9.0121637988528555E-2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5.7892441680905474E-2</v>
      </c>
      <c r="AJ76">
        <v>5.7892441680905474E-2</v>
      </c>
      <c r="AK76">
        <v>5.7892441680905474E-2</v>
      </c>
      <c r="AL76">
        <v>5.7892441680905474E-2</v>
      </c>
      <c r="AM76">
        <v>5.7892441680905474E-2</v>
      </c>
      <c r="AN76">
        <v>5.7892441680905474E-2</v>
      </c>
      <c r="AO76">
        <v>5.7892441680905474E-2</v>
      </c>
      <c r="AP76">
        <v>5.7892441680905474E-2</v>
      </c>
      <c r="AQ76">
        <v>5.7892441680905474E-2</v>
      </c>
      <c r="AR76" s="23">
        <v>5.7892441680905474E-2</v>
      </c>
      <c r="AS76">
        <v>5.7892441680905474E-2</v>
      </c>
      <c r="AT76">
        <v>5.7892441680905474E-2</v>
      </c>
      <c r="AU76">
        <v>5.7892441680905474E-2</v>
      </c>
      <c r="AV76">
        <v>5.7892441680905474E-2</v>
      </c>
      <c r="AW76">
        <v>5.7892441680905474E-2</v>
      </c>
      <c r="AX76">
        <v>5.7892441680905474E-2</v>
      </c>
      <c r="AY76">
        <v>5.7892441680905474E-2</v>
      </c>
      <c r="AZ76">
        <v>5.7892441680905474E-2</v>
      </c>
      <c r="BA76">
        <v>5.7892441680905474E-2</v>
      </c>
      <c r="BB76" s="23">
        <v>5.7892441680905474E-2</v>
      </c>
      <c r="BC76">
        <v>5.7892441680905474E-2</v>
      </c>
      <c r="BD76">
        <v>5.7892441680905474E-2</v>
      </c>
      <c r="BE76">
        <v>5.7892441680905474E-2</v>
      </c>
      <c r="BF76">
        <v>5.7892441680905474E-2</v>
      </c>
      <c r="BG76">
        <v>5.7892441680905474E-2</v>
      </c>
      <c r="BH76">
        <v>5.7892441680905474E-2</v>
      </c>
      <c r="BI76">
        <v>5.7892441680905474E-2</v>
      </c>
      <c r="BJ76">
        <v>5.7892441680905474E-2</v>
      </c>
      <c r="BK76">
        <v>5.7892441680905474E-2</v>
      </c>
      <c r="BL76" s="23">
        <v>5.7892441680905474E-2</v>
      </c>
    </row>
    <row r="77" spans="1:64" x14ac:dyDescent="0.25">
      <c r="E77" t="s">
        <v>3</v>
      </c>
      <c r="F77">
        <f>SUM(J77:AH77)</f>
        <v>40.971952302244141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0.18950322033457626</v>
      </c>
      <c r="R77">
        <f t="shared" si="6"/>
        <v>0.28690668895675564</v>
      </c>
      <c r="S77">
        <f t="shared" si="6"/>
        <v>0.27512448421745539</v>
      </c>
      <c r="T77">
        <f t="shared" si="6"/>
        <v>0.58672983698081194</v>
      </c>
      <c r="U77">
        <f t="shared" si="6"/>
        <v>1.3285914727439099</v>
      </c>
      <c r="V77">
        <f t="shared" si="6"/>
        <v>2.7109151838684631</v>
      </c>
      <c r="W77">
        <f t="shared" si="6"/>
        <v>3.758854164077114</v>
      </c>
      <c r="X77">
        <f t="shared" si="6"/>
        <v>7.8597573817681923</v>
      </c>
      <c r="Y77">
        <f t="shared" si="6"/>
        <v>4.387759580705584</v>
      </c>
      <c r="Z77">
        <f t="shared" si="6"/>
        <v>4.2829628250942937</v>
      </c>
      <c r="AA77">
        <f t="shared" si="6"/>
        <v>3.1487348837311409</v>
      </c>
      <c r="AB77">
        <f t="shared" si="6"/>
        <v>5.4876466510336979</v>
      </c>
      <c r="AC77">
        <f t="shared" si="6"/>
        <v>0.12498006599984125</v>
      </c>
      <c r="AD77">
        <f t="shared" si="6"/>
        <v>2.5227011036148399</v>
      </c>
      <c r="AE77">
        <f t="shared" si="6"/>
        <v>0.41113253423744872</v>
      </c>
      <c r="AF77">
        <f t="shared" si="6"/>
        <v>0.42672534270731144</v>
      </c>
      <c r="AG77">
        <f t="shared" si="6"/>
        <v>1.5776443889267078</v>
      </c>
      <c r="AH77">
        <f t="shared" si="6"/>
        <v>1.2032488782468989</v>
      </c>
    </row>
    <row r="78" spans="1:64" x14ac:dyDescent="0.25">
      <c r="G78" t="s">
        <v>4</v>
      </c>
      <c r="J78">
        <f>$I74+(I73*$C76)*(EXP(-EXP($A76-$B76*J75)))</f>
        <v>7.7777777777777784E-3</v>
      </c>
      <c r="K78">
        <f t="shared" ref="K78:BL78" si="7">$I74+(J73*$C76)*(EXP(-EXP($A76-$B76*K75)))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7.7777777777777828E-3</v>
      </c>
      <c r="Q78">
        <f t="shared" si="7"/>
        <v>7.7777777779553525E-3</v>
      </c>
      <c r="R78">
        <f t="shared" si="7"/>
        <v>7.7777783358527874E-3</v>
      </c>
      <c r="S78">
        <f t="shared" si="7"/>
        <v>7.7780388116762012E-3</v>
      </c>
      <c r="T78">
        <f t="shared" si="7"/>
        <v>7.8063482267153655E-3</v>
      </c>
      <c r="U78">
        <f t="shared" si="7"/>
        <v>8.8145509616547636E-3</v>
      </c>
      <c r="V78">
        <f t="shared" si="7"/>
        <v>2.3947848835557541E-2</v>
      </c>
      <c r="W78">
        <f t="shared" si="7"/>
        <v>0.13915115224791677</v>
      </c>
      <c r="X78">
        <f t="shared" si="7"/>
        <v>0.64560188275833874</v>
      </c>
      <c r="Y78">
        <f t="shared" si="7"/>
        <v>2.2296610459431041</v>
      </c>
      <c r="Z78">
        <f t="shared" si="7"/>
        <v>5.7346153214941014</v>
      </c>
      <c r="AA78">
        <f t="shared" si="7"/>
        <v>11.971378040088219</v>
      </c>
      <c r="AB78">
        <f t="shared" si="7"/>
        <v>20.924254158735788</v>
      </c>
      <c r="AC78">
        <f t="shared" si="7"/>
        <v>31.813912020358988</v>
      </c>
      <c r="AD78">
        <f t="shared" si="7"/>
        <v>43.588702164943086</v>
      </c>
      <c r="AE78">
        <f t="shared" si="7"/>
        <v>55.490580530143177</v>
      </c>
      <c r="AF78">
        <f t="shared" si="7"/>
        <v>66.412229122550698</v>
      </c>
      <c r="AG78">
        <f t="shared" si="7"/>
        <v>77.508896940467636</v>
      </c>
      <c r="AH78">
        <f t="shared" si="7"/>
        <v>86.515353065223664</v>
      </c>
      <c r="AI78">
        <f t="shared" si="7"/>
        <v>89.711921932739813</v>
      </c>
      <c r="AJ78">
        <f t="shared" si="7"/>
        <v>107.14966210824915</v>
      </c>
      <c r="AK78">
        <f t="shared" si="7"/>
        <v>114.55381831727966</v>
      </c>
      <c r="AL78">
        <f t="shared" si="7"/>
        <v>121.086232538346</v>
      </c>
      <c r="AM78">
        <f t="shared" si="7"/>
        <v>126.87705009836556</v>
      </c>
      <c r="AN78">
        <f t="shared" si="7"/>
        <v>132.05114980743747</v>
      </c>
      <c r="AO78">
        <f t="shared" si="7"/>
        <v>136.72084170290975</v>
      </c>
      <c r="AP78">
        <f t="shared" si="7"/>
        <v>140.98305330704957</v>
      </c>
      <c r="AQ78">
        <f t="shared" si="7"/>
        <v>144.91913288594364</v>
      </c>
      <c r="AR78" s="23">
        <f t="shared" si="7"/>
        <v>148.59602362710811</v>
      </c>
      <c r="AS78">
        <f t="shared" si="7"/>
        <v>152.06803632818838</v>
      </c>
      <c r="AT78">
        <f t="shared" si="7"/>
        <v>155.37877365658366</v>
      </c>
      <c r="AU78">
        <f t="shared" si="7"/>
        <v>158.56296813359597</v>
      </c>
      <c r="AV78">
        <f t="shared" si="7"/>
        <v>161.64812308356613</v>
      </c>
      <c r="AW78">
        <f t="shared" si="7"/>
        <v>164.65591888832338</v>
      </c>
      <c r="AX78">
        <f t="shared" si="7"/>
        <v>167.60338619343864</v>
      </c>
      <c r="AY78">
        <f t="shared" si="7"/>
        <v>170.50386676923824</v>
      </c>
      <c r="AZ78">
        <f t="shared" si="7"/>
        <v>173.36779018467908</v>
      </c>
      <c r="BA78">
        <f t="shared" si="7"/>
        <v>176.20329561900502</v>
      </c>
      <c r="BB78" s="23">
        <f t="shared" si="7"/>
        <v>179.01672616654895</v>
      </c>
      <c r="BC78">
        <f t="shared" si="7"/>
        <v>181.81301968586743</v>
      </c>
      <c r="BD78">
        <f t="shared" si="7"/>
        <v>184.59601658897265</v>
      </c>
      <c r="BE78">
        <f t="shared" si="7"/>
        <v>187.36870146096103</v>
      </c>
      <c r="BF78">
        <f t="shared" si="7"/>
        <v>190.13339227062784</v>
      </c>
      <c r="BG78">
        <f t="shared" si="7"/>
        <v>192.89188825324285</v>
      </c>
      <c r="BH78">
        <f t="shared" si="7"/>
        <v>195.64558531366143</v>
      </c>
      <c r="BI78">
        <f t="shared" si="7"/>
        <v>198.3955659705411</v>
      </c>
      <c r="BJ78">
        <f t="shared" si="7"/>
        <v>201.14266938607696</v>
      </c>
      <c r="BK78">
        <f t="shared" si="7"/>
        <v>203.88754584385478</v>
      </c>
      <c r="BL78" s="23">
        <f t="shared" si="7"/>
        <v>206.63069909787831</v>
      </c>
    </row>
    <row r="79" spans="1:64" x14ac:dyDescent="0.25">
      <c r="AR79" s="23">
        <f>AR78/AR73*100</f>
        <v>8.6602406418292937</v>
      </c>
      <c r="BB79" s="23">
        <f>BB78/BB73*100</f>
        <v>8.8640843960473745</v>
      </c>
      <c r="BL79" s="23">
        <f>BL78/BL73*100</f>
        <v>8.8938224783199704</v>
      </c>
    </row>
    <row r="81" spans="1:64" x14ac:dyDescent="0.25">
      <c r="N81" t="s">
        <v>19</v>
      </c>
      <c r="P81">
        <f>BL78</f>
        <v>206.63069909787831</v>
      </c>
      <c r="R81" t="s">
        <v>20</v>
      </c>
      <c r="U81">
        <f>((P81*1000)/(365*24))*4</f>
        <v>94.351917396291455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3.6281588895146317</v>
      </c>
      <c r="B99" s="3">
        <v>9.223529163860944E-2</v>
      </c>
      <c r="C99" s="3">
        <v>4.4162633533092414E-3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5.7892441680905474E-2</v>
      </c>
      <c r="AJ99">
        <v>5.7892441680905474E-2</v>
      </c>
      <c r="AK99">
        <v>5.7892441680905474E-2</v>
      </c>
      <c r="AL99">
        <v>5.7892441680905474E-2</v>
      </c>
      <c r="AM99">
        <v>5.7892441680905474E-2</v>
      </c>
      <c r="AN99">
        <v>5.7892441680905474E-2</v>
      </c>
      <c r="AO99">
        <v>5.7892441680905474E-2</v>
      </c>
      <c r="AP99">
        <v>5.7892441680905474E-2</v>
      </c>
      <c r="AQ99">
        <v>5.7892441680905474E-2</v>
      </c>
      <c r="AR99" s="23">
        <v>5.7892441680905474E-2</v>
      </c>
      <c r="AS99">
        <v>5.7892441680905474E-2</v>
      </c>
      <c r="AT99">
        <v>5.7892441680905474E-2</v>
      </c>
      <c r="AU99">
        <v>5.7892441680905474E-2</v>
      </c>
      <c r="AV99">
        <v>5.7892441680905474E-2</v>
      </c>
      <c r="AW99">
        <v>5.7892441680905474E-2</v>
      </c>
      <c r="AX99">
        <v>5.7892441680905474E-2</v>
      </c>
      <c r="AY99">
        <v>5.7892441680905474E-2</v>
      </c>
      <c r="AZ99">
        <v>5.7892441680905474E-2</v>
      </c>
      <c r="BA99">
        <v>5.7892441680905474E-2</v>
      </c>
      <c r="BB99" s="23">
        <v>5.7892441680905474E-2</v>
      </c>
      <c r="BC99">
        <v>5.7892441680905474E-2</v>
      </c>
      <c r="BD99">
        <v>5.7892441680905474E-2</v>
      </c>
      <c r="BE99">
        <v>5.7892441680905474E-2</v>
      </c>
      <c r="BF99">
        <v>5.7892441680905474E-2</v>
      </c>
      <c r="BG99">
        <v>5.7892441680905474E-2</v>
      </c>
      <c r="BH99">
        <v>5.7892441680905474E-2</v>
      </c>
      <c r="BI99">
        <v>5.7892441680905474E-2</v>
      </c>
      <c r="BJ99">
        <v>5.7892441680905474E-2</v>
      </c>
      <c r="BK99">
        <v>5.7892441680905474E-2</v>
      </c>
      <c r="BL99" s="23">
        <v>5.7892441680905474E-2</v>
      </c>
    </row>
    <row r="100" spans="1:64" x14ac:dyDescent="0.25">
      <c r="E100" t="s">
        <v>3</v>
      </c>
      <c r="F100">
        <f>SUM(J100:AH100)</f>
        <v>6.0698270104812426</v>
      </c>
      <c r="I100">
        <v>0</v>
      </c>
      <c r="J100">
        <f>ABS(J101-J97)</f>
        <v>5.8325727075252924E-15</v>
      </c>
      <c r="K100">
        <f t="shared" ref="K100:AH100" si="8">ABS(K101-K97)</f>
        <v>1.1761366313316815E-13</v>
      </c>
      <c r="L100">
        <f t="shared" si="8"/>
        <v>1.8169508051021765E-12</v>
      </c>
      <c r="M100">
        <f t="shared" si="8"/>
        <v>2.2205488986115554E-11</v>
      </c>
      <c r="N100">
        <f t="shared" si="8"/>
        <v>1.899999775441511E-3</v>
      </c>
      <c r="O100">
        <f t="shared" si="8"/>
        <v>3.0999981160005248E-3</v>
      </c>
      <c r="P100">
        <f t="shared" si="8"/>
        <v>6.1999871086455965E-3</v>
      </c>
      <c r="Q100">
        <f t="shared" si="8"/>
        <v>8.5999263410832683E-3</v>
      </c>
      <c r="R100">
        <f t="shared" si="8"/>
        <v>8.009729326900349E-3</v>
      </c>
      <c r="S100">
        <f t="shared" si="8"/>
        <v>7.7983835728585599E-3</v>
      </c>
      <c r="T100">
        <f t="shared" si="8"/>
        <v>8.7938335860053129E-3</v>
      </c>
      <c r="U100">
        <f t="shared" si="8"/>
        <v>1.0478675079122137E-2</v>
      </c>
      <c r="V100">
        <f t="shared" si="8"/>
        <v>8.0345754493248277E-3</v>
      </c>
      <c r="W100">
        <f t="shared" si="8"/>
        <v>1.1018646758517343E-2</v>
      </c>
      <c r="X100">
        <f t="shared" si="8"/>
        <v>9.3542551258272502E-3</v>
      </c>
      <c r="Y100">
        <f t="shared" si="8"/>
        <v>1.1500706126265518E-2</v>
      </c>
      <c r="Z100">
        <f t="shared" si="8"/>
        <v>1.5857458759698229E-2</v>
      </c>
      <c r="AA100">
        <f t="shared" si="8"/>
        <v>1.6536965712680554E-2</v>
      </c>
      <c r="AB100">
        <f t="shared" si="8"/>
        <v>0.11710219426324314</v>
      </c>
      <c r="AC100">
        <f t="shared" si="8"/>
        <v>0.31366789877742635</v>
      </c>
      <c r="AD100">
        <f t="shared" si="8"/>
        <v>0.49784604805425431</v>
      </c>
      <c r="AE100">
        <f t="shared" si="8"/>
        <v>0.56404234373031081</v>
      </c>
      <c r="AF100">
        <f t="shared" si="8"/>
        <v>0.76203387151836233</v>
      </c>
      <c r="AG100">
        <f t="shared" si="8"/>
        <v>1.2374711980605564</v>
      </c>
      <c r="AH100">
        <f t="shared" si="8"/>
        <v>2.4504803152145724</v>
      </c>
    </row>
    <row r="101" spans="1:64" x14ac:dyDescent="0.25">
      <c r="G101" t="s">
        <v>4</v>
      </c>
      <c r="J101">
        <f>$I97+(I96*$C99)*(EXP(-EXP($A99-$B99*J98)))</f>
        <v>5.8325727075252924E-15</v>
      </c>
      <c r="K101">
        <f t="shared" ref="K101:BL101" si="9">$I97+(J96*$C99)*(EXP(-EXP($A99-$B99*K98)))</f>
        <v>1.1761366313316815E-13</v>
      </c>
      <c r="L101">
        <f t="shared" si="9"/>
        <v>1.8169508051021765E-12</v>
      </c>
      <c r="M101">
        <f t="shared" si="9"/>
        <v>2.2205488986115554E-11</v>
      </c>
      <c r="N101">
        <f t="shared" si="9"/>
        <v>2.2455848896416868E-10</v>
      </c>
      <c r="O101">
        <f t="shared" si="9"/>
        <v>1.8839994753073989E-9</v>
      </c>
      <c r="P101">
        <f t="shared" si="9"/>
        <v>1.2891354403355044E-8</v>
      </c>
      <c r="Q101">
        <f t="shared" si="9"/>
        <v>7.3658916732132118E-8</v>
      </c>
      <c r="R101">
        <f t="shared" si="9"/>
        <v>3.7168320066190153E-7</v>
      </c>
      <c r="S101">
        <f t="shared" si="9"/>
        <v>1.61642714144034E-6</v>
      </c>
      <c r="T101">
        <f t="shared" si="9"/>
        <v>6.166413994686004E-6</v>
      </c>
      <c r="U101">
        <f t="shared" si="9"/>
        <v>2.1324920877861377E-5</v>
      </c>
      <c r="V101">
        <f t="shared" si="9"/>
        <v>6.5424550675172416E-5</v>
      </c>
      <c r="W101">
        <f t="shared" si="9"/>
        <v>1.8135324148265748E-4</v>
      </c>
      <c r="X101">
        <f t="shared" si="9"/>
        <v>4.3174487417274956E-4</v>
      </c>
      <c r="Y101">
        <f t="shared" si="9"/>
        <v>1.0382938737344826E-3</v>
      </c>
      <c r="Z101">
        <f t="shared" si="9"/>
        <v>2.2585412403017696E-3</v>
      </c>
      <c r="AA101">
        <f t="shared" si="9"/>
        <v>4.5847342873194452E-3</v>
      </c>
      <c r="AB101">
        <f t="shared" si="9"/>
        <v>8.5690057367568684E-3</v>
      </c>
      <c r="AC101">
        <f t="shared" si="9"/>
        <v>1.5391401222573618E-2</v>
      </c>
      <c r="AD101">
        <f t="shared" si="9"/>
        <v>2.6057251945745666E-2</v>
      </c>
      <c r="AE101">
        <f t="shared" si="9"/>
        <v>4.292135626968923E-2</v>
      </c>
      <c r="AF101">
        <f t="shared" si="9"/>
        <v>6.7041228481637627E-2</v>
      </c>
      <c r="AG101">
        <f t="shared" si="9"/>
        <v>0.10217220193944358</v>
      </c>
      <c r="AH101">
        <f t="shared" si="9"/>
        <v>0.1481083057963003</v>
      </c>
      <c r="AI101">
        <f t="shared" si="9"/>
        <v>0.20155661134442832</v>
      </c>
      <c r="AJ101">
        <f t="shared" si="9"/>
        <v>0.28473925753249435</v>
      </c>
      <c r="AK101">
        <f t="shared" si="9"/>
        <v>0.37931869925348888</v>
      </c>
      <c r="AL101">
        <f t="shared" si="9"/>
        <v>0.49315262366765295</v>
      </c>
      <c r="AM101">
        <f t="shared" si="9"/>
        <v>0.62705678060324854</v>
      </c>
      <c r="AN101">
        <f t="shared" si="9"/>
        <v>0.78131711467009779</v>
      </c>
      <c r="AO101">
        <f t="shared" si="9"/>
        <v>0.95568499307523413</v>
      </c>
      <c r="AP101">
        <f t="shared" si="9"/>
        <v>1.1494053550112553</v>
      </c>
      <c r="AQ101">
        <f t="shared" si="9"/>
        <v>1.3612715983412953</v>
      </c>
      <c r="AR101" s="23">
        <f t="shared" si="9"/>
        <v>1.5896995755180494</v>
      </c>
      <c r="AS101">
        <f t="shared" si="9"/>
        <v>1.8328127639364489</v>
      </c>
      <c r="AT101">
        <f t="shared" si="9"/>
        <v>2.0885312578277833</v>
      </c>
      <c r="AU101">
        <f t="shared" si="9"/>
        <v>2.3546583985745286</v>
      </c>
      <c r="AV101">
        <f t="shared" si="9"/>
        <v>2.6289603281770493</v>
      </c>
      <c r="AW101">
        <f t="shared" si="9"/>
        <v>2.9092352768318706</v>
      </c>
      <c r="AX101">
        <f t="shared" si="9"/>
        <v>3.1933708074976357</v>
      </c>
      <c r="AY101">
        <f t="shared" si="9"/>
        <v>3.4793884326717506</v>
      </c>
      <c r="AZ101">
        <f t="shared" si="9"/>
        <v>3.7654759438697951</v>
      </c>
      <c r="BA101">
        <f t="shared" si="9"/>
        <v>4.0500084484905283</v>
      </c>
      <c r="BB101" s="23">
        <f t="shared" si="9"/>
        <v>4.3315595165875838</v>
      </c>
      <c r="BC101">
        <f t="shared" si="9"/>
        <v>4.6089040420745331</v>
      </c>
      <c r="BD101">
        <f t="shared" si="9"/>
        <v>4.8810144653831991</v>
      </c>
      <c r="BE101">
        <f t="shared" si="9"/>
        <v>5.1470519328166553</v>
      </c>
      <c r="BF101">
        <f t="shared" si="9"/>
        <v>5.4063538218107023</v>
      </c>
      <c r="BG101">
        <f t="shared" si="9"/>
        <v>5.6584188738772001</v>
      </c>
      <c r="BH101">
        <f t="shared" si="9"/>
        <v>5.9028909733333519</v>
      </c>
      <c r="BI101">
        <f t="shared" si="9"/>
        <v>6.1395424080622938</v>
      </c>
      <c r="BJ101">
        <f t="shared" si="9"/>
        <v>6.3682572604060503</v>
      </c>
      <c r="BK101">
        <f t="shared" si="9"/>
        <v>6.5890154088451744</v>
      </c>
      <c r="BL101" s="23">
        <f t="shared" si="9"/>
        <v>6.8018774776260402</v>
      </c>
    </row>
    <row r="104" spans="1:64" x14ac:dyDescent="0.25">
      <c r="N104" t="s">
        <v>19</v>
      </c>
      <c r="P104">
        <f>BL101</f>
        <v>6.8018774776260402</v>
      </c>
      <c r="R104" t="s">
        <v>20</v>
      </c>
      <c r="U104">
        <f>((P104*1000)/(365*24))*4</f>
        <v>3.1058801267698817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2.6619218843989381</v>
      </c>
      <c r="B122" s="3">
        <v>0.10543095700770368</v>
      </c>
      <c r="C122" s="3">
        <v>4.5297955908594071E-3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5.7892441680905474E-2</v>
      </c>
      <c r="AJ122">
        <v>5.7892441680905474E-2</v>
      </c>
      <c r="AK122">
        <v>5.7892441680905474E-2</v>
      </c>
      <c r="AL122">
        <v>5.7892441680905474E-2</v>
      </c>
      <c r="AM122">
        <v>5.7892441680905474E-2</v>
      </c>
      <c r="AN122">
        <v>5.7892441680905474E-2</v>
      </c>
      <c r="AO122">
        <v>5.7892441680905474E-2</v>
      </c>
      <c r="AP122">
        <v>5.7892441680905474E-2</v>
      </c>
      <c r="AQ122">
        <v>5.7892441680905474E-2</v>
      </c>
      <c r="AR122" s="23">
        <v>5.7892441680905474E-2</v>
      </c>
      <c r="AS122">
        <v>5.7892441680905474E-2</v>
      </c>
      <c r="AT122">
        <v>5.7892441680905474E-2</v>
      </c>
      <c r="AU122">
        <v>5.7892441680905474E-2</v>
      </c>
      <c r="AV122">
        <v>5.7892441680905474E-2</v>
      </c>
      <c r="AW122">
        <v>5.7892441680905474E-2</v>
      </c>
      <c r="AX122">
        <v>5.7892441680905474E-2</v>
      </c>
      <c r="AY122">
        <v>5.7892441680905474E-2</v>
      </c>
      <c r="AZ122">
        <v>5.7892441680905474E-2</v>
      </c>
      <c r="BA122">
        <v>5.7892441680905474E-2</v>
      </c>
      <c r="BB122" s="23">
        <v>5.7892441680905474E-2</v>
      </c>
      <c r="BC122">
        <v>5.7892441680905474E-2</v>
      </c>
      <c r="BD122">
        <v>5.7892441680905474E-2</v>
      </c>
      <c r="BE122">
        <v>5.7892441680905474E-2</v>
      </c>
      <c r="BF122">
        <v>5.7892441680905474E-2</v>
      </c>
      <c r="BG122">
        <v>5.7892441680905474E-2</v>
      </c>
      <c r="BH122">
        <v>5.7892441680905474E-2</v>
      </c>
      <c r="BI122">
        <v>5.7892441680905474E-2</v>
      </c>
      <c r="BJ122">
        <v>5.7892441680905474E-2</v>
      </c>
      <c r="BK122">
        <v>5.7892441680905474E-2</v>
      </c>
      <c r="BL122" s="23">
        <v>5.7892441680905474E-2</v>
      </c>
    </row>
    <row r="123" spans="1:64" x14ac:dyDescent="0.25">
      <c r="E123" t="s">
        <v>3</v>
      </c>
      <c r="F123">
        <f>SUM(J123:AH123)</f>
        <v>103.84828615021509</v>
      </c>
      <c r="I123">
        <v>0</v>
      </c>
      <c r="J123">
        <f>ABS(J124-J120)</f>
        <v>7.958560219262405E-4</v>
      </c>
      <c r="K123">
        <f t="shared" ref="K123:AH123" si="10">ABS(K124-K120)</f>
        <v>8.8413961970942E-4</v>
      </c>
      <c r="L123">
        <f t="shared" si="10"/>
        <v>1.2468838723468803E-3</v>
      </c>
      <c r="M123">
        <f t="shared" si="10"/>
        <v>1.3346931994002834E-2</v>
      </c>
      <c r="N123">
        <f t="shared" si="10"/>
        <v>0.16879642220616869</v>
      </c>
      <c r="O123">
        <f t="shared" si="10"/>
        <v>0.40829430844453052</v>
      </c>
      <c r="P123">
        <f t="shared" si="10"/>
        <v>0.43508727789660867</v>
      </c>
      <c r="Q123">
        <f t="shared" si="10"/>
        <v>0.52467613761388254</v>
      </c>
      <c r="R123">
        <f t="shared" si="10"/>
        <v>0.7530417597037502</v>
      </c>
      <c r="S123">
        <f t="shared" si="10"/>
        <v>0.75755952178973385</v>
      </c>
      <c r="T123">
        <f t="shared" si="10"/>
        <v>0.81803607320633942</v>
      </c>
      <c r="U123">
        <f t="shared" si="10"/>
        <v>0.96363406960497977</v>
      </c>
      <c r="V123">
        <f t="shared" si="10"/>
        <v>1.2332548464956299</v>
      </c>
      <c r="W123">
        <f t="shared" si="10"/>
        <v>1.4765822975962826</v>
      </c>
      <c r="X123">
        <f t="shared" si="10"/>
        <v>2.1289196094826606</v>
      </c>
      <c r="Y123">
        <f t="shared" si="10"/>
        <v>2.1653224933955855</v>
      </c>
      <c r="Z123">
        <f t="shared" si="10"/>
        <v>2.2220301416548338</v>
      </c>
      <c r="AA123">
        <f t="shared" si="10"/>
        <v>3.205595418337305</v>
      </c>
      <c r="AB123">
        <f t="shared" si="10"/>
        <v>4.5657493473332256</v>
      </c>
      <c r="AC123">
        <f t="shared" si="10"/>
        <v>8.293197681359457</v>
      </c>
      <c r="AD123">
        <f t="shared" si="10"/>
        <v>10.423298815915139</v>
      </c>
      <c r="AE123">
        <f t="shared" si="10"/>
        <v>11.569160328542665</v>
      </c>
      <c r="AF123">
        <f t="shared" si="10"/>
        <v>13.712477713462647</v>
      </c>
      <c r="AG123">
        <f t="shared" si="10"/>
        <v>17.624893353329561</v>
      </c>
      <c r="AH123">
        <f t="shared" si="10"/>
        <v>20.382404721336133</v>
      </c>
    </row>
    <row r="124" spans="1:64" x14ac:dyDescent="0.25">
      <c r="G124" t="s">
        <v>4</v>
      </c>
      <c r="J124">
        <f>$I120+(I119*$C122)*(EXP(-EXP($A122-$B122*J121)))</f>
        <v>6.304143978073759E-3</v>
      </c>
      <c r="K124">
        <f t="shared" ref="K124:BL124" si="11">$I120+(J119*$C122)*(EXP(-EXP($A122-$B122*K121)))</f>
        <v>6.3158603802905807E-3</v>
      </c>
      <c r="L124">
        <f t="shared" si="11"/>
        <v>6.3531161276531196E-3</v>
      </c>
      <c r="M124">
        <f t="shared" si="11"/>
        <v>6.4530680059971647E-3</v>
      </c>
      <c r="N124">
        <f t="shared" si="11"/>
        <v>6.7035777938312998E-3</v>
      </c>
      <c r="O124">
        <f t="shared" si="11"/>
        <v>7.2856915554694738E-3</v>
      </c>
      <c r="P124">
        <f t="shared" si="11"/>
        <v>8.496722103391377E-3</v>
      </c>
      <c r="Q124">
        <f t="shared" si="11"/>
        <v>1.0922862386117371E-2</v>
      </c>
      <c r="R124">
        <f t="shared" si="11"/>
        <v>1.5238745346754791E-2</v>
      </c>
      <c r="S124">
        <f t="shared" si="11"/>
        <v>2.2822589321377339E-2</v>
      </c>
      <c r="T124">
        <f t="shared" si="11"/>
        <v>3.452953285426659E-2</v>
      </c>
      <c r="U124">
        <f t="shared" si="11"/>
        <v>5.258929403436411E-2</v>
      </c>
      <c r="V124">
        <f t="shared" si="11"/>
        <v>7.8523284817501579E-2</v>
      </c>
      <c r="W124">
        <f t="shared" si="11"/>
        <v>0.11264864179914733</v>
      </c>
      <c r="X124">
        <f t="shared" si="11"/>
        <v>0.1556628248564822</v>
      </c>
      <c r="Y124">
        <f t="shared" si="11"/>
        <v>0.22118144598404843</v>
      </c>
      <c r="Z124">
        <f t="shared" si="11"/>
        <v>0.29360009884224847</v>
      </c>
      <c r="AA124">
        <f t="shared" si="11"/>
        <v>0.3878518842184443</v>
      </c>
      <c r="AB124">
        <f t="shared" si="11"/>
        <v>0.49432348687909167</v>
      </c>
      <c r="AC124">
        <f t="shared" si="11"/>
        <v>0.61748860126378402</v>
      </c>
      <c r="AD124">
        <f t="shared" si="11"/>
        <v>0.75307185687872569</v>
      </c>
      <c r="AE124">
        <f t="shared" si="11"/>
        <v>0.88861376720025376</v>
      </c>
      <c r="AF124">
        <f t="shared" si="11"/>
        <v>1.0582456383003196</v>
      </c>
      <c r="AG124">
        <f t="shared" si="11"/>
        <v>1.2328357796523135</v>
      </c>
      <c r="AH124">
        <f t="shared" si="11"/>
        <v>1.4074383471659719</v>
      </c>
      <c r="AI124">
        <f t="shared" si="11"/>
        <v>1.5239011986741755</v>
      </c>
      <c r="AJ124">
        <f t="shared" si="11"/>
        <v>1.7869385619702838</v>
      </c>
      <c r="AK124">
        <f t="shared" si="11"/>
        <v>1.9873707835911745</v>
      </c>
      <c r="AL124">
        <f t="shared" si="11"/>
        <v>2.1909166549656063</v>
      </c>
      <c r="AM124">
        <f t="shared" si="11"/>
        <v>2.3961670556934238</v>
      </c>
      <c r="AN124">
        <f t="shared" si="11"/>
        <v>2.601858608691455</v>
      </c>
      <c r="AO124">
        <f t="shared" si="11"/>
        <v>2.8068844074860446</v>
      </c>
      <c r="AP124">
        <f t="shared" si="11"/>
        <v>3.0102967861575891</v>
      </c>
      <c r="AQ124">
        <f t="shared" si="11"/>
        <v>3.2113038866678121</v>
      </c>
      <c r="AR124" s="23">
        <f t="shared" si="11"/>
        <v>3.4092616637081226</v>
      </c>
      <c r="AS124">
        <f t="shared" si="11"/>
        <v>3.6036627733834381</v>
      </c>
      <c r="AT124">
        <f t="shared" si="11"/>
        <v>3.7941235612714754</v>
      </c>
      <c r="AU124">
        <f t="shared" si="11"/>
        <v>3.9803701279377854</v>
      </c>
      <c r="AV124">
        <f t="shared" si="11"/>
        <v>4.1622242256660442</v>
      </c>
      <c r="AW124">
        <f t="shared" si="11"/>
        <v>4.3395895404904543</v>
      </c>
      <c r="AX124">
        <f t="shared" si="11"/>
        <v>4.5124387439283957</v>
      </c>
      <c r="AY124">
        <f t="shared" si="11"/>
        <v>4.6808015601813269</v>
      </c>
      <c r="AZ124">
        <f t="shared" si="11"/>
        <v>4.8447539853670722</v>
      </c>
      <c r="BA124">
        <f t="shared" si="11"/>
        <v>5.0044087124052936</v>
      </c>
      <c r="BB124" s="23">
        <f t="shared" si="11"/>
        <v>5.1599067546520674</v>
      </c>
      <c r="BC124">
        <f t="shared" si="11"/>
        <v>5.311410219295861</v>
      </c>
      <c r="BD124">
        <f t="shared" si="11"/>
        <v>5.4590961541337917</v>
      </c>
      <c r="BE124">
        <f t="shared" si="11"/>
        <v>5.6031513753014721</v>
      </c>
      <c r="BF124">
        <f t="shared" si="11"/>
        <v>5.7437681759788228</v>
      </c>
      <c r="BG124">
        <f t="shared" si="11"/>
        <v>5.8811408146865176</v>
      </c>
      <c r="BH124">
        <f t="shared" si="11"/>
        <v>6.0154626846364883</v>
      </c>
      <c r="BI124">
        <f t="shared" si="11"/>
        <v>6.1469240712401323</v>
      </c>
      <c r="BJ124">
        <f t="shared" si="11"/>
        <v>6.2757104121902367</v>
      </c>
      <c r="BK124">
        <f t="shared" si="11"/>
        <v>6.4020009826956681</v>
      </c>
      <c r="BL124" s="23">
        <f t="shared" si="11"/>
        <v>6.5259679368699803</v>
      </c>
    </row>
    <row r="127" spans="1:64" x14ac:dyDescent="0.25">
      <c r="N127" t="s">
        <v>19</v>
      </c>
      <c r="P127">
        <f>BL124</f>
        <v>6.5259679368699803</v>
      </c>
      <c r="R127" t="s">
        <v>20</v>
      </c>
      <c r="U127">
        <f>((P127*1000)/(365*24))*4</f>
        <v>2.9798940351004473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2.4952928115511632</v>
      </c>
      <c r="B145" s="3">
        <v>0.1130039209035216</v>
      </c>
      <c r="C145" s="3">
        <v>9.3224394278234771E-2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5.7892441680905474E-2</v>
      </c>
      <c r="AJ145">
        <v>5.7892441680905474E-2</v>
      </c>
      <c r="AK145">
        <v>5.7892441680905474E-2</v>
      </c>
      <c r="AL145">
        <v>5.7892441680905474E-2</v>
      </c>
      <c r="AM145">
        <v>5.7892441680905474E-2</v>
      </c>
      <c r="AN145">
        <v>5.7892441680905474E-2</v>
      </c>
      <c r="AO145">
        <v>5.7892441680905474E-2</v>
      </c>
      <c r="AP145">
        <v>5.7892441680905474E-2</v>
      </c>
      <c r="AQ145">
        <v>5.7892441680905474E-2</v>
      </c>
      <c r="AR145" s="23">
        <v>5.7892441680905474E-2</v>
      </c>
      <c r="AS145">
        <v>5.7892441680905474E-2</v>
      </c>
      <c r="AT145">
        <v>5.7892441680905474E-2</v>
      </c>
      <c r="AU145">
        <v>5.7892441680905474E-2</v>
      </c>
      <c r="AV145">
        <v>5.7892441680905474E-2</v>
      </c>
      <c r="AW145">
        <v>5.7892441680905474E-2</v>
      </c>
      <c r="AX145">
        <v>5.7892441680905474E-2</v>
      </c>
      <c r="AY145">
        <v>5.7892441680905474E-2</v>
      </c>
      <c r="AZ145">
        <v>5.7892441680905474E-2</v>
      </c>
      <c r="BA145">
        <v>5.7892441680905474E-2</v>
      </c>
      <c r="BB145" s="23">
        <v>5.7892441680905474E-2</v>
      </c>
      <c r="BC145">
        <v>5.7892441680905474E-2</v>
      </c>
      <c r="BD145">
        <v>5.7892441680905474E-2</v>
      </c>
      <c r="BE145">
        <v>5.7892441680905474E-2</v>
      </c>
      <c r="BF145">
        <v>5.7892441680905474E-2</v>
      </c>
      <c r="BG145">
        <v>5.7892441680905474E-2</v>
      </c>
      <c r="BH145">
        <v>5.7892441680905474E-2</v>
      </c>
      <c r="BI145">
        <v>5.7892441680905474E-2</v>
      </c>
      <c r="BJ145">
        <v>5.7892441680905474E-2</v>
      </c>
      <c r="BK145">
        <v>5.7892441680905474E-2</v>
      </c>
      <c r="BL145" s="23">
        <v>5.7892441680905474E-2</v>
      </c>
    </row>
    <row r="146" spans="1:64" x14ac:dyDescent="0.25">
      <c r="E146" t="s">
        <v>3</v>
      </c>
      <c r="F146">
        <f>SUM(J146:AH146)</f>
        <v>2067.790939992411</v>
      </c>
      <c r="I146">
        <v>0</v>
      </c>
      <c r="J146">
        <f>(J147-J143)^2</f>
        <v>1.8677178069423622E-2</v>
      </c>
      <c r="K146">
        <f t="shared" ref="K146:AH146" si="12">(K147-K143)^2</f>
        <v>5.0945121474668762E-3</v>
      </c>
      <c r="L146">
        <f t="shared" si="12"/>
        <v>9.3741174866629154E-2</v>
      </c>
      <c r="M146">
        <f t="shared" si="12"/>
        <v>0.59554302155478944</v>
      </c>
      <c r="N146">
        <f t="shared" si="12"/>
        <v>1.1227475638360986</v>
      </c>
      <c r="O146">
        <f t="shared" si="12"/>
        <v>2.3953423052804728</v>
      </c>
      <c r="P146">
        <f t="shared" si="12"/>
        <v>1.5247837099544315</v>
      </c>
      <c r="Q146">
        <f t="shared" si="12"/>
        <v>0.89492801104395214</v>
      </c>
      <c r="R146">
        <f t="shared" si="12"/>
        <v>4.5922231516138261</v>
      </c>
      <c r="S146">
        <f t="shared" si="12"/>
        <v>0.31973452547193604</v>
      </c>
      <c r="T146">
        <f t="shared" si="12"/>
        <v>0.36975797777608144</v>
      </c>
      <c r="U146">
        <f t="shared" si="12"/>
        <v>8.8872694737724576</v>
      </c>
      <c r="V146">
        <f t="shared" si="12"/>
        <v>26.887137480817518</v>
      </c>
      <c r="W146">
        <f t="shared" si="12"/>
        <v>6.6560166275865802</v>
      </c>
      <c r="X146">
        <f t="shared" si="12"/>
        <v>20.309001876093415</v>
      </c>
      <c r="Y146">
        <f t="shared" si="12"/>
        <v>49.130081446857716</v>
      </c>
      <c r="Z146">
        <f t="shared" si="12"/>
        <v>42.016896283320506</v>
      </c>
      <c r="AA146">
        <f t="shared" si="12"/>
        <v>105.27615552834462</v>
      </c>
      <c r="AB146">
        <f t="shared" si="12"/>
        <v>76.073696697595452</v>
      </c>
      <c r="AC146">
        <f t="shared" si="12"/>
        <v>894.55662804663871</v>
      </c>
      <c r="AD146">
        <f t="shared" si="12"/>
        <v>17.037056559508496</v>
      </c>
      <c r="AE146">
        <f t="shared" si="12"/>
        <v>195.49393487519461</v>
      </c>
      <c r="AF146">
        <f t="shared" si="12"/>
        <v>525.60818169254082</v>
      </c>
      <c r="AG146">
        <f t="shared" si="12"/>
        <v>36.03357125147236</v>
      </c>
      <c r="AH146">
        <f t="shared" si="12"/>
        <v>51.89273902105262</v>
      </c>
    </row>
    <row r="147" spans="1:64" x14ac:dyDescent="0.25">
      <c r="G147" t="s">
        <v>4</v>
      </c>
      <c r="J147">
        <f>$I143+(I142*$C145)*(EXP(-EXP($A145-$B145*J144)))</f>
        <v>1.127869539078949</v>
      </c>
      <c r="K147">
        <f t="shared" ref="K147:BL147" si="13">$I143+(J142*$C145)*(EXP(-EXP($A145-$B145*K144)))</f>
        <v>1.1425741902042861</v>
      </c>
      <c r="L147">
        <f t="shared" si="13"/>
        <v>1.1833783604696784</v>
      </c>
      <c r="M147">
        <f t="shared" si="13"/>
        <v>1.281534667046283</v>
      </c>
      <c r="N147">
        <f t="shared" si="13"/>
        <v>1.5043491485271698</v>
      </c>
      <c r="O147">
        <f t="shared" si="13"/>
        <v>1.9697200740583978</v>
      </c>
      <c r="P147">
        <f t="shared" si="13"/>
        <v>2.8321919195409979</v>
      </c>
      <c r="Q147">
        <f t="shared" si="13"/>
        <v>4.3948695068430261</v>
      </c>
      <c r="R147">
        <f t="shared" si="13"/>
        <v>7.0437460950648401</v>
      </c>
      <c r="S147">
        <f t="shared" si="13"/>
        <v>11.453742878000364</v>
      </c>
      <c r="T147">
        <f t="shared" si="13"/>
        <v>17.961729854397639</v>
      </c>
      <c r="U147">
        <f t="shared" si="13"/>
        <v>27.584283787822422</v>
      </c>
      <c r="V147">
        <f t="shared" si="13"/>
        <v>41.265175444208118</v>
      </c>
      <c r="W147">
        <f t="shared" si="13"/>
        <v>57.427903977037438</v>
      </c>
      <c r="X147">
        <f t="shared" si="13"/>
        <v>76.977645554043548</v>
      </c>
      <c r="Y147">
        <f t="shared" si="13"/>
        <v>106.54180225508226</v>
      </c>
      <c r="Z147">
        <f t="shared" si="13"/>
        <v>141.24153594973967</v>
      </c>
      <c r="AA147">
        <f t="shared" si="13"/>
        <v>178.21172649827395</v>
      </c>
      <c r="AB147">
        <f t="shared" si="13"/>
        <v>222.9947107488434</v>
      </c>
      <c r="AC147">
        <f t="shared" si="13"/>
        <v>272.96919278724607</v>
      </c>
      <c r="AD147">
        <f t="shared" si="13"/>
        <v>315.33521048864804</v>
      </c>
      <c r="AE147">
        <f t="shared" si="13"/>
        <v>373.11586366268097</v>
      </c>
      <c r="AF147">
        <f t="shared" si="13"/>
        <v>439.02561181929303</v>
      </c>
      <c r="AG147">
        <f t="shared" si="13"/>
        <v>515.37110404687235</v>
      </c>
      <c r="AH147">
        <f t="shared" si="13"/>
        <v>579.83976756240133</v>
      </c>
      <c r="AI147">
        <f t="shared" si="13"/>
        <v>634.77658185111341</v>
      </c>
      <c r="AJ147">
        <f t="shared" si="13"/>
        <v>683.5765648097539</v>
      </c>
      <c r="AK147">
        <f t="shared" si="13"/>
        <v>749.49941758721752</v>
      </c>
      <c r="AL147">
        <f t="shared" si="13"/>
        <v>815.67726352123202</v>
      </c>
      <c r="AM147">
        <f t="shared" si="13"/>
        <v>881.76677570066147</v>
      </c>
      <c r="AN147">
        <f t="shared" si="13"/>
        <v>947.47728739941942</v>
      </c>
      <c r="AO147">
        <f t="shared" si="13"/>
        <v>1012.5687878711044</v>
      </c>
      <c r="AP147">
        <f t="shared" si="13"/>
        <v>1076.8485567648424</v>
      </c>
      <c r="AQ147">
        <f t="shared" si="13"/>
        <v>1140.1669370256934</v>
      </c>
      <c r="AR147" s="23">
        <f t="shared" si="13"/>
        <v>1202.4126500102175</v>
      </c>
      <c r="AS147">
        <f t="shared" si="13"/>
        <v>1263.5079643394949</v>
      </c>
      <c r="AT147">
        <f t="shared" si="13"/>
        <v>1323.4039475069169</v>
      </c>
      <c r="AU147">
        <f t="shared" si="13"/>
        <v>1382.0759591820674</v>
      </c>
      <c r="AV147">
        <f t="shared" si="13"/>
        <v>1439.5194881478672</v>
      </c>
      <c r="AW147">
        <f t="shared" si="13"/>
        <v>1495.7463902129157</v>
      </c>
      <c r="AX147">
        <f t="shared" si="13"/>
        <v>1550.7815508741492</v>
      </c>
      <c r="AY147">
        <f t="shared" si="13"/>
        <v>1604.6599722747367</v>
      </c>
      <c r="AZ147">
        <f t="shared" si="13"/>
        <v>1657.4242673715</v>
      </c>
      <c r="BA147">
        <f t="shared" si="13"/>
        <v>1709.1225335739364</v>
      </c>
      <c r="BB147" s="23">
        <f t="shared" si="13"/>
        <v>1759.8065720155962</v>
      </c>
      <c r="BC147">
        <f t="shared" si="13"/>
        <v>1809.5304158696683</v>
      </c>
      <c r="BD147">
        <f t="shared" si="13"/>
        <v>1858.3491307490649</v>
      </c>
      <c r="BE147">
        <f t="shared" si="13"/>
        <v>1906.3178514713927</v>
      </c>
      <c r="BF147">
        <f t="shared" si="13"/>
        <v>1953.4910217340241</v>
      </c>
      <c r="BG147">
        <f t="shared" si="13"/>
        <v>1999.9218060964204</v>
      </c>
      <c r="BH147">
        <f t="shared" si="13"/>
        <v>2045.6616467909059</v>
      </c>
      <c r="BI147">
        <f t="shared" si="13"/>
        <v>2090.7599410588409</v>
      </c>
      <c r="BJ147">
        <f t="shared" si="13"/>
        <v>2135.2638177881149</v>
      </c>
      <c r="BK147">
        <f t="shared" si="13"/>
        <v>2179.2179951186854</v>
      </c>
      <c r="BL147" s="23">
        <f t="shared" si="13"/>
        <v>2222.6647033314271</v>
      </c>
    </row>
    <row r="148" spans="1:64" x14ac:dyDescent="0.25">
      <c r="AR148" s="23">
        <f>AR147/AR142*100</f>
        <v>7.215973462458086</v>
      </c>
      <c r="BB148" s="23">
        <f>BB147/BB142*100</f>
        <v>8.4838906898876356</v>
      </c>
      <c r="BL148" s="23">
        <f>BL147/BL142*100</f>
        <v>8.9541869084182455</v>
      </c>
    </row>
    <row r="150" spans="1:64" x14ac:dyDescent="0.25">
      <c r="N150" t="s">
        <v>19</v>
      </c>
      <c r="P150">
        <f>BL147</f>
        <v>2222.6647033314271</v>
      </c>
      <c r="R150" t="s">
        <v>20</v>
      </c>
      <c r="U150">
        <f>((P150*1000)/(365*24))*4</f>
        <v>1014.9153896490535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2.6828722668309628</v>
      </c>
      <c r="B168" s="3">
        <v>3.2606297343064083E-2</v>
      </c>
      <c r="C168" s="3">
        <v>23.972722002318449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5.7892441680905474E-2</v>
      </c>
      <c r="AJ168">
        <v>5.7892441680905474E-2</v>
      </c>
      <c r="AK168">
        <v>5.7892441680905474E-2</v>
      </c>
      <c r="AL168">
        <v>5.7892441680905474E-2</v>
      </c>
      <c r="AM168">
        <v>5.7892441680905474E-2</v>
      </c>
      <c r="AN168">
        <v>5.7892441680905474E-2</v>
      </c>
      <c r="AO168">
        <v>5.7892441680905474E-2</v>
      </c>
      <c r="AP168">
        <v>5.7892441680905474E-2</v>
      </c>
      <c r="AQ168">
        <v>5.7892441680905474E-2</v>
      </c>
      <c r="AR168" s="23">
        <v>5.7892441680905474E-2</v>
      </c>
      <c r="AS168">
        <v>5.7892441680905474E-2</v>
      </c>
      <c r="AT168">
        <v>5.7892441680905474E-2</v>
      </c>
      <c r="AU168">
        <v>5.7892441680905474E-2</v>
      </c>
      <c r="AV168">
        <v>5.7892441680905474E-2</v>
      </c>
      <c r="AW168">
        <v>5.7892441680905474E-2</v>
      </c>
      <c r="AX168">
        <v>5.7892441680905474E-2</v>
      </c>
      <c r="AY168">
        <v>5.7892441680905474E-2</v>
      </c>
      <c r="AZ168">
        <v>5.7892441680905474E-2</v>
      </c>
      <c r="BA168">
        <v>5.7892441680905474E-2</v>
      </c>
      <c r="BB168" s="23">
        <v>5.7892441680905474E-2</v>
      </c>
      <c r="BC168">
        <v>5.7892441680905474E-2</v>
      </c>
      <c r="BD168">
        <v>5.7892441680905474E-2</v>
      </c>
      <c r="BE168">
        <v>5.7892441680905474E-2</v>
      </c>
      <c r="BF168">
        <v>5.7892441680905474E-2</v>
      </c>
      <c r="BG168">
        <v>5.7892441680905474E-2</v>
      </c>
      <c r="BH168">
        <v>5.7892441680905474E-2</v>
      </c>
      <c r="BI168">
        <v>5.7892441680905474E-2</v>
      </c>
      <c r="BJ168">
        <v>5.7892441680905474E-2</v>
      </c>
      <c r="BK168">
        <v>5.7892441680905474E-2</v>
      </c>
      <c r="BL168" s="23">
        <v>5.7892441680905474E-2</v>
      </c>
    </row>
    <row r="169" spans="1:64" x14ac:dyDescent="0.25">
      <c r="E169" t="s">
        <v>3</v>
      </c>
      <c r="F169">
        <f>SUM(J169:AH169)</f>
        <v>4905.6829840105829</v>
      </c>
      <c r="I169">
        <v>0</v>
      </c>
      <c r="J169">
        <f>(J170-J166)^2</f>
        <v>3.4965291032040482E-5</v>
      </c>
      <c r="K169">
        <f t="shared" ref="K169:AH169" si="14">(K170-K166)^2</f>
        <v>6.053930859302466E-5</v>
      </c>
      <c r="L169">
        <f t="shared" si="14"/>
        <v>2.0192351271248381E-4</v>
      </c>
      <c r="M169">
        <f t="shared" si="14"/>
        <v>1.0533837006800104E-4</v>
      </c>
      <c r="N169">
        <f t="shared" si="14"/>
        <v>1.4628427563370693E-5</v>
      </c>
      <c r="O169">
        <f t="shared" si="14"/>
        <v>4.7172733443963036E-4</v>
      </c>
      <c r="P169">
        <f t="shared" si="14"/>
        <v>3.880606688177897E-3</v>
      </c>
      <c r="Q169">
        <f t="shared" si="14"/>
        <v>1.518163022826669E-2</v>
      </c>
      <c r="R169">
        <f t="shared" si="14"/>
        <v>3.5484858568642863E-2</v>
      </c>
      <c r="S169">
        <f t="shared" si="14"/>
        <v>8.3631291665334548E-2</v>
      </c>
      <c r="T169">
        <f t="shared" si="14"/>
        <v>0.18351473650398831</v>
      </c>
      <c r="U169">
        <f t="shared" si="14"/>
        <v>0.46175544695402748</v>
      </c>
      <c r="V169">
        <f t="shared" si="14"/>
        <v>1.040945806420579</v>
      </c>
      <c r="W169">
        <f t="shared" si="14"/>
        <v>2.2188023563693493</v>
      </c>
      <c r="X169">
        <f t="shared" si="14"/>
        <v>5.0360298641643189</v>
      </c>
      <c r="Y169">
        <f t="shared" si="14"/>
        <v>11.089645224811223</v>
      </c>
      <c r="Z169">
        <f t="shared" si="14"/>
        <v>20.859439100002621</v>
      </c>
      <c r="AA169">
        <f t="shared" si="14"/>
        <v>41.599982234846614</v>
      </c>
      <c r="AB169">
        <f t="shared" si="14"/>
        <v>76.733015288762928</v>
      </c>
      <c r="AC169">
        <f t="shared" si="14"/>
        <v>143.66949560379189</v>
      </c>
      <c r="AD169">
        <f t="shared" si="14"/>
        <v>255.67600628230048</v>
      </c>
      <c r="AE169">
        <f t="shared" si="14"/>
        <v>439.66885457922382</v>
      </c>
      <c r="AF169">
        <f t="shared" si="14"/>
        <v>736.90546287681593</v>
      </c>
      <c r="AG169">
        <f t="shared" si="14"/>
        <v>1190.7219590483869</v>
      </c>
      <c r="AH169">
        <f t="shared" si="14"/>
        <v>1979.6790080518333</v>
      </c>
    </row>
    <row r="170" spans="1:64" x14ac:dyDescent="0.25">
      <c r="G170" t="s">
        <v>4</v>
      </c>
      <c r="J170">
        <f>$I166+(I165*$C168)*(EXP(-EXP($A168-$B168*J167)))</f>
        <v>6.9131456122812065E-3</v>
      </c>
      <c r="K170">
        <f t="shared" ref="K170:BL170" si="15">$I166+(J165*$C168)*(EXP(-EXP($A168-$B168*K167)))</f>
        <v>1.0780701034805582E-2</v>
      </c>
      <c r="L170">
        <f t="shared" si="15"/>
        <v>1.7209979335399604E-2</v>
      </c>
      <c r="M170">
        <f t="shared" si="15"/>
        <v>2.7736551745733751E-2</v>
      </c>
      <c r="N170">
        <f t="shared" si="15"/>
        <v>4.3324712742595278E-2</v>
      </c>
      <c r="O170">
        <f t="shared" si="15"/>
        <v>6.8419284851017323E-2</v>
      </c>
      <c r="P170">
        <f t="shared" si="15"/>
        <v>0.10659451571509243</v>
      </c>
      <c r="Q170">
        <f t="shared" si="15"/>
        <v>0.1658137582750672</v>
      </c>
      <c r="R170">
        <f t="shared" si="15"/>
        <v>0.24977425134195722</v>
      </c>
      <c r="S170">
        <f t="shared" si="15"/>
        <v>0.37519075307715938</v>
      </c>
      <c r="T170">
        <f t="shared" si="15"/>
        <v>0.5677862001792171</v>
      </c>
      <c r="U170">
        <f t="shared" si="15"/>
        <v>0.83452589866319848</v>
      </c>
      <c r="V170">
        <f t="shared" si="15"/>
        <v>1.2303675170858763</v>
      </c>
      <c r="W170">
        <f t="shared" si="15"/>
        <v>1.7300644854686047</v>
      </c>
      <c r="X170">
        <f t="shared" si="15"/>
        <v>2.4663100383368723</v>
      </c>
      <c r="Y170">
        <f t="shared" si="15"/>
        <v>3.5559118937373895</v>
      </c>
      <c r="Z170">
        <f t="shared" si="15"/>
        <v>4.7838134940248436</v>
      </c>
      <c r="AA170">
        <f t="shared" si="15"/>
        <v>6.6778938214536394</v>
      </c>
      <c r="AB170">
        <f t="shared" si="15"/>
        <v>8.9770163116599395</v>
      </c>
      <c r="AC170">
        <f t="shared" si="15"/>
        <v>12.368010072706438</v>
      </c>
      <c r="AD170">
        <f t="shared" si="15"/>
        <v>16.66787199080407</v>
      </c>
      <c r="AE170">
        <f t="shared" si="15"/>
        <v>21.763611108442355</v>
      </c>
      <c r="AF170">
        <f t="shared" si="15"/>
        <v>28.483652705312174</v>
      </c>
      <c r="AG170">
        <f t="shared" si="15"/>
        <v>36.05892071323769</v>
      </c>
      <c r="AH170">
        <f t="shared" si="15"/>
        <v>46.39776317723809</v>
      </c>
      <c r="AI170">
        <f t="shared" si="15"/>
        <v>57.633231960871967</v>
      </c>
      <c r="AJ170">
        <f t="shared" si="15"/>
        <v>73.022923558711383</v>
      </c>
      <c r="AK170">
        <f t="shared" si="15"/>
        <v>91.384244465837781</v>
      </c>
      <c r="AL170">
        <f t="shared" si="15"/>
        <v>113.55334393336409</v>
      </c>
      <c r="AM170">
        <f t="shared" si="15"/>
        <v>140.13701642070566</v>
      </c>
      <c r="AN170">
        <f t="shared" si="15"/>
        <v>171.80408943332651</v>
      </c>
      <c r="AO170">
        <f t="shared" si="15"/>
        <v>209.28637270707381</v>
      </c>
      <c r="AP170">
        <f t="shared" si="15"/>
        <v>253.37886226040919</v>
      </c>
      <c r="AQ170">
        <f t="shared" si="15"/>
        <v>304.93914838917669</v>
      </c>
      <c r="AR170" s="23">
        <f t="shared" si="15"/>
        <v>364.8859918403424</v>
      </c>
      <c r="AS170">
        <f t="shared" si="15"/>
        <v>434.1970487547955</v>
      </c>
      <c r="AT170">
        <f t="shared" si="15"/>
        <v>513.90574201049537</v>
      </c>
      <c r="AU170">
        <f t="shared" si="15"/>
        <v>605.09729381040722</v>
      </c>
      <c r="AV170">
        <f t="shared" si="15"/>
        <v>708.9039512395351</v>
      </c>
      <c r="AW170">
        <f t="shared" si="15"/>
        <v>826.49945258440823</v>
      </c>
      <c r="AX170">
        <f t="shared" si="15"/>
        <v>959.0927970360533</v>
      </c>
      <c r="AY170">
        <f t="shared" si="15"/>
        <v>1107.9213936110732</v>
      </c>
      <c r="AZ170">
        <f t="shared" si="15"/>
        <v>1274.2436764213903</v>
      </c>
      <c r="BA170">
        <f t="shared" si="15"/>
        <v>1459.3312825738042</v>
      </c>
      <c r="BB170" s="23">
        <f t="shared" si="15"/>
        <v>1664.4608958350968</v>
      </c>
      <c r="BC170">
        <f t="shared" si="15"/>
        <v>1890.9058636836223</v>
      </c>
      <c r="BD170">
        <f t="shared" si="15"/>
        <v>2139.9276974864092</v>
      </c>
      <c r="BE170">
        <f t="shared" si="15"/>
        <v>2412.7675653583888</v>
      </c>
      <c r="BF170">
        <f t="shared" si="15"/>
        <v>2710.6378849081602</v>
      </c>
      <c r="BG170">
        <f t="shared" si="15"/>
        <v>3034.7141187306606</v>
      </c>
      <c r="BH170">
        <f t="shared" si="15"/>
        <v>3386.1268693906559</v>
      </c>
      <c r="BI170">
        <f t="shared" si="15"/>
        <v>3765.9543630029934</v>
      </c>
      <c r="BJ170">
        <f t="shared" si="15"/>
        <v>4175.2154016240429</v>
      </c>
      <c r="BK170">
        <f t="shared" si="15"/>
        <v>4614.8628548019151</v>
      </c>
      <c r="BL170" s="23">
        <f t="shared" si="15"/>
        <v>5085.7777500729308</v>
      </c>
    </row>
    <row r="173" spans="1:64" x14ac:dyDescent="0.25">
      <c r="N173" t="s">
        <v>19</v>
      </c>
      <c r="P173">
        <f>BL170</f>
        <v>5085.7777500729308</v>
      </c>
      <c r="R173" t="s">
        <v>20</v>
      </c>
      <c r="U173">
        <f>((P173*1000)/(365*24))*4</f>
        <v>2322.2729452387812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K5" workbookViewId="0">
      <selection activeCell="M23" sqref="M23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1850.6753919915473</v>
      </c>
      <c r="AK7">
        <f t="shared" si="1"/>
        <v>1986.1510897175631</v>
      </c>
      <c r="AL7">
        <f t="shared" si="1"/>
        <v>2121.0586113662657</v>
      </c>
      <c r="AM7">
        <f t="shared" si="1"/>
        <v>2254.793087304241</v>
      </c>
      <c r="AN7">
        <f t="shared" si="1"/>
        <v>2386.8082528855821</v>
      </c>
      <c r="AO7">
        <f t="shared" si="1"/>
        <v>2516.6177841756426</v>
      </c>
      <c r="AP7">
        <f t="shared" si="1"/>
        <v>2643.7952566909221</v>
      </c>
      <c r="AQ7">
        <f t="shared" si="1"/>
        <v>2767.9729752667026</v>
      </c>
      <c r="AR7">
        <f t="shared" si="1"/>
        <v>2888.8399048821211</v>
      </c>
      <c r="AS7">
        <f t="shared" si="1"/>
        <v>3006.1389100638385</v>
      </c>
      <c r="AT7">
        <f t="shared" si="1"/>
        <v>3119.6634864437406</v>
      </c>
      <c r="AU7">
        <f t="shared" si="1"/>
        <v>3229.2541436827682</v>
      </c>
      <c r="AV7">
        <f t="shared" si="1"/>
        <v>3334.7945753464824</v>
      </c>
      <c r="AW7">
        <f t="shared" si="1"/>
        <v>3436.2077291173446</v>
      </c>
      <c r="AX7">
        <f t="shared" si="1"/>
        <v>3533.4518703654244</v>
      </c>
      <c r="AY7">
        <f t="shared" si="1"/>
        <v>3626.5167137814651</v>
      </c>
      <c r="AZ7">
        <f t="shared" si="1"/>
        <v>3715.4196815675009</v>
      </c>
      <c r="BA7">
        <f t="shared" si="1"/>
        <v>3800.2023325458476</v>
      </c>
      <c r="BB7">
        <f t="shared" si="1"/>
        <v>3880.9269943885329</v>
      </c>
      <c r="BC7">
        <f t="shared" si="1"/>
        <v>3957.6736208486273</v>
      </c>
      <c r="BD7">
        <f t="shared" si="1"/>
        <v>4030.5368872340218</v>
      </c>
      <c r="BE7">
        <f t="shared" si="1"/>
        <v>4099.6235302361611</v>
      </c>
      <c r="BF7">
        <f t="shared" si="1"/>
        <v>4165.0499324435978</v>
      </c>
      <c r="BG7">
        <f t="shared" si="1"/>
        <v>4226.9399472711721</v>
      </c>
      <c r="BH7">
        <f t="shared" si="1"/>
        <v>4285.4229564663638</v>
      </c>
      <c r="BI7">
        <f t="shared" si="1"/>
        <v>4340.6321496719202</v>
      </c>
      <c r="BJ7">
        <f t="shared" si="1"/>
        <v>4392.7030135968489</v>
      </c>
      <c r="BK7">
        <f t="shared" si="1"/>
        <v>4441.7720170565754</v>
      </c>
      <c r="BL7">
        <f t="shared" si="1"/>
        <v>4487.9754773803052</v>
      </c>
    </row>
    <row r="10" spans="1:64" x14ac:dyDescent="0.25">
      <c r="N10" t="s">
        <v>17</v>
      </c>
      <c r="P10">
        <f>BL7</f>
        <v>4487.9754773803052</v>
      </c>
      <c r="R10" t="s">
        <v>18</v>
      </c>
      <c r="U10">
        <f>((P10*1000)/(365*24))*4</f>
        <v>2049.303870949911</v>
      </c>
    </row>
    <row r="12" spans="1:64" x14ac:dyDescent="0.25">
      <c r="N12" t="s">
        <v>21</v>
      </c>
      <c r="P12">
        <f>P35+P58+P81+P104+P127+P150+P173</f>
        <v>4555.1179394216133</v>
      </c>
      <c r="R12" t="s">
        <v>22</v>
      </c>
      <c r="U12">
        <f>U35+U58+U81+U104+U127+U150+U173</f>
        <v>2079.962529416262</v>
      </c>
    </row>
    <row r="19" spans="1:64" x14ac:dyDescent="0.25">
      <c r="BK19">
        <f>BL32/BL27</f>
        <v>0.43115769877762633</v>
      </c>
    </row>
    <row r="27" spans="1:64" x14ac:dyDescent="0.25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566.95340423680193</v>
      </c>
      <c r="AK32">
        <f t="shared" si="3"/>
        <v>611.03873891279602</v>
      </c>
      <c r="AL32">
        <f t="shared" si="3"/>
        <v>655.89987275066233</v>
      </c>
      <c r="AM32">
        <f t="shared" si="3"/>
        <v>701.36043757237053</v>
      </c>
      <c r="AN32">
        <f t="shared" si="3"/>
        <v>747.24620262878875</v>
      </c>
      <c r="AO32">
        <f t="shared" si="3"/>
        <v>793.3870797751913</v>
      </c>
      <c r="AP32">
        <f t="shared" si="3"/>
        <v>839.61887991453477</v>
      </c>
      <c r="AQ32">
        <f t="shared" si="3"/>
        <v>885.78480959882359</v>
      </c>
      <c r="AR32">
        <f t="shared" si="3"/>
        <v>931.73670525047419</v>
      </c>
      <c r="AS32">
        <f t="shared" si="3"/>
        <v>977.33600981903112</v>
      </c>
      <c r="AT32">
        <f t="shared" si="3"/>
        <v>1022.4545027492936</v>
      </c>
      <c r="AU32">
        <f t="shared" si="3"/>
        <v>1066.9747989009736</v>
      </c>
      <c r="AV32">
        <f t="shared" si="3"/>
        <v>1110.7906355802049</v>
      </c>
      <c r="AW32">
        <f t="shared" si="3"/>
        <v>1153.8069692147303</v>
      </c>
      <c r="AX32">
        <f t="shared" si="3"/>
        <v>1195.9399045516977</v>
      </c>
      <c r="AY32">
        <f t="shared" si="3"/>
        <v>1237.1164797209574</v>
      </c>
      <c r="AZ32">
        <f t="shared" si="3"/>
        <v>1277.2743302358435</v>
      </c>
      <c r="BA32">
        <f t="shared" si="3"/>
        <v>1316.3612541445132</v>
      </c>
      <c r="BB32">
        <f t="shared" si="3"/>
        <v>1354.3346992373185</v>
      </c>
      <c r="BC32">
        <f t="shared" si="3"/>
        <v>1391.161191586875</v>
      </c>
      <c r="BD32">
        <f t="shared" si="3"/>
        <v>1426.8157228599212</v>
      </c>
      <c r="BE32">
        <f t="shared" si="3"/>
        <v>1461.2811118904012</v>
      </c>
      <c r="BF32">
        <f t="shared" si="3"/>
        <v>1494.5473540212449</v>
      </c>
      <c r="BG32">
        <f t="shared" si="3"/>
        <v>1526.6109697722857</v>
      </c>
      <c r="BH32">
        <f t="shared" si="3"/>
        <v>1557.4743625228245</v>
      </c>
      <c r="BI32">
        <f t="shared" si="3"/>
        <v>1587.1451931454671</v>
      </c>
      <c r="BJ32">
        <f t="shared" si="3"/>
        <v>1615.6357779174552</v>
      </c>
      <c r="BK32">
        <f t="shared" si="3"/>
        <v>1642.9625145813447</v>
      </c>
      <c r="BL32">
        <f t="shared" si="3"/>
        <v>1669.1453401351012</v>
      </c>
    </row>
    <row r="35" spans="14:21" x14ac:dyDescent="0.25">
      <c r="N35" t="s">
        <v>19</v>
      </c>
      <c r="P35">
        <f>BL32</f>
        <v>1669.1453401351012</v>
      </c>
      <c r="R35" t="s">
        <v>18</v>
      </c>
      <c r="U35">
        <f>((P35*1000)/(365*24))*4</f>
        <v>762.16682197949831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425.21437295907987</v>
      </c>
      <c r="AK55">
        <f t="shared" si="5"/>
        <v>449.17393975136127</v>
      </c>
      <c r="AL55">
        <f t="shared" si="5"/>
        <v>472.13567580745206</v>
      </c>
      <c r="AM55">
        <f t="shared" si="5"/>
        <v>494.09458163673446</v>
      </c>
      <c r="AN55">
        <f t="shared" si="5"/>
        <v>515.05914064252931</v>
      </c>
      <c r="AO55">
        <f t="shared" si="5"/>
        <v>535.04771922203724</v>
      </c>
      <c r="AP55">
        <f t="shared" si="5"/>
        <v>554.08566651262004</v>
      </c>
      <c r="AQ55">
        <f t="shared" si="5"/>
        <v>572.20302911854685</v>
      </c>
      <c r="AR55">
        <f t="shared" si="5"/>
        <v>589.43278858931922</v>
      </c>
      <c r="AS55">
        <f t="shared" si="5"/>
        <v>605.80953142016415</v>
      </c>
      <c r="AT55">
        <f t="shared" si="5"/>
        <v>621.36846878609799</v>
      </c>
      <c r="AU55">
        <f t="shared" si="5"/>
        <v>636.14473329231112</v>
      </c>
      <c r="AV55">
        <f t="shared" si="5"/>
        <v>650.17289090641327</v>
      </c>
      <c r="AW55">
        <f t="shared" si="5"/>
        <v>663.48661682805937</v>
      </c>
      <c r="AX55">
        <f t="shared" si="5"/>
        <v>676.11849373762811</v>
      </c>
      <c r="AY55">
        <f t="shared" si="5"/>
        <v>688.09989936319846</v>
      </c>
      <c r="AZ55">
        <f t="shared" si="5"/>
        <v>699.46095753491727</v>
      </c>
      <c r="BA55">
        <f t="shared" si="5"/>
        <v>710.23053290065764</v>
      </c>
      <c r="BB55">
        <f t="shared" si="5"/>
        <v>720.43625436504919</v>
      </c>
      <c r="BC55">
        <f t="shared" si="5"/>
        <v>730.10455622339703</v>
      </c>
      <c r="BD55">
        <f t="shared" si="5"/>
        <v>739.26072903768068</v>
      </c>
      <c r="BE55">
        <f t="shared" si="5"/>
        <v>747.92897468294939</v>
      </c>
      <c r="BF55">
        <f t="shared" si="5"/>
        <v>756.13246180544502</v>
      </c>
      <c r="BG55">
        <f t="shared" si="5"/>
        <v>763.89337928958503</v>
      </c>
      <c r="BH55">
        <f t="shared" si="5"/>
        <v>771.23298632412593</v>
      </c>
      <c r="BI55">
        <f t="shared" si="5"/>
        <v>778.17165836756556</v>
      </c>
      <c r="BJ55">
        <f t="shared" si="5"/>
        <v>784.72892880418863</v>
      </c>
      <c r="BK55">
        <f t="shared" si="5"/>
        <v>790.9235264078859</v>
      </c>
      <c r="BL55">
        <f t="shared" si="5"/>
        <v>796.77340893318888</v>
      </c>
    </row>
    <row r="58" spans="1:64" x14ac:dyDescent="0.25">
      <c r="N58" t="s">
        <v>19</v>
      </c>
      <c r="P58">
        <f>BL55</f>
        <v>796.77340893318888</v>
      </c>
      <c r="R58" t="s">
        <v>20</v>
      </c>
      <c r="U58">
        <f>((P58*1000)/(365*24))*4</f>
        <v>363.82347439871637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97.356335502487738</v>
      </c>
      <c r="AK78">
        <f t="shared" si="7"/>
        <v>103.20273090628427</v>
      </c>
      <c r="AL78">
        <f t="shared" si="7"/>
        <v>108.39197853462116</v>
      </c>
      <c r="AM78">
        <f t="shared" si="7"/>
        <v>113.04133899370466</v>
      </c>
      <c r="AN78">
        <f t="shared" si="7"/>
        <v>117.25054681579037</v>
      </c>
      <c r="AO78">
        <f t="shared" si="7"/>
        <v>121.10119721224278</v>
      </c>
      <c r="AP78">
        <f t="shared" si="7"/>
        <v>124.65828796931599</v>
      </c>
      <c r="AQ78">
        <f t="shared" si="7"/>
        <v>127.97261690909899</v>
      </c>
      <c r="AR78">
        <f t="shared" si="7"/>
        <v>131.08333274485722</v>
      </c>
      <c r="AS78">
        <f t="shared" si="7"/>
        <v>134.0202982824425</v>
      </c>
      <c r="AT78">
        <f t="shared" si="7"/>
        <v>136.80612909929815</v>
      </c>
      <c r="AU78">
        <f t="shared" si="7"/>
        <v>139.45787854615827</v>
      </c>
      <c r="AV78">
        <f t="shared" si="7"/>
        <v>141.9883916558542</v>
      </c>
      <c r="AW78">
        <f t="shared" si="7"/>
        <v>144.40737145882079</v>
      </c>
      <c r="AX78">
        <f t="shared" si="7"/>
        <v>146.72220612202992</v>
      </c>
      <c r="AY78">
        <f t="shared" si="7"/>
        <v>148.93860261857961</v>
      </c>
      <c r="AZ78">
        <f t="shared" si="7"/>
        <v>151.06106682706817</v>
      </c>
      <c r="BA78">
        <f t="shared" si="7"/>
        <v>153.09326337711778</v>
      </c>
      <c r="BB78">
        <f t="shared" si="7"/>
        <v>155.03828230209243</v>
      </c>
      <c r="BC78">
        <f t="shared" si="7"/>
        <v>156.89883408152357</v>
      </c>
      <c r="BD78">
        <f t="shared" si="7"/>
        <v>158.67739007087292</v>
      </c>
      <c r="BE78">
        <f t="shared" si="7"/>
        <v>160.37628158481408</v>
      </c>
      <c r="BF78">
        <f t="shared" si="7"/>
        <v>161.99776791775506</v>
      </c>
      <c r="BG78">
        <f t="shared" si="7"/>
        <v>163.54408123028287</v>
      </c>
      <c r="BH78">
        <f t="shared" si="7"/>
        <v>165.01745438606704</v>
      </c>
      <c r="BI78">
        <f t="shared" si="7"/>
        <v>166.42013638810593</v>
      </c>
      <c r="BJ78">
        <f t="shared" si="7"/>
        <v>167.75439895026142</v>
      </c>
      <c r="BK78">
        <f t="shared" si="7"/>
        <v>169.02253687996065</v>
      </c>
      <c r="BL78">
        <f t="shared" si="7"/>
        <v>170.22686428495268</v>
      </c>
    </row>
    <row r="81" spans="1:64" x14ac:dyDescent="0.25">
      <c r="N81" t="s">
        <v>19</v>
      </c>
      <c r="P81">
        <f>BL78</f>
        <v>170.22686428495268</v>
      </c>
      <c r="R81" t="s">
        <v>20</v>
      </c>
      <c r="U81">
        <f>((P81*1000)/(365*24))*4</f>
        <v>77.729161773951006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5.293511171044492</v>
      </c>
      <c r="AK101">
        <f t="shared" si="9"/>
        <v>7.2751839143851944</v>
      </c>
      <c r="AL101">
        <f t="shared" si="9"/>
        <v>9.7111667853731589</v>
      </c>
      <c r="AM101">
        <f t="shared" si="9"/>
        <v>12.624542222102658</v>
      </c>
      <c r="AN101">
        <f t="shared" si="9"/>
        <v>16.023311551726266</v>
      </c>
      <c r="AO101">
        <f t="shared" si="9"/>
        <v>19.900048820028719</v>
      </c>
      <c r="AP101">
        <f t="shared" si="9"/>
        <v>24.232667656183725</v>
      </c>
      <c r="AQ101">
        <f t="shared" si="9"/>
        <v>28.986094702256846</v>
      </c>
      <c r="AR101">
        <f t="shared" si="9"/>
        <v>34.114583216246395</v>
      </c>
      <c r="AS101">
        <f t="shared" si="9"/>
        <v>39.564386795330243</v>
      </c>
      <c r="AT101">
        <f t="shared" si="9"/>
        <v>45.276535395181725</v>
      </c>
      <c r="AU101">
        <f t="shared" si="9"/>
        <v>51.189501097923312</v>
      </c>
      <c r="AV101">
        <f t="shared" si="9"/>
        <v>57.241597152788628</v>
      </c>
      <c r="AW101">
        <f t="shared" si="9"/>
        <v>63.373010827292354</v>
      </c>
      <c r="AX101">
        <f t="shared" si="9"/>
        <v>69.527421800883332</v>
      </c>
      <c r="AY101">
        <f t="shared" si="9"/>
        <v>75.653199432950217</v>
      </c>
      <c r="AZ101">
        <f t="shared" si="9"/>
        <v>81.704202904851755</v>
      </c>
      <c r="BA101">
        <f t="shared" si="9"/>
        <v>87.640228357488311</v>
      </c>
      <c r="BB101">
        <f t="shared" si="9"/>
        <v>93.427158144877367</v>
      </c>
      <c r="BC101">
        <f t="shared" si="9"/>
        <v>99.036871099129669</v>
      </c>
      <c r="BD101">
        <f t="shared" si="9"/>
        <v>104.4469712260734</v>
      </c>
      <c r="BE101">
        <f t="shared" si="9"/>
        <v>109.640387319835</v>
      </c>
      <c r="BF101">
        <f t="shared" si="9"/>
        <v>114.60488909041067</v>
      </c>
      <c r="BG101">
        <f t="shared" si="9"/>
        <v>119.33255768686048</v>
      </c>
      <c r="BH101">
        <f t="shared" si="9"/>
        <v>123.81924078660721</v>
      </c>
      <c r="BI101">
        <f t="shared" si="9"/>
        <v>128.06401524052112</v>
      </c>
      <c r="BJ101">
        <f t="shared" si="9"/>
        <v>132.0686739193284</v>
      </c>
      <c r="BK101">
        <f t="shared" si="9"/>
        <v>135.83724803556333</v>
      </c>
      <c r="BL101">
        <f t="shared" si="9"/>
        <v>139.37557183518103</v>
      </c>
    </row>
    <row r="104" spans="1:64" x14ac:dyDescent="0.25">
      <c r="N104" t="s">
        <v>19</v>
      </c>
      <c r="P104">
        <f>BL101</f>
        <v>139.37557183518103</v>
      </c>
      <c r="R104" t="s">
        <v>20</v>
      </c>
      <c r="U104">
        <f>((P104*1000)/(365*24))*4</f>
        <v>63.641813623370339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28.461555980437115</v>
      </c>
      <c r="AK124">
        <f t="shared" si="11"/>
        <v>32.575099954115721</v>
      </c>
      <c r="AL124">
        <f t="shared" si="11"/>
        <v>37.050221243537329</v>
      </c>
      <c r="AM124">
        <f t="shared" si="11"/>
        <v>41.888484466168741</v>
      </c>
      <c r="AN124">
        <f t="shared" si="11"/>
        <v>47.088331243335567</v>
      </c>
      <c r="AO124">
        <f t="shared" si="11"/>
        <v>52.645116192394795</v>
      </c>
      <c r="AP124">
        <f t="shared" si="11"/>
        <v>58.551200577077246</v>
      </c>
      <c r="AQ124">
        <f t="shared" si="11"/>
        <v>64.796097914328342</v>
      </c>
      <c r="AR124">
        <f t="shared" si="11"/>
        <v>71.366664716347074</v>
      </c>
      <c r="AS124">
        <f t="shared" si="11"/>
        <v>78.247328798975161</v>
      </c>
      <c r="AT124">
        <f t="shared" si="11"/>
        <v>85.420347196324457</v>
      </c>
      <c r="AU124">
        <f t="shared" si="11"/>
        <v>92.866085655313825</v>
      </c>
      <c r="AV124">
        <f t="shared" si="11"/>
        <v>100.563311900355</v>
      </c>
      <c r="AW124">
        <f t="shared" si="11"/>
        <v>108.48949530878166</v>
      </c>
      <c r="AX124">
        <f t="shared" si="11"/>
        <v>116.62110626988165</v>
      </c>
      <c r="AY124">
        <f t="shared" si="11"/>
        <v>124.93390926309731</v>
      </c>
      <c r="AZ124">
        <f t="shared" si="11"/>
        <v>133.40324453562047</v>
      </c>
      <c r="BA124">
        <f t="shared" si="11"/>
        <v>142.00429414260648</v>
      </c>
      <c r="BB124">
        <f t="shared" si="11"/>
        <v>150.71232899703858</v>
      </c>
      <c r="BC124">
        <f t="shared" si="11"/>
        <v>159.50293443003213</v>
      </c>
      <c r="BD124">
        <f t="shared" si="11"/>
        <v>168.35221256207092</v>
      </c>
      <c r="BE124">
        <f t="shared" si="11"/>
        <v>177.23696051381228</v>
      </c>
      <c r="BF124">
        <f t="shared" si="11"/>
        <v>186.1348241302282</v>
      </c>
      <c r="BG124">
        <f t="shared" si="11"/>
        <v>195.02442744773865</v>
      </c>
      <c r="BH124">
        <f t="shared" si="11"/>
        <v>203.88547859888834</v>
      </c>
      <c r="BI124">
        <f t="shared" si="11"/>
        <v>212.69885322483998</v>
      </c>
      <c r="BJ124">
        <f t="shared" si="11"/>
        <v>221.446656757086</v>
      </c>
      <c r="BK124">
        <f t="shared" si="11"/>
        <v>230.11226714290075</v>
      </c>
      <c r="BL124">
        <f t="shared" si="11"/>
        <v>238.68035973203854</v>
      </c>
    </row>
    <row r="127" spans="1:64" x14ac:dyDescent="0.25">
      <c r="N127" t="s">
        <v>19</v>
      </c>
      <c r="P127">
        <f>BL124</f>
        <v>238.68035973203854</v>
      </c>
      <c r="R127" t="s">
        <v>20</v>
      </c>
      <c r="U127">
        <f>((P127*1000)/(365*24))*4</f>
        <v>108.98646563106783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685.17204224475745</v>
      </c>
      <c r="AK147">
        <f t="shared" si="13"/>
        <v>731.45581433688699</v>
      </c>
      <c r="AL147">
        <f t="shared" si="13"/>
        <v>776.28231550084774</v>
      </c>
      <c r="AM147">
        <f t="shared" si="13"/>
        <v>819.54070419072832</v>
      </c>
      <c r="AN147">
        <f t="shared" si="13"/>
        <v>861.15781698453259</v>
      </c>
      <c r="AO147">
        <f t="shared" si="13"/>
        <v>901.09161270784773</v>
      </c>
      <c r="AP147">
        <f t="shared" si="13"/>
        <v>939.32529234810681</v>
      </c>
      <c r="AQ147">
        <f t="shared" si="13"/>
        <v>975.8621649312945</v>
      </c>
      <c r="AR147">
        <f t="shared" si="13"/>
        <v>1010.721261523849</v>
      </c>
      <c r="AS147">
        <f t="shared" si="13"/>
        <v>1043.9336564748025</v>
      </c>
      <c r="AT147">
        <f t="shared" si="13"/>
        <v>1075.5394305146858</v>
      </c>
      <c r="AU147">
        <f t="shared" si="13"/>
        <v>1105.5851989766245</v>
      </c>
      <c r="AV147">
        <f t="shared" si="13"/>
        <v>1134.1221259114116</v>
      </c>
      <c r="AW147">
        <f t="shared" si="13"/>
        <v>1161.2043479809558</v>
      </c>
      <c r="AX147">
        <f t="shared" si="13"/>
        <v>1186.8877383689955</v>
      </c>
      <c r="AY147">
        <f t="shared" si="13"/>
        <v>1211.2289488932147</v>
      </c>
      <c r="AZ147">
        <f t="shared" si="13"/>
        <v>1234.284676935725</v>
      </c>
      <c r="BA147">
        <f t="shared" si="13"/>
        <v>1256.1111120317476</v>
      </c>
      <c r="BB147">
        <f t="shared" si="13"/>
        <v>1276.7635245616138</v>
      </c>
      <c r="BC147">
        <f t="shared" si="13"/>
        <v>1296.2959657715585</v>
      </c>
      <c r="BD147">
        <f t="shared" si="13"/>
        <v>1314.7610542297537</v>
      </c>
      <c r="BE147">
        <f t="shared" si="13"/>
        <v>1332.2098288152933</v>
      </c>
      <c r="BF147">
        <f t="shared" si="13"/>
        <v>1348.6916524986464</v>
      </c>
      <c r="BG147">
        <f t="shared" si="13"/>
        <v>1364.254154587697</v>
      </c>
      <c r="BH147">
        <f t="shared" si="13"/>
        <v>1378.9432018793852</v>
      </c>
      <c r="BI147">
        <f t="shared" si="13"/>
        <v>1392.8028913691699</v>
      </c>
      <c r="BJ147">
        <f t="shared" si="13"/>
        <v>1405.8755589194343</v>
      </c>
      <c r="BK147">
        <f t="shared" si="13"/>
        <v>1418.2017996553909</v>
      </c>
      <c r="BL147">
        <f t="shared" si="13"/>
        <v>1429.8204969147068</v>
      </c>
    </row>
    <row r="150" spans="1:64" x14ac:dyDescent="0.25">
      <c r="N150" t="s">
        <v>19</v>
      </c>
      <c r="P150">
        <f>BL147</f>
        <v>1429.8204969147068</v>
      </c>
      <c r="R150" t="s">
        <v>20</v>
      </c>
      <c r="U150">
        <f>((P150*1000)/(365*24))*4</f>
        <v>652.88607165055112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2.6836106826748209</v>
      </c>
      <c r="B168" s="3">
        <v>3.2640684698125935E-2</v>
      </c>
      <c r="C168" s="3">
        <v>23.973207859389234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3</v>
      </c>
      <c r="F169">
        <f>SUM(J169:AH169)</f>
        <v>0.19932791997339544</v>
      </c>
      <c r="I169">
        <v>0</v>
      </c>
      <c r="J169">
        <f>(J170-J166)^2</f>
        <v>5.8779746552118163E-8</v>
      </c>
      <c r="K169">
        <f t="shared" ref="K169:AH169" si="14">(K170-K166)^2</f>
        <v>2.5552325145556131E-6</v>
      </c>
      <c r="L169">
        <f t="shared" si="14"/>
        <v>1.7791654939137683E-6</v>
      </c>
      <c r="M169">
        <f t="shared" si="14"/>
        <v>1.2888181688520018E-3</v>
      </c>
      <c r="N169">
        <f t="shared" si="14"/>
        <v>1.3510862503026721E-3</v>
      </c>
      <c r="O169">
        <f t="shared" si="14"/>
        <v>1.8422267773557217E-3</v>
      </c>
      <c r="P169">
        <f t="shared" si="14"/>
        <v>1.5166239048003368E-3</v>
      </c>
      <c r="Q169">
        <f t="shared" si="14"/>
        <v>1.2107056373092874E-3</v>
      </c>
      <c r="R169">
        <f t="shared" si="14"/>
        <v>2.5120730972969427E-3</v>
      </c>
      <c r="S169">
        <f t="shared" si="14"/>
        <v>4.8339900517729894E-3</v>
      </c>
      <c r="T169">
        <f t="shared" si="14"/>
        <v>1.3212714593435787E-2</v>
      </c>
      <c r="U169">
        <f t="shared" si="14"/>
        <v>1.4276977531954817E-2</v>
      </c>
      <c r="V169">
        <f t="shared" si="14"/>
        <v>2.5015928831197194E-2</v>
      </c>
      <c r="W169">
        <f t="shared" si="14"/>
        <v>2.8163158990629589E-2</v>
      </c>
      <c r="X169">
        <f t="shared" si="14"/>
        <v>1.4146856851597422E-2</v>
      </c>
      <c r="Y169">
        <f t="shared" si="14"/>
        <v>5.9704351354030096E-3</v>
      </c>
      <c r="Z169">
        <f t="shared" si="14"/>
        <v>2.8946357150172588E-4</v>
      </c>
      <c r="AA169">
        <f t="shared" si="14"/>
        <v>2.5268034897699284E-3</v>
      </c>
      <c r="AB169">
        <f t="shared" si="14"/>
        <v>2.456822606158629E-2</v>
      </c>
      <c r="AC169">
        <f t="shared" si="14"/>
        <v>1.778454735274719E-2</v>
      </c>
      <c r="AD169">
        <f t="shared" si="14"/>
        <v>2.6150827148867581E-4</v>
      </c>
      <c r="AE169">
        <f t="shared" si="14"/>
        <v>1.2341340036649683E-2</v>
      </c>
      <c r="AF169">
        <f t="shared" si="14"/>
        <v>2.2878155481979443E-2</v>
      </c>
      <c r="AG169">
        <f t="shared" si="14"/>
        <v>2.4955228440464235E-3</v>
      </c>
      <c r="AH169">
        <f t="shared" si="14"/>
        <v>8.3636386396328808E-4</v>
      </c>
    </row>
    <row r="170" spans="1:64" x14ac:dyDescent="0.25">
      <c r="G170" t="s">
        <v>4</v>
      </c>
      <c r="J170">
        <f>$I166+($C168/($C168+I168))*I165*(EXP(-EXP($A168-$B168*J167)))</f>
        <v>1.2424453475571725E-3</v>
      </c>
      <c r="K170">
        <f t="shared" ref="K170:BL170" si="15">$I166+($C168/($C168+J168))*J165*(EXP(-EXP($A168-$B168*K167)))</f>
        <v>1.4014905334795128E-3</v>
      </c>
      <c r="L170">
        <f t="shared" si="15"/>
        <v>1.6661463746295967E-3</v>
      </c>
      <c r="M170">
        <f t="shared" si="15"/>
        <v>2.0998862278682829E-3</v>
      </c>
      <c r="N170">
        <f t="shared" si="15"/>
        <v>2.7428748362624002E-3</v>
      </c>
      <c r="O170">
        <f t="shared" si="15"/>
        <v>3.7788306618316723E-3</v>
      </c>
      <c r="P170">
        <f t="shared" si="15"/>
        <v>5.3561441970580385E-3</v>
      </c>
      <c r="Q170">
        <f t="shared" si="15"/>
        <v>7.804804393288906E-3</v>
      </c>
      <c r="R170">
        <f t="shared" si="15"/>
        <v>1.1279414435813481E-2</v>
      </c>
      <c r="S170">
        <f t="shared" si="15"/>
        <v>1.6473098359174754E-2</v>
      </c>
      <c r="T170">
        <f t="shared" si="15"/>
        <v>2.4453427221879351E-2</v>
      </c>
      <c r="U170">
        <f t="shared" si="15"/>
        <v>3.5513693119442281E-2</v>
      </c>
      <c r="V170">
        <f t="shared" si="15"/>
        <v>5.1935753625551667E-2</v>
      </c>
      <c r="W170">
        <f t="shared" si="15"/>
        <v>7.2681172121154436E-2</v>
      </c>
      <c r="X170">
        <f t="shared" si="15"/>
        <v>0.10325943983822247</v>
      </c>
      <c r="Y170">
        <f t="shared" si="15"/>
        <v>0.14853140912762153</v>
      </c>
      <c r="Z170">
        <f t="shared" si="15"/>
        <v>0.1995863710072858</v>
      </c>
      <c r="AA170">
        <f t="shared" si="15"/>
        <v>0.2783563202962912</v>
      </c>
      <c r="AB170">
        <f t="shared" si="15"/>
        <v>0.37402054706870846</v>
      </c>
      <c r="AC170">
        <f t="shared" si="15"/>
        <v>0.51514771682326277</v>
      </c>
      <c r="AD170">
        <f t="shared" si="15"/>
        <v>0.69417121737806642</v>
      </c>
      <c r="AE170">
        <f t="shared" si="15"/>
        <v>0.90642058400459358</v>
      </c>
      <c r="AF170">
        <f t="shared" si="15"/>
        <v>1.1863947340355403</v>
      </c>
      <c r="AG170">
        <f t="shared" si="15"/>
        <v>1.5021261965666564</v>
      </c>
      <c r="AH170">
        <f t="shared" si="15"/>
        <v>1.93309923580286</v>
      </c>
      <c r="AI170">
        <f t="shared" si="15"/>
        <v>2.401623883937587</v>
      </c>
      <c r="AJ170">
        <f t="shared" si="15"/>
        <v>2.9368292447778517</v>
      </c>
      <c r="AK170">
        <f t="shared" si="15"/>
        <v>3.568216690063795</v>
      </c>
      <c r="AL170">
        <f t="shared" si="15"/>
        <v>4.3083529379795626</v>
      </c>
      <c r="AM170">
        <f t="shared" si="15"/>
        <v>5.1706486949955446</v>
      </c>
      <c r="AN170">
        <f t="shared" si="15"/>
        <v>6.1693035582031355</v>
      </c>
      <c r="AO170">
        <f t="shared" si="15"/>
        <v>7.3192356456736087</v>
      </c>
      <c r="AP170">
        <f t="shared" si="15"/>
        <v>8.6359964826446447</v>
      </c>
      <c r="AQ170">
        <f t="shared" si="15"/>
        <v>10.13567201857683</v>
      </c>
      <c r="AR170">
        <f t="shared" si="15"/>
        <v>11.834770975564085</v>
      </c>
      <c r="AS170">
        <f t="shared" si="15"/>
        <v>13.750102022329214</v>
      </c>
      <c r="AT170">
        <f t="shared" si="15"/>
        <v>15.898641521690266</v>
      </c>
      <c r="AU170">
        <f t="shared" si="15"/>
        <v>18.297393806308232</v>
      </c>
      <c r="AV170">
        <f t="shared" si="15"/>
        <v>20.963246092999221</v>
      </c>
      <c r="AW170">
        <f t="shared" si="15"/>
        <v>23.912820247176459</v>
      </c>
      <c r="AX170">
        <f t="shared" si="15"/>
        <v>27.16232365528635</v>
      </c>
      <c r="AY170">
        <f t="shared" si="15"/>
        <v>30.727401455467152</v>
      </c>
      <c r="AZ170">
        <f t="shared" si="15"/>
        <v>34.62299231779452</v>
      </c>
      <c r="BA170">
        <f t="shared" si="15"/>
        <v>38.863189859523487</v>
      </c>
      <c r="BB170">
        <f t="shared" si="15"/>
        <v>43.461111632992242</v>
      </c>
      <c r="BC170">
        <f t="shared" si="15"/>
        <v>48.428777440500987</v>
      </c>
      <c r="BD170">
        <f t="shared" si="15"/>
        <v>53.776998518288842</v>
      </c>
      <c r="BE170">
        <f t="shared" si="15"/>
        <v>59.515278897782331</v>
      </c>
      <c r="BF170">
        <f t="shared" si="15"/>
        <v>65.651730003706177</v>
      </c>
      <c r="BG170">
        <f t="shared" si="15"/>
        <v>72.192999292364505</v>
      </c>
      <c r="BH170">
        <f t="shared" si="15"/>
        <v>79.144213475967589</v>
      </c>
      <c r="BI170">
        <f t="shared" si="15"/>
        <v>86.508936626288531</v>
      </c>
      <c r="BJ170">
        <f t="shared" si="15"/>
        <v>94.289143208502225</v>
      </c>
      <c r="BK170">
        <f t="shared" si="15"/>
        <v>102.48520586834232</v>
      </c>
      <c r="BL170">
        <f t="shared" si="15"/>
        <v>111.09589758644375</v>
      </c>
    </row>
    <row r="173" spans="1:64" x14ac:dyDescent="0.25">
      <c r="N173" t="s">
        <v>19</v>
      </c>
      <c r="P173">
        <f>BL170</f>
        <v>111.09589758644375</v>
      </c>
      <c r="R173" t="s">
        <v>20</v>
      </c>
      <c r="U173">
        <f>((P173*1000)/(365*24))*4</f>
        <v>50.728720359106738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A29" sqref="A29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23"/>
    <col min="54" max="54" width="9.140625" style="23"/>
    <col min="64" max="64" width="9.140625" style="2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2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2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23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2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2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23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2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2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23">
        <v>3.3895454249232702E-2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0">(K7-K3)^2</f>
        <v>6.539593442857311E-2</v>
      </c>
      <c r="L6">
        <f t="shared" si="0"/>
        <v>2.9906888669035521</v>
      </c>
      <c r="M6">
        <f t="shared" si="0"/>
        <v>10.766694557874107</v>
      </c>
      <c r="N6">
        <f t="shared" si="0"/>
        <v>62.975806425988054</v>
      </c>
      <c r="O6">
        <f t="shared" si="0"/>
        <v>44.316778471661465</v>
      </c>
      <c r="P6">
        <f t="shared" si="0"/>
        <v>98.493323524559756</v>
      </c>
      <c r="Q6">
        <f t="shared" si="0"/>
        <v>29.294277467396348</v>
      </c>
      <c r="R6">
        <f t="shared" si="0"/>
        <v>58.879729191863809</v>
      </c>
      <c r="S6">
        <f t="shared" si="0"/>
        <v>3.614927750523407E-2</v>
      </c>
      <c r="T6">
        <f t="shared" si="0"/>
        <v>24.726152766393579</v>
      </c>
      <c r="U6">
        <f t="shared" si="0"/>
        <v>71.685092105500814</v>
      </c>
      <c r="V6">
        <f t="shared" si="0"/>
        <v>115.62783915050471</v>
      </c>
      <c r="W6">
        <f t="shared" si="0"/>
        <v>121.50184962072929</v>
      </c>
      <c r="X6">
        <f t="shared" si="0"/>
        <v>16.542933475752783</v>
      </c>
      <c r="Y6">
        <f t="shared" si="0"/>
        <v>73.828978511758535</v>
      </c>
      <c r="Z6">
        <f t="shared" si="0"/>
        <v>74.690658717094593</v>
      </c>
      <c r="AA6">
        <f t="shared" si="0"/>
        <v>254.88077596485959</v>
      </c>
      <c r="AB6">
        <f t="shared" si="0"/>
        <v>573.41175753849438</v>
      </c>
      <c r="AC6">
        <f t="shared" si="0"/>
        <v>326.81595987799261</v>
      </c>
      <c r="AD6">
        <f t="shared" si="0"/>
        <v>9.4991045555435907</v>
      </c>
      <c r="AE6">
        <f t="shared" si="0"/>
        <v>1213.3856667159616</v>
      </c>
      <c r="AF6">
        <f t="shared" si="0"/>
        <v>121.47301065620614</v>
      </c>
      <c r="AG6">
        <f t="shared" si="0"/>
        <v>429.07745002101512</v>
      </c>
      <c r="AH6">
        <f t="shared" si="0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1">$I3+($C5/($C5+J5))*J2*(EXP(-EXP($A5-$B5*K4)))</f>
        <v>11.762090181671583</v>
      </c>
      <c r="L7">
        <f t="shared" si="1"/>
        <v>14.191899441689259</v>
      </c>
      <c r="M7">
        <f t="shared" si="1"/>
        <v>17.934909835916322</v>
      </c>
      <c r="N7">
        <f t="shared" si="1"/>
        <v>23.484704829192388</v>
      </c>
      <c r="O7">
        <f t="shared" si="1"/>
        <v>31.733367114299575</v>
      </c>
      <c r="P7">
        <f t="shared" si="1"/>
        <v>42.406401727740835</v>
      </c>
      <c r="Q7">
        <f t="shared" si="1"/>
        <v>57.498976483133738</v>
      </c>
      <c r="R7">
        <f t="shared" si="1"/>
        <v>77.442879637055555</v>
      </c>
      <c r="S7">
        <f t="shared" si="1"/>
        <v>104.27400939130422</v>
      </c>
      <c r="T7">
        <f t="shared" si="1"/>
        <v>137.83175590079838</v>
      </c>
      <c r="U7">
        <f t="shared" si="1"/>
        <v>179.14932549455912</v>
      </c>
      <c r="V7">
        <f t="shared" si="1"/>
        <v>231.35308375480653</v>
      </c>
      <c r="W7">
        <f t="shared" si="1"/>
        <v>287.04331404178225</v>
      </c>
      <c r="X7">
        <f t="shared" si="1"/>
        <v>342.39772142351654</v>
      </c>
      <c r="Y7">
        <f t="shared" si="1"/>
        <v>431.79271288533084</v>
      </c>
      <c r="Z7">
        <f t="shared" si="1"/>
        <v>521.91204559458811</v>
      </c>
      <c r="AA7">
        <f t="shared" si="1"/>
        <v>619.5270650747874</v>
      </c>
      <c r="AB7">
        <f t="shared" si="1"/>
        <v>729.7518783603939</v>
      </c>
      <c r="AC7">
        <f t="shared" si="1"/>
        <v>849.50774016469165</v>
      </c>
      <c r="AD7">
        <f t="shared" si="1"/>
        <v>965.30945714716779</v>
      </c>
      <c r="AE7">
        <f t="shared" si="1"/>
        <v>1105.4772632381816</v>
      </c>
      <c r="AF7">
        <f t="shared" si="1"/>
        <v>1258.4990561978004</v>
      </c>
      <c r="AG7">
        <f t="shared" si="1"/>
        <v>1438.8842310205039</v>
      </c>
      <c r="AH7">
        <f t="shared" si="1"/>
        <v>1591.1296337150623</v>
      </c>
      <c r="AI7">
        <f t="shared" si="1"/>
        <v>1715.2920203910369</v>
      </c>
      <c r="AJ7">
        <f t="shared" si="1"/>
        <v>1924.4105145837077</v>
      </c>
      <c r="AK7">
        <f t="shared" si="1"/>
        <v>2108.2762773033046</v>
      </c>
      <c r="AL7">
        <f t="shared" si="1"/>
        <v>2297.4126600825016</v>
      </c>
      <c r="AM7">
        <f t="shared" si="1"/>
        <v>2491.1141351471938</v>
      </c>
      <c r="AN7">
        <f t="shared" si="1"/>
        <v>2688.6886563330308</v>
      </c>
      <c r="AO7">
        <f t="shared" si="1"/>
        <v>2889.4655591074784</v>
      </c>
      <c r="AP7">
        <f t="shared" si="1"/>
        <v>3092.8020231214291</v>
      </c>
      <c r="AQ7">
        <f t="shared" si="1"/>
        <v>3298.0881836648005</v>
      </c>
      <c r="AR7" s="23">
        <f t="shared" si="1"/>
        <v>3504.7509993287081</v>
      </c>
      <c r="AS7">
        <f t="shared" si="1"/>
        <v>3712.256995681732</v>
      </c>
      <c r="AT7">
        <f t="shared" si="1"/>
        <v>3920.1140106178659</v>
      </c>
      <c r="AU7">
        <f t="shared" si="1"/>
        <v>4127.8720677792062</v>
      </c>
      <c r="AV7">
        <f t="shared" si="1"/>
        <v>4335.1235013936966</v>
      </c>
      <c r="AW7">
        <f t="shared" si="1"/>
        <v>4541.5024500749696</v>
      </c>
      <c r="AX7">
        <f t="shared" si="1"/>
        <v>4746.6838294637773</v>
      </c>
      <c r="AY7">
        <f t="shared" si="1"/>
        <v>4950.3818847388575</v>
      </c>
      <c r="AZ7">
        <f t="shared" si="1"/>
        <v>5152.3484145152433</v>
      </c>
      <c r="BA7">
        <f t="shared" si="1"/>
        <v>5352.3707478950728</v>
      </c>
      <c r="BB7" s="23">
        <f t="shared" si="1"/>
        <v>5550.2695467458025</v>
      </c>
      <c r="BC7">
        <f t="shared" si="1"/>
        <v>5745.8964958824836</v>
      </c>
      <c r="BD7">
        <f t="shared" si="1"/>
        <v>5939.1319348944535</v>
      </c>
      <c r="BE7">
        <f t="shared" si="1"/>
        <v>6129.8824769905414</v>
      </c>
      <c r="BF7">
        <f t="shared" si="1"/>
        <v>6318.078652523679</v>
      </c>
      <c r="BG7">
        <f t="shared" si="1"/>
        <v>6503.6726078297897</v>
      </c>
      <c r="BH7">
        <f t="shared" si="1"/>
        <v>6686.6358837030648</v>
      </c>
      <c r="BI7">
        <f t="shared" si="1"/>
        <v>6866.9572922185826</v>
      </c>
      <c r="BJ7">
        <f t="shared" si="1"/>
        <v>7044.6409056944012</v>
      </c>
      <c r="BK7">
        <f t="shared" si="1"/>
        <v>7219.704167319258</v>
      </c>
      <c r="BL7" s="23">
        <f t="shared" si="1"/>
        <v>7392.1761293292238</v>
      </c>
    </row>
    <row r="8" spans="1:64" x14ac:dyDescent="0.25">
      <c r="AR8" s="23">
        <f>AR7/AR2*100</f>
        <v>10.575215001070184</v>
      </c>
      <c r="BB8" s="23">
        <f>BB7/BB2*100</f>
        <v>14.243024709114302</v>
      </c>
      <c r="BL8" s="23">
        <f>BL7/BL2*100</f>
        <v>16.502054450332388</v>
      </c>
    </row>
    <row r="10" spans="1:64" x14ac:dyDescent="0.25">
      <c r="N10" t="s">
        <v>17</v>
      </c>
      <c r="P10">
        <f>BL7</f>
        <v>7392.1761293292238</v>
      </c>
      <c r="R10" t="s">
        <v>18</v>
      </c>
      <c r="U10">
        <f>((P10*1000)/(365*24))*4</f>
        <v>3375.4228901046686</v>
      </c>
    </row>
    <row r="12" spans="1:64" x14ac:dyDescent="0.25">
      <c r="N12" t="s">
        <v>21</v>
      </c>
      <c r="P12">
        <f>P35+P58+P81+P104+P127+P150+P173</f>
        <v>6986.8716353359077</v>
      </c>
      <c r="R12" t="s">
        <v>22</v>
      </c>
      <c r="U12">
        <f>U35+U58+U81+U104+U127+U150+U173</f>
        <v>3190.3523449022409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2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2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23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2">(K32-K28)^2</f>
        <v>20.812818228275727</v>
      </c>
      <c r="L31">
        <f t="shared" si="2"/>
        <v>12.101732974633686</v>
      </c>
      <c r="M31">
        <f t="shared" si="2"/>
        <v>17.19105311744174</v>
      </c>
      <c r="N31">
        <f t="shared" si="2"/>
        <v>0.24403507419947204</v>
      </c>
      <c r="O31">
        <f t="shared" si="2"/>
        <v>4.5699038447825391</v>
      </c>
      <c r="P31">
        <f t="shared" si="2"/>
        <v>1.5119836622437061E-2</v>
      </c>
      <c r="Q31">
        <f t="shared" si="2"/>
        <v>4.7803846690641319E-2</v>
      </c>
      <c r="R31">
        <f t="shared" si="2"/>
        <v>13.568928649010955</v>
      </c>
      <c r="S31">
        <f t="shared" si="2"/>
        <v>6.7077793540969779</v>
      </c>
      <c r="T31">
        <f t="shared" si="2"/>
        <v>7.2078288236103729E-3</v>
      </c>
      <c r="U31">
        <f t="shared" si="2"/>
        <v>29.999867879778495</v>
      </c>
      <c r="V31">
        <f t="shared" si="2"/>
        <v>3.2559693219977044</v>
      </c>
      <c r="W31">
        <f t="shared" si="2"/>
        <v>27.751926285952042</v>
      </c>
      <c r="X31">
        <f t="shared" si="2"/>
        <v>5.315527259274262</v>
      </c>
      <c r="Y31">
        <f t="shared" si="2"/>
        <v>0.30806671549782205</v>
      </c>
      <c r="Z31">
        <f t="shared" si="2"/>
        <v>9.9564308228788505</v>
      </c>
      <c r="AA31">
        <f t="shared" si="2"/>
        <v>27.735205602929415</v>
      </c>
      <c r="AB31">
        <f t="shared" si="2"/>
        <v>54.900656787274229</v>
      </c>
      <c r="AC31">
        <f t="shared" si="2"/>
        <v>384.17432632340427</v>
      </c>
      <c r="AD31">
        <f t="shared" si="2"/>
        <v>217.37827089344697</v>
      </c>
      <c r="AE31">
        <f t="shared" si="2"/>
        <v>36.674065357541942</v>
      </c>
      <c r="AF31">
        <f t="shared" si="2"/>
        <v>329.47143316407431</v>
      </c>
      <c r="AG31">
        <f t="shared" si="2"/>
        <v>9.0352410485005219</v>
      </c>
      <c r="AH31">
        <f t="shared" si="2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3">$I28+($C30/($C30+J30))*J27*(EXP(-EXP($A30-$B30*K29)))</f>
        <v>11.857599730750074</v>
      </c>
      <c r="L32">
        <f t="shared" si="3"/>
        <v>14.655233650007903</v>
      </c>
      <c r="M32">
        <f t="shared" si="3"/>
        <v>18.390531254654384</v>
      </c>
      <c r="N32">
        <f t="shared" si="3"/>
        <v>22.948713265782324</v>
      </c>
      <c r="O32">
        <f t="shared" si="3"/>
        <v>29.07201999812165</v>
      </c>
      <c r="P32">
        <f t="shared" si="3"/>
        <v>36.302986569891821</v>
      </c>
      <c r="Q32">
        <f t="shared" si="3"/>
        <v>44.749793193747081</v>
      </c>
      <c r="R32">
        <f t="shared" si="3"/>
        <v>55.613184187074005</v>
      </c>
      <c r="S32">
        <f t="shared" si="3"/>
        <v>68.50681126668448</v>
      </c>
      <c r="T32">
        <f t="shared" si="3"/>
        <v>83.249038811359341</v>
      </c>
      <c r="U32">
        <f t="shared" si="3"/>
        <v>100.23598025285358</v>
      </c>
      <c r="V32">
        <f t="shared" si="3"/>
        <v>119.54947102727708</v>
      </c>
      <c r="W32">
        <f t="shared" si="3"/>
        <v>140.65123832141188</v>
      </c>
      <c r="X32">
        <f t="shared" si="3"/>
        <v>155.74903958971194</v>
      </c>
      <c r="Y32">
        <f t="shared" si="3"/>
        <v>187.21244081116239</v>
      </c>
      <c r="Z32">
        <f t="shared" si="3"/>
        <v>211.87702381561232</v>
      </c>
      <c r="AA32">
        <f t="shared" si="3"/>
        <v>242.84883328613037</v>
      </c>
      <c r="AB32">
        <f t="shared" si="3"/>
        <v>272.2245177018101</v>
      </c>
      <c r="AC32">
        <f t="shared" si="3"/>
        <v>299.3308645554319</v>
      </c>
      <c r="AD32">
        <f t="shared" si="3"/>
        <v>337.61162997122489</v>
      </c>
      <c r="AE32">
        <f t="shared" si="3"/>
        <v>378.16060980215701</v>
      </c>
      <c r="AF32">
        <f t="shared" si="3"/>
        <v>421.36894274516737</v>
      </c>
      <c r="AG32">
        <f t="shared" si="3"/>
        <v>463.03568057895893</v>
      </c>
      <c r="AH32">
        <f t="shared" si="3"/>
        <v>496.72712374057829</v>
      </c>
      <c r="AI32">
        <f t="shared" si="3"/>
        <v>523.82014116312848</v>
      </c>
      <c r="AJ32">
        <f t="shared" si="3"/>
        <v>615.47061477620991</v>
      </c>
      <c r="AK32">
        <f t="shared" si="3"/>
        <v>667.58908926846323</v>
      </c>
      <c r="AL32">
        <f t="shared" si="3"/>
        <v>721.17596009689919</v>
      </c>
      <c r="AM32">
        <f t="shared" si="3"/>
        <v>776.05220466410913</v>
      </c>
      <c r="AN32">
        <f t="shared" si="3"/>
        <v>832.03626139843379</v>
      </c>
      <c r="AO32">
        <f t="shared" si="3"/>
        <v>888.94635215956509</v>
      </c>
      <c r="AP32">
        <f t="shared" si="3"/>
        <v>946.60260798063507</v>
      </c>
      <c r="AQ32">
        <f t="shared" si="3"/>
        <v>1004.8289733942805</v>
      </c>
      <c r="AR32" s="23">
        <f t="shared" si="3"/>
        <v>1063.4548737587745</v>
      </c>
      <c r="AS32">
        <f t="shared" si="3"/>
        <v>1122.3166383072241</v>
      </c>
      <c r="AT32">
        <f t="shared" si="3"/>
        <v>1181.2586789171987</v>
      </c>
      <c r="AU32">
        <f t="shared" si="3"/>
        <v>1240.134430744909</v>
      </c>
      <c r="AV32">
        <f t="shared" si="3"/>
        <v>1298.807065858927</v>
      </c>
      <c r="AW32">
        <f t="shared" si="3"/>
        <v>1357.1499948682108</v>
      </c>
      <c r="AX32">
        <f t="shared" si="3"/>
        <v>1415.0471743353976</v>
      </c>
      <c r="AY32">
        <f t="shared" si="3"/>
        <v>1472.3932395951831</v>
      </c>
      <c r="AZ32">
        <f t="shared" si="3"/>
        <v>1529.0934835756864</v>
      </c>
      <c r="BA32">
        <f t="shared" si="3"/>
        <v>1585.0637024730668</v>
      </c>
      <c r="BB32" s="23">
        <f t="shared" si="3"/>
        <v>1640.2299287848007</v>
      </c>
      <c r="BC32">
        <f t="shared" si="3"/>
        <v>1694.5280713882566</v>
      </c>
      <c r="BD32">
        <f t="shared" si="3"/>
        <v>1747.9034811747158</v>
      </c>
      <c r="BE32">
        <f t="shared" si="3"/>
        <v>1800.3104593186019</v>
      </c>
      <c r="BF32">
        <f t="shared" si="3"/>
        <v>1851.7117236692773</v>
      </c>
      <c r="BG32">
        <f t="shared" si="3"/>
        <v>1902.0778470753537</v>
      </c>
      <c r="BH32">
        <f t="shared" si="3"/>
        <v>1951.3866797537048</v>
      </c>
      <c r="BI32">
        <f t="shared" si="3"/>
        <v>1999.6227661474695</v>
      </c>
      <c r="BJ32">
        <f t="shared" si="3"/>
        <v>2046.7767651191587</v>
      </c>
      <c r="BK32">
        <f t="shared" si="3"/>
        <v>2092.844880824206</v>
      </c>
      <c r="BL32" s="23">
        <f t="shared" si="3"/>
        <v>2137.8283102269788</v>
      </c>
    </row>
    <row r="33" spans="9:64" ht="15.75" thickBot="1" x14ac:dyDescent="0.3">
      <c r="I33" s="8">
        <v>3279.5872674551047</v>
      </c>
      <c r="J33" s="8">
        <v>3353.8645483195742</v>
      </c>
      <c r="K33" s="8">
        <v>3389.1954359582633</v>
      </c>
      <c r="L33" s="8">
        <v>3466.419162501134</v>
      </c>
      <c r="M33" s="8">
        <v>3509.426879354744</v>
      </c>
      <c r="N33" s="8">
        <v>3620.282802920206</v>
      </c>
      <c r="O33" s="8">
        <v>3685.09839405308</v>
      </c>
      <c r="P33" s="8">
        <v>3718.5687734869302</v>
      </c>
      <c r="Q33" s="8">
        <v>3811.5890006202449</v>
      </c>
      <c r="R33" s="8">
        <v>3898.0596491890105</v>
      </c>
      <c r="S33" s="8">
        <v>3959.8737967021243</v>
      </c>
      <c r="T33" s="8">
        <v>4015.7944209034954</v>
      </c>
      <c r="U33" s="8">
        <v>4064.6933003428198</v>
      </c>
      <c r="V33" s="8">
        <v>4088.5649178656095</v>
      </c>
      <c r="W33" s="8">
        <v>3894.6916920245994</v>
      </c>
      <c r="X33" s="8">
        <v>4065.7631151077262</v>
      </c>
      <c r="Y33" s="8">
        <v>4019.4227670596542</v>
      </c>
      <c r="Z33" s="8">
        <v>4053.1153044757712</v>
      </c>
      <c r="AA33" s="8">
        <v>4022.2013980101078</v>
      </c>
      <c r="AB33" s="8">
        <v>3939.2468151679482</v>
      </c>
      <c r="AC33" s="8">
        <v>3982.6592487862745</v>
      </c>
      <c r="AD33" s="8">
        <v>4021.4099450953349</v>
      </c>
      <c r="AE33" s="8">
        <v>4061.2572954544958</v>
      </c>
      <c r="AF33" s="8">
        <v>4065.5325005176987</v>
      </c>
      <c r="AG33" s="8">
        <v>3992.114841372254</v>
      </c>
      <c r="AH33" s="8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AR32/AR27*100</f>
        <v>23.909306727546355</v>
      </c>
      <c r="BB34" s="23">
        <f>BB32/BB27*100</f>
        <v>34.766339048322557</v>
      </c>
      <c r="BL34" s="23">
        <f>BL32/BL27*100</f>
        <v>42.860582760982332</v>
      </c>
    </row>
    <row r="35" spans="9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2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2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23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2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2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23">
        <v>3.3895454249232702E-2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4">(K55-K51)^2</f>
        <v>1.2711313850148823E-2</v>
      </c>
      <c r="L54">
        <f t="shared" si="4"/>
        <v>4.2286809585676828E-2</v>
      </c>
      <c r="M54">
        <f t="shared" si="4"/>
        <v>1.4486766588388178</v>
      </c>
      <c r="N54">
        <f t="shared" si="4"/>
        <v>3.9893860398739647</v>
      </c>
      <c r="O54">
        <f t="shared" si="4"/>
        <v>5.1230662523007595</v>
      </c>
      <c r="P54">
        <f t="shared" si="4"/>
        <v>18.3278110955046</v>
      </c>
      <c r="Q54">
        <f t="shared" si="4"/>
        <v>4.9787066917991316</v>
      </c>
      <c r="R54">
        <f t="shared" si="4"/>
        <v>0.3578704626307822</v>
      </c>
      <c r="S54">
        <f t="shared" si="4"/>
        <v>6.5494046776832384</v>
      </c>
      <c r="T54">
        <f t="shared" si="4"/>
        <v>10.977696452841483</v>
      </c>
      <c r="U54">
        <f t="shared" si="4"/>
        <v>58.251152716557563</v>
      </c>
      <c r="V54">
        <f t="shared" si="4"/>
        <v>9.6041125355949823</v>
      </c>
      <c r="W54">
        <f t="shared" si="4"/>
        <v>1.6543729744347323E-2</v>
      </c>
      <c r="X54">
        <f t="shared" si="4"/>
        <v>36.073839373160517</v>
      </c>
      <c r="Y54">
        <f t="shared" si="4"/>
        <v>38.122322926033277</v>
      </c>
      <c r="Z54">
        <f t="shared" si="4"/>
        <v>15.692828369206708</v>
      </c>
      <c r="AA54">
        <f t="shared" si="4"/>
        <v>36.576321539492419</v>
      </c>
      <c r="AB54">
        <f t="shared" si="4"/>
        <v>30.407467844884316</v>
      </c>
      <c r="AC54">
        <f t="shared" si="4"/>
        <v>98.086024004633984</v>
      </c>
      <c r="AD54">
        <f t="shared" si="4"/>
        <v>9.9495826920726298</v>
      </c>
      <c r="AE54">
        <f t="shared" si="4"/>
        <v>4.0265048786196234</v>
      </c>
      <c r="AF54">
        <f t="shared" si="4"/>
        <v>1.5496196216487661</v>
      </c>
      <c r="AG54">
        <f t="shared" si="4"/>
        <v>173.10440244079348</v>
      </c>
      <c r="AH54">
        <f t="shared" si="4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5">$I51+($C53/($C53+J53))*J50*(EXP(-EXP($A53-$B53*K52)))</f>
        <v>3.2825030121333452</v>
      </c>
      <c r="L55">
        <f t="shared" si="5"/>
        <v>3.3388961543758118</v>
      </c>
      <c r="M55">
        <f t="shared" si="5"/>
        <v>3.508721468190346</v>
      </c>
      <c r="N55">
        <f t="shared" si="5"/>
        <v>3.9354138384817192</v>
      </c>
      <c r="O55">
        <f t="shared" si="5"/>
        <v>4.8889656976643998</v>
      </c>
      <c r="P55">
        <f t="shared" si="5"/>
        <v>6.6037694009954215</v>
      </c>
      <c r="Q55">
        <f t="shared" si="5"/>
        <v>9.7781691380758016</v>
      </c>
      <c r="R55">
        <f t="shared" si="5"/>
        <v>14.653384317352787</v>
      </c>
      <c r="S55">
        <f t="shared" si="5"/>
        <v>22.120634005285897</v>
      </c>
      <c r="T55">
        <f t="shared" si="5"/>
        <v>32.663974839403586</v>
      </c>
      <c r="U55">
        <f t="shared" si="5"/>
        <v>45.655356338441884</v>
      </c>
      <c r="V55">
        <f t="shared" si="5"/>
        <v>63.064887637220529</v>
      </c>
      <c r="W55">
        <f t="shared" si="5"/>
        <v>81.741838427632516</v>
      </c>
      <c r="X55">
        <f t="shared" si="5"/>
        <v>99.565482194142945</v>
      </c>
      <c r="Y55">
        <f t="shared" si="5"/>
        <v>127.05307143597136</v>
      </c>
      <c r="Z55">
        <f t="shared" si="5"/>
        <v>153.28252513131486</v>
      </c>
      <c r="AA55">
        <f t="shared" si="5"/>
        <v>178.81724717894016</v>
      </c>
      <c r="AB55">
        <f t="shared" si="5"/>
        <v>208.24774687928414</v>
      </c>
      <c r="AC55">
        <f t="shared" si="5"/>
        <v>238.26032246302273</v>
      </c>
      <c r="AD55">
        <f t="shared" si="5"/>
        <v>267.44233214488503</v>
      </c>
      <c r="AE55">
        <f t="shared" si="5"/>
        <v>296.99819062991565</v>
      </c>
      <c r="AF55">
        <f t="shared" si="5"/>
        <v>322.89958466155093</v>
      </c>
      <c r="AG55">
        <f t="shared" si="5"/>
        <v>361.41444696128139</v>
      </c>
      <c r="AH55">
        <f t="shared" si="5"/>
        <v>384.23929925175975</v>
      </c>
      <c r="AI55">
        <f t="shared" si="5"/>
        <v>400.27981915460373</v>
      </c>
      <c r="AJ55">
        <f t="shared" si="5"/>
        <v>452.60919447252007</v>
      </c>
      <c r="AK55">
        <f t="shared" si="5"/>
        <v>481.42855001505416</v>
      </c>
      <c r="AL55">
        <f t="shared" si="5"/>
        <v>509.52558788128965</v>
      </c>
      <c r="AM55">
        <f t="shared" si="5"/>
        <v>536.87269086199046</v>
      </c>
      <c r="AN55">
        <f t="shared" si="5"/>
        <v>563.45685145576044</v>
      </c>
      <c r="AO55">
        <f t="shared" si="5"/>
        <v>589.27620441754812</v>
      </c>
      <c r="AP55">
        <f t="shared" si="5"/>
        <v>614.33717543078933</v>
      </c>
      <c r="AQ55">
        <f t="shared" si="5"/>
        <v>638.6521876398325</v>
      </c>
      <c r="AR55" s="23">
        <f t="shared" si="5"/>
        <v>662.23785425785309</v>
      </c>
      <c r="AS55">
        <f t="shared" si="5"/>
        <v>685.11358226069387</v>
      </c>
      <c r="AT55">
        <f t="shared" si="5"/>
        <v>707.30051530356445</v>
      </c>
      <c r="AU55">
        <f t="shared" si="5"/>
        <v>728.82075063581544</v>
      </c>
      <c r="AV55">
        <f t="shared" si="5"/>
        <v>749.69677303543347</v>
      </c>
      <c r="AW55">
        <f t="shared" si="5"/>
        <v>769.95105741692578</v>
      </c>
      <c r="AX55">
        <f t="shared" si="5"/>
        <v>789.60580004832866</v>
      </c>
      <c r="AY55">
        <f t="shared" si="5"/>
        <v>808.68274584330516</v>
      </c>
      <c r="AZ55">
        <f t="shared" si="5"/>
        <v>827.20308579080699</v>
      </c>
      <c r="BA55">
        <f t="shared" si="5"/>
        <v>845.18740420459858</v>
      </c>
      <c r="BB55" s="23">
        <f t="shared" si="5"/>
        <v>862.65566015722186</v>
      </c>
      <c r="BC55">
        <f t="shared" si="5"/>
        <v>879.6271912910687</v>
      </c>
      <c r="BD55">
        <f t="shared" si="5"/>
        <v>896.1207312766353</v>
      </c>
      <c r="BE55">
        <f t="shared" si="5"/>
        <v>912.15443462287703</v>
      </c>
      <c r="BF55">
        <f t="shared" si="5"/>
        <v>927.74590444053024</v>
      </c>
      <c r="BG55">
        <f t="shared" si="5"/>
        <v>942.91222021134024</v>
      </c>
      <c r="BH55">
        <f t="shared" si="5"/>
        <v>957.66996370806146</v>
      </c>
      <c r="BI55">
        <f t="shared" si="5"/>
        <v>972.03524201371965</v>
      </c>
      <c r="BJ55">
        <f t="shared" si="5"/>
        <v>986.02370716514861</v>
      </c>
      <c r="BK55">
        <f t="shared" si="5"/>
        <v>999.65057234542383</v>
      </c>
      <c r="BL55" s="23">
        <f t="shared" si="5"/>
        <v>1012.9306248141809</v>
      </c>
    </row>
    <row r="56" spans="1:64" x14ac:dyDescent="0.25">
      <c r="AR56" s="23">
        <f>AR55/AR50*100</f>
        <v>11.160475894433418</v>
      </c>
      <c r="BB56" s="23">
        <f>BB55/BB50*100</f>
        <v>13.644573121738748</v>
      </c>
      <c r="BL56" s="23">
        <f>BL55/BL50*100</f>
        <v>15.093828485213335</v>
      </c>
    </row>
    <row r="58" spans="1:64" x14ac:dyDescent="0.25">
      <c r="N58" t="s">
        <v>19</v>
      </c>
      <c r="P58">
        <f>BL55</f>
        <v>1012.9306248141809</v>
      </c>
      <c r="R58" t="s">
        <v>20</v>
      </c>
      <c r="U58">
        <f>((P58*1000)/(365*24))*4</f>
        <v>462.5253994585301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2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2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23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2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2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23">
        <v>3.3895454249232702E-2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6">(K78-K74)^2</f>
        <v>9.0531838076121293E-3</v>
      </c>
      <c r="L77">
        <f t="shared" si="6"/>
        <v>1.0731841650788084E-2</v>
      </c>
      <c r="M77">
        <f t="shared" si="6"/>
        <v>1.9794841744696336E-2</v>
      </c>
      <c r="N77">
        <f t="shared" si="6"/>
        <v>5.9700578346375141E-2</v>
      </c>
      <c r="O77">
        <f t="shared" si="6"/>
        <v>9.8102538439868478E-2</v>
      </c>
      <c r="P77">
        <f t="shared" si="6"/>
        <v>0.20348125040617226</v>
      </c>
      <c r="Q77">
        <f t="shared" si="6"/>
        <v>0.1895032203347308</v>
      </c>
      <c r="R77">
        <f t="shared" si="6"/>
        <v>0.28690668955235549</v>
      </c>
      <c r="S77">
        <f t="shared" si="6"/>
        <v>0.27512474988781105</v>
      </c>
      <c r="T77">
        <f t="shared" si="6"/>
        <v>0.5867685431442824</v>
      </c>
      <c r="U77">
        <f t="shared" si="6"/>
        <v>1.3303201113958683</v>
      </c>
      <c r="V77">
        <f t="shared" si="6"/>
        <v>2.7386640863222818</v>
      </c>
      <c r="W77">
        <f t="shared" si="6"/>
        <v>3.9273904921124525</v>
      </c>
      <c r="X77">
        <f t="shared" si="6"/>
        <v>8.5134007518909449</v>
      </c>
      <c r="Y77">
        <f t="shared" si="6"/>
        <v>5.189993691909689</v>
      </c>
      <c r="Z77">
        <f t="shared" si="6"/>
        <v>4.9873523434710751</v>
      </c>
      <c r="AA77">
        <f t="shared" si="6"/>
        <v>2.9963475655974854</v>
      </c>
      <c r="AB77">
        <f t="shared" si="6"/>
        <v>5.9154671067207989</v>
      </c>
      <c r="AC77">
        <f t="shared" si="6"/>
        <v>0.22557856436950177</v>
      </c>
      <c r="AD77">
        <f t="shared" si="6"/>
        <v>2.4540647054925238</v>
      </c>
      <c r="AE77">
        <f t="shared" si="6"/>
        <v>0.60408858554485179</v>
      </c>
      <c r="AF77">
        <f t="shared" si="6"/>
        <v>0.18587505472392393</v>
      </c>
      <c r="AG77">
        <f t="shared" si="6"/>
        <v>1.8690116187492067</v>
      </c>
      <c r="AH77">
        <f t="shared" si="6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7">$I74+($C76/($C76+J76))*J73*(EXP(-EXP($A76-$B76*K75)))</f>
        <v>7.7777777777777784E-3</v>
      </c>
      <c r="L78">
        <f t="shared" si="7"/>
        <v>7.7777777777777784E-3</v>
      </c>
      <c r="M78">
        <f t="shared" si="7"/>
        <v>7.7777777777777784E-3</v>
      </c>
      <c r="N78">
        <f t="shared" si="7"/>
        <v>7.7777777777777784E-3</v>
      </c>
      <c r="O78">
        <f t="shared" si="7"/>
        <v>7.7777777777777784E-3</v>
      </c>
      <c r="P78">
        <f t="shared" si="7"/>
        <v>7.7777777777777784E-3</v>
      </c>
      <c r="Q78">
        <f t="shared" si="7"/>
        <v>7.7777777777778079E-3</v>
      </c>
      <c r="R78">
        <f t="shared" si="7"/>
        <v>7.7777777798790498E-3</v>
      </c>
      <c r="S78">
        <f t="shared" si="7"/>
        <v>7.7777855623048448E-3</v>
      </c>
      <c r="T78">
        <f t="shared" si="7"/>
        <v>7.7810829603372862E-3</v>
      </c>
      <c r="U78">
        <f t="shared" si="7"/>
        <v>8.0649376389822745E-3</v>
      </c>
      <c r="V78">
        <f t="shared" si="7"/>
        <v>1.5542596948390027E-2</v>
      </c>
      <c r="W78">
        <f t="shared" si="7"/>
        <v>9.6163123254309868E-2</v>
      </c>
      <c r="X78">
        <f t="shared" si="7"/>
        <v>0.53135451436179648</v>
      </c>
      <c r="Y78">
        <f t="shared" si="7"/>
        <v>2.0462032492870863</v>
      </c>
      <c r="Z78">
        <f t="shared" si="7"/>
        <v>5.5709092671370986</v>
      </c>
      <c r="AA78">
        <f t="shared" si="7"/>
        <v>11.927906666546745</v>
      </c>
      <c r="AB78">
        <f t="shared" si="7"/>
        <v>21.013854832133674</v>
      </c>
      <c r="AC78">
        <f t="shared" si="7"/>
        <v>31.935337939696822</v>
      </c>
      <c r="AD78">
        <f t="shared" si="7"/>
        <v>43.610458022700691</v>
      </c>
      <c r="AE78">
        <f t="shared" si="7"/>
        <v>55.354545345592669</v>
      </c>
      <c r="AF78">
        <f t="shared" si="7"/>
        <v>66.190119238626536</v>
      </c>
      <c r="AG78">
        <f t="shared" si="7"/>
        <v>77.397822090808646</v>
      </c>
      <c r="AH78">
        <f t="shared" si="7"/>
        <v>86.816096256253047</v>
      </c>
      <c r="AI78">
        <f t="shared" si="7"/>
        <v>90.722984252624514</v>
      </c>
      <c r="AJ78">
        <f t="shared" si="7"/>
        <v>109.47247006610884</v>
      </c>
      <c r="AK78">
        <f t="shared" si="7"/>
        <v>118.48985055911115</v>
      </c>
      <c r="AL78">
        <f t="shared" si="7"/>
        <v>127.01402417350761</v>
      </c>
      <c r="AM78">
        <f t="shared" si="7"/>
        <v>135.13849739648302</v>
      </c>
      <c r="AN78">
        <f t="shared" si="7"/>
        <v>142.94651493314615</v>
      </c>
      <c r="AO78">
        <f t="shared" si="7"/>
        <v>150.50822272123807</v>
      </c>
      <c r="AP78">
        <f t="shared" si="7"/>
        <v>157.88047336427678</v>
      </c>
      <c r="AQ78">
        <f t="shared" si="7"/>
        <v>165.10795445819076</v>
      </c>
      <c r="AR78" s="23">
        <f t="shared" si="7"/>
        <v>172.22485904563194</v>
      </c>
      <c r="AS78">
        <f t="shared" si="7"/>
        <v>179.25666745095785</v>
      </c>
      <c r="AT78">
        <f t="shared" si="7"/>
        <v>186.22182308496488</v>
      </c>
      <c r="AU78">
        <f t="shared" si="7"/>
        <v>193.13320805679399</v>
      </c>
      <c r="AV78">
        <f t="shared" si="7"/>
        <v>199.99939178722042</v>
      </c>
      <c r="AW78">
        <f t="shared" si="7"/>
        <v>206.82566005135365</v>
      </c>
      <c r="AX78">
        <f t="shared" si="7"/>
        <v>213.61484727731155</v>
      </c>
      <c r="AY78">
        <f t="shared" si="7"/>
        <v>220.36800008924524</v>
      </c>
      <c r="AZ78">
        <f t="shared" si="7"/>
        <v>227.08490000949357</v>
      </c>
      <c r="BA78">
        <f t="shared" si="7"/>
        <v>233.76447074044825</v>
      </c>
      <c r="BB78" s="23">
        <f t="shared" si="7"/>
        <v>240.40509205755953</v>
      </c>
      <c r="BC78">
        <f t="shared" si="7"/>
        <v>247.00483884570232</v>
      </c>
      <c r="BD78">
        <f t="shared" si="7"/>
        <v>253.56166057254168</v>
      </c>
      <c r="BE78">
        <f t="shared" si="7"/>
        <v>260.07351366093962</v>
      </c>
      <c r="BF78">
        <f t="shared" si="7"/>
        <v>266.53845682806485</v>
      </c>
      <c r="BG78">
        <f t="shared" si="7"/>
        <v>272.95471747611975</v>
      </c>
      <c r="BH78">
        <f t="shared" si="7"/>
        <v>279.32073559983297</v>
      </c>
      <c r="BI78">
        <f t="shared" si="7"/>
        <v>285.63519036420678</v>
      </c>
      <c r="BJ78">
        <f t="shared" si="7"/>
        <v>291.8970134500297</v>
      </c>
      <c r="BK78">
        <f t="shared" si="7"/>
        <v>298.10539241747375</v>
      </c>
      <c r="BL78" s="23">
        <f t="shared" si="7"/>
        <v>304.25976665991618</v>
      </c>
    </row>
    <row r="79" spans="1:64" x14ac:dyDescent="0.25">
      <c r="AR79" s="23">
        <f>AR78/AR73*100</f>
        <v>10.037339408106543</v>
      </c>
      <c r="BB79" s="23">
        <f>BB78/BB73*100</f>
        <v>11.903753748994315</v>
      </c>
      <c r="BL79" s="23">
        <f>BL78/BL73*100</f>
        <v>13.095984109730658</v>
      </c>
    </row>
    <row r="81" spans="1:64" x14ac:dyDescent="0.25">
      <c r="N81" t="s">
        <v>19</v>
      </c>
      <c r="P81">
        <f>BL78</f>
        <v>304.25976665991618</v>
      </c>
      <c r="R81" t="s">
        <v>20</v>
      </c>
      <c r="U81">
        <f>((P81*1000)/(365*24))*4</f>
        <v>138.93140030133159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25"/>
      <c r="BB97" s="25"/>
      <c r="BL97" s="25"/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2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2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23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2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2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23">
        <v>3.3895454249232702E-2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8">ABS(K101-K97)</f>
        <v>6.6206174025673334E-16</v>
      </c>
      <c r="L100">
        <f t="shared" si="8"/>
        <v>2.7951021338540017E-14</v>
      </c>
      <c r="M100">
        <f t="shared" si="8"/>
        <v>8.301182880719009E-13</v>
      </c>
      <c r="N100">
        <f t="shared" si="8"/>
        <v>1.8999999816145551E-3</v>
      </c>
      <c r="O100">
        <f t="shared" si="8"/>
        <v>3.0999996918862805E-3</v>
      </c>
      <c r="P100">
        <f t="shared" si="8"/>
        <v>6.1999961181582776E-3</v>
      </c>
      <c r="Q100">
        <f t="shared" si="8"/>
        <v>8.5999619999007001E-3</v>
      </c>
      <c r="R100">
        <f t="shared" si="8"/>
        <v>8.0097927678860134E-3</v>
      </c>
      <c r="S100">
        <f t="shared" si="8"/>
        <v>7.7979629850985221E-3</v>
      </c>
      <c r="T100">
        <f t="shared" si="8"/>
        <v>8.7887642038405652E-3</v>
      </c>
      <c r="U100">
        <f t="shared" si="8"/>
        <v>1.0446230419951545E-2</v>
      </c>
      <c r="V100">
        <f t="shared" si="8"/>
        <v>7.8803885388799497E-3</v>
      </c>
      <c r="W100">
        <f t="shared" si="8"/>
        <v>1.0416792457191808E-2</v>
      </c>
      <c r="X100">
        <f t="shared" si="8"/>
        <v>7.4582025526932702E-3</v>
      </c>
      <c r="Y100">
        <f t="shared" si="8"/>
        <v>5.7330631702680098E-3</v>
      </c>
      <c r="Z100">
        <f t="shared" si="8"/>
        <v>5.3262777977982137E-4</v>
      </c>
      <c r="AA100">
        <f t="shared" si="8"/>
        <v>2.0408633844738962E-2</v>
      </c>
      <c r="AB100">
        <f t="shared" si="8"/>
        <v>3.6975810288124147E-2</v>
      </c>
      <c r="AC100">
        <f t="shared" si="8"/>
        <v>0.14989308885052027</v>
      </c>
      <c r="AD100">
        <f t="shared" si="8"/>
        <v>0.18751880768527002</v>
      </c>
      <c r="AE100">
        <f t="shared" si="8"/>
        <v>6.6388223504132426E-6</v>
      </c>
      <c r="AF100">
        <f t="shared" si="8"/>
        <v>0.19829665669923557</v>
      </c>
      <c r="AG100">
        <f t="shared" si="8"/>
        <v>0.34103734864757129</v>
      </c>
      <c r="AH100">
        <f t="shared" si="8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9">$I97+($C99/($C99+J99))*J96*(EXP(-EXP($A99-$B99*K98)))</f>
        <v>6.6206174025673334E-16</v>
      </c>
      <c r="L101">
        <f t="shared" si="9"/>
        <v>2.7951021338540017E-14</v>
      </c>
      <c r="M101">
        <f t="shared" si="9"/>
        <v>8.301182880719009E-13</v>
      </c>
      <c r="N101">
        <f t="shared" si="9"/>
        <v>1.8385444850830838E-11</v>
      </c>
      <c r="O101">
        <f t="shared" si="9"/>
        <v>3.0811371948344805E-10</v>
      </c>
      <c r="P101">
        <f t="shared" si="9"/>
        <v>3.881841722065662E-9</v>
      </c>
      <c r="Q101">
        <f t="shared" si="9"/>
        <v>3.8000099300252968E-8</v>
      </c>
      <c r="R101">
        <f t="shared" si="9"/>
        <v>3.0824221499685068E-7</v>
      </c>
      <c r="S101">
        <f t="shared" si="9"/>
        <v>2.0370149014785735E-6</v>
      </c>
      <c r="T101">
        <f t="shared" si="9"/>
        <v>1.1235796159433975E-5</v>
      </c>
      <c r="U101">
        <f t="shared" si="9"/>
        <v>5.3769580048454479E-5</v>
      </c>
      <c r="V101">
        <f t="shared" si="9"/>
        <v>2.1961146112004992E-4</v>
      </c>
      <c r="W101">
        <f t="shared" si="9"/>
        <v>7.8320754280819115E-4</v>
      </c>
      <c r="X101">
        <f t="shared" si="9"/>
        <v>2.3277974473067289E-3</v>
      </c>
      <c r="Y101">
        <f t="shared" si="9"/>
        <v>6.8059368297319917E-3</v>
      </c>
      <c r="Z101">
        <f t="shared" si="9"/>
        <v>1.7583372220220179E-2</v>
      </c>
      <c r="AA101">
        <f t="shared" si="9"/>
        <v>4.1530333844738962E-2</v>
      </c>
      <c r="AB101">
        <f t="shared" si="9"/>
        <v>8.8695389711875863E-2</v>
      </c>
      <c r="AC101">
        <f t="shared" si="9"/>
        <v>0.17916621114947967</v>
      </c>
      <c r="AD101">
        <f t="shared" si="9"/>
        <v>0.33638449231472994</v>
      </c>
      <c r="AE101">
        <f t="shared" si="9"/>
        <v>0.60697033882235041</v>
      </c>
      <c r="AF101">
        <f t="shared" si="9"/>
        <v>1.0273717566992355</v>
      </c>
      <c r="AG101">
        <f t="shared" si="9"/>
        <v>1.6806807486475712</v>
      </c>
      <c r="AH101">
        <f t="shared" si="9"/>
        <v>2.5934367889421983</v>
      </c>
      <c r="AI101">
        <f t="shared" si="9"/>
        <v>3.7295406784949843</v>
      </c>
      <c r="AJ101">
        <f t="shared" si="9"/>
        <v>5.5318942121667956</v>
      </c>
      <c r="AK101">
        <f t="shared" si="9"/>
        <v>7.69388971493981</v>
      </c>
      <c r="AL101">
        <f t="shared" si="9"/>
        <v>10.391649095440028</v>
      </c>
      <c r="AM101">
        <f t="shared" si="9"/>
        <v>13.667224471247595</v>
      </c>
      <c r="AN101">
        <f t="shared" si="9"/>
        <v>17.547308392081053</v>
      </c>
      <c r="AO101">
        <f t="shared" si="9"/>
        <v>22.041906367894949</v>
      </c>
      <c r="AP101">
        <f t="shared" si="9"/>
        <v>27.144230160314137</v>
      </c>
      <c r="AQ101">
        <f t="shared" si="9"/>
        <v>32.831675517387161</v>
      </c>
      <c r="AR101" s="23">
        <f t="shared" si="9"/>
        <v>39.067658731693243</v>
      </c>
      <c r="AS101">
        <f t="shared" si="9"/>
        <v>45.804043904307314</v>
      </c>
      <c r="AT101">
        <f t="shared" si="9"/>
        <v>52.983890761254429</v>
      </c>
      <c r="AU101">
        <f t="shared" si="9"/>
        <v>60.544280597300293</v>
      </c>
      <c r="AV101">
        <f t="shared" si="9"/>
        <v>68.419023654403446</v>
      </c>
      <c r="AW101">
        <f t="shared" si="9"/>
        <v>76.541104430541992</v>
      </c>
      <c r="AX101">
        <f t="shared" si="9"/>
        <v>84.844773925460331</v>
      </c>
      <c r="AY101">
        <f t="shared" si="9"/>
        <v>93.267244280962743</v>
      </c>
      <c r="AZ101">
        <f t="shared" si="9"/>
        <v>101.7499787975472</v>
      </c>
      <c r="BA101">
        <f t="shared" si="9"/>
        <v>110.23959802345924</v>
      </c>
      <c r="BB101" s="23">
        <f t="shared" si="9"/>
        <v>118.68844100418777</v>
      </c>
      <c r="BC101">
        <f t="shared" si="9"/>
        <v>127.05483114397039</v>
      </c>
      <c r="BD101">
        <f t="shared" si="9"/>
        <v>135.30310011737316</v>
      </c>
      <c r="BE101">
        <f t="shared" si="9"/>
        <v>143.40342257053777</v>
      </c>
      <c r="BF101">
        <f t="shared" si="9"/>
        <v>151.3315105050751</v>
      </c>
      <c r="BG101">
        <f t="shared" si="9"/>
        <v>159.06821052495965</v>
      </c>
      <c r="BH101">
        <f t="shared" si="9"/>
        <v>166.59904054424857</v>
      </c>
      <c r="BI101">
        <f t="shared" si="9"/>
        <v>173.91369582353497</v>
      </c>
      <c r="BJ101">
        <f t="shared" si="9"/>
        <v>181.0055478106847</v>
      </c>
      <c r="BK101">
        <f t="shared" si="9"/>
        <v>187.87115349972552</v>
      </c>
      <c r="BL101" s="23">
        <f t="shared" si="9"/>
        <v>194.50978803813476</v>
      </c>
    </row>
    <row r="104" spans="1:64" x14ac:dyDescent="0.25">
      <c r="N104" t="s">
        <v>19</v>
      </c>
      <c r="P104">
        <f>BL101</f>
        <v>194.50978803813476</v>
      </c>
      <c r="R104" t="s">
        <v>20</v>
      </c>
      <c r="U104">
        <f>((P104*1000)/(365*24))*4</f>
        <v>88.81725481193368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2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2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23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2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2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23">
        <v>3.3895454249232702E-2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0">ABS(K124-K120)</f>
        <v>1.7942996447669456E-2</v>
      </c>
      <c r="L123">
        <f t="shared" si="10"/>
        <v>2.9015982017653274E-2</v>
      </c>
      <c r="M123">
        <f t="shared" si="10"/>
        <v>3.2760902553133908E-2</v>
      </c>
      <c r="N123">
        <f t="shared" si="10"/>
        <v>9.8776267316473085E-2</v>
      </c>
      <c r="O123">
        <f t="shared" si="10"/>
        <v>0.30203821047107549</v>
      </c>
      <c r="P123">
        <f t="shared" si="10"/>
        <v>0.27775866805870392</v>
      </c>
      <c r="Q123">
        <f t="shared" si="10"/>
        <v>0.29127354119750293</v>
      </c>
      <c r="R123">
        <f t="shared" si="10"/>
        <v>0.4177461810297397</v>
      </c>
      <c r="S123">
        <f t="shared" si="10"/>
        <v>0.27516590150858444</v>
      </c>
      <c r="T123">
        <f t="shared" si="10"/>
        <v>0.14945068889237967</v>
      </c>
      <c r="U123">
        <f t="shared" si="10"/>
        <v>4.0991129014309458E-2</v>
      </c>
      <c r="V123">
        <f t="shared" si="10"/>
        <v>1.854994516359576E-2</v>
      </c>
      <c r="W123">
        <f t="shared" si="10"/>
        <v>0.17356523041826621</v>
      </c>
      <c r="X123">
        <f t="shared" si="10"/>
        <v>1.6739423553957522E-6</v>
      </c>
      <c r="Y123">
        <f t="shared" si="10"/>
        <v>0.71293868066230637</v>
      </c>
      <c r="Z123">
        <f t="shared" si="10"/>
        <v>1.4675467842663843</v>
      </c>
      <c r="AA123">
        <f t="shared" si="10"/>
        <v>1.5752417522217157</v>
      </c>
      <c r="AB123">
        <f t="shared" si="10"/>
        <v>1.4918434823187958</v>
      </c>
      <c r="AC123">
        <f t="shared" si="10"/>
        <v>0.67885340157120844</v>
      </c>
      <c r="AD123">
        <f t="shared" si="10"/>
        <v>0.98033575567688835</v>
      </c>
      <c r="AE123">
        <f t="shared" si="10"/>
        <v>0.13692029519904914</v>
      </c>
      <c r="AF123">
        <f t="shared" si="10"/>
        <v>0.36592460594282095</v>
      </c>
      <c r="AG123">
        <f t="shared" si="10"/>
        <v>0.55740715033438448</v>
      </c>
      <c r="AH123">
        <f t="shared" si="10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1">$I120+($C122/($C122+K122))*K119*(EXP(-EXP($A122-$B122*L121)))</f>
        <v>3.6615982017653273E-2</v>
      </c>
      <c r="M124">
        <f t="shared" si="11"/>
        <v>5.2560902553133906E-2</v>
      </c>
      <c r="N124">
        <f t="shared" si="11"/>
        <v>7.6723732683526905E-2</v>
      </c>
      <c r="O124">
        <f t="shared" si="11"/>
        <v>0.11354178952892449</v>
      </c>
      <c r="P124">
        <f t="shared" si="11"/>
        <v>0.16582533194129612</v>
      </c>
      <c r="Q124">
        <f t="shared" si="11"/>
        <v>0.24432545880249701</v>
      </c>
      <c r="R124">
        <f t="shared" si="11"/>
        <v>0.35053432402076534</v>
      </c>
      <c r="S124">
        <f t="shared" si="11"/>
        <v>0.50521620960252678</v>
      </c>
      <c r="T124">
        <f t="shared" si="11"/>
        <v>0.70311491716822638</v>
      </c>
      <c r="U124">
        <f t="shared" si="11"/>
        <v>0.97523223462503439</v>
      </c>
      <c r="V124">
        <f t="shared" si="11"/>
        <v>1.3303280764767271</v>
      </c>
      <c r="W124">
        <f t="shared" si="11"/>
        <v>1.762796169813696</v>
      </c>
      <c r="X124">
        <f t="shared" si="11"/>
        <v>2.2845807603967874</v>
      </c>
      <c r="Y124">
        <f t="shared" si="11"/>
        <v>3.0994426200419403</v>
      </c>
      <c r="Z124">
        <f t="shared" si="11"/>
        <v>3.9831770247634668</v>
      </c>
      <c r="AA124">
        <f t="shared" si="11"/>
        <v>5.1686890547774649</v>
      </c>
      <c r="AB124">
        <f t="shared" si="11"/>
        <v>6.5519163165311127</v>
      </c>
      <c r="AC124">
        <f t="shared" si="11"/>
        <v>8.231832881052032</v>
      </c>
      <c r="AD124">
        <f t="shared" si="11"/>
        <v>10.196034917116977</v>
      </c>
      <c r="AE124">
        <f t="shared" si="11"/>
        <v>12.320853800543869</v>
      </c>
      <c r="AF124">
        <f t="shared" si="11"/>
        <v>15.136647957705788</v>
      </c>
      <c r="AG124">
        <f t="shared" si="11"/>
        <v>18.300321982647489</v>
      </c>
      <c r="AH124">
        <f t="shared" si="11"/>
        <v>21.79005358077929</v>
      </c>
      <c r="AI124">
        <f t="shared" si="11"/>
        <v>24.704927588696265</v>
      </c>
      <c r="AJ124">
        <f t="shared" si="11"/>
        <v>30.44569300879089</v>
      </c>
      <c r="AK124">
        <f t="shared" si="11"/>
        <v>35.673732778633166</v>
      </c>
      <c r="AL124">
        <f t="shared" si="11"/>
        <v>41.516013015622917</v>
      </c>
      <c r="AM124">
        <f t="shared" si="11"/>
        <v>48.001892825772323</v>
      </c>
      <c r="AN124">
        <f t="shared" si="11"/>
        <v>55.157232146459855</v>
      </c>
      <c r="AO124">
        <f t="shared" si="11"/>
        <v>63.004038000772667</v>
      </c>
      <c r="AP124">
        <f t="shared" si="11"/>
        <v>71.56018670994618</v>
      </c>
      <c r="AQ124">
        <f t="shared" si="11"/>
        <v>80.839225207192712</v>
      </c>
      <c r="AR124" s="23">
        <f t="shared" si="11"/>
        <v>90.850252011720443</v>
      </c>
      <c r="AS124">
        <f t="shared" si="11"/>
        <v>101.59787606431887</v>
      </c>
      <c r="AT124">
        <f t="shared" si="11"/>
        <v>113.08224956912349</v>
      </c>
      <c r="AU124">
        <f t="shared" si="11"/>
        <v>125.29916927853529</v>
      </c>
      <c r="AV124">
        <f t="shared" si="11"/>
        <v>138.24023932419882</v>
      </c>
      <c r="AW124">
        <f t="shared" si="11"/>
        <v>151.89308773973983</v>
      </c>
      <c r="AX124">
        <f t="shared" si="11"/>
        <v>166.24162822607795</v>
      </c>
      <c r="AY124">
        <f t="shared" si="11"/>
        <v>181.26635844910734</v>
      </c>
      <c r="AZ124">
        <f t="shared" si="11"/>
        <v>196.9446861939563</v>
      </c>
      <c r="BA124">
        <f t="shared" si="11"/>
        <v>213.2512749852124</v>
      </c>
      <c r="BB124" s="23">
        <f t="shared" si="11"/>
        <v>230.15840127086454</v>
      </c>
      <c r="BC124">
        <f t="shared" si="11"/>
        <v>247.63631591156945</v>
      </c>
      <c r="BD124">
        <f t="shared" si="11"/>
        <v>265.65360347067099</v>
      </c>
      <c r="BE124">
        <f t="shared" si="11"/>
        <v>284.17753362239301</v>
      </c>
      <c r="BF124">
        <f t="shared" si="11"/>
        <v>303.17439984893264</v>
      </c>
      <c r="BG124">
        <f t="shared" si="11"/>
        <v>322.60984145044938</v>
      </c>
      <c r="BH124">
        <f t="shared" si="11"/>
        <v>342.4491457194419</v>
      </c>
      <c r="BI124">
        <f t="shared" si="11"/>
        <v>362.65752791287974</v>
      </c>
      <c r="BJ124">
        <f t="shared" si="11"/>
        <v>383.20038737680756</v>
      </c>
      <c r="BK124">
        <f t="shared" si="11"/>
        <v>404.04353882913409</v>
      </c>
      <c r="BL124" s="23">
        <f t="shared" si="11"/>
        <v>425.15341838111988</v>
      </c>
    </row>
    <row r="127" spans="1:64" x14ac:dyDescent="0.25">
      <c r="N127" t="s">
        <v>19</v>
      </c>
      <c r="P127">
        <f>BL124</f>
        <v>425.15341838111988</v>
      </c>
      <c r="R127" t="s">
        <v>20</v>
      </c>
      <c r="U127">
        <f>((P127*1000)/(365*24))*4</f>
        <v>194.13398099594517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2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2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23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2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2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23">
        <v>3.3895454249232702E-2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2">(K147-K143)^2</f>
        <v>6.9548397162219168E-3</v>
      </c>
      <c r="L146">
        <f t="shared" si="12"/>
        <v>0.11253536716569719</v>
      </c>
      <c r="M146">
        <f t="shared" si="12"/>
        <v>0.69305389480421198</v>
      </c>
      <c r="N146">
        <f t="shared" si="12"/>
        <v>1.3747084383056947</v>
      </c>
      <c r="O146">
        <f t="shared" si="12"/>
        <v>3.011173644675214</v>
      </c>
      <c r="P146">
        <f t="shared" si="12"/>
        <v>2.2744738550201418</v>
      </c>
      <c r="Q146">
        <f t="shared" si="12"/>
        <v>1.7103989230956551</v>
      </c>
      <c r="R146">
        <f t="shared" si="12"/>
        <v>6.6160941104030258</v>
      </c>
      <c r="S146">
        <f t="shared" si="12"/>
        <v>1.0444629399959517</v>
      </c>
      <c r="T146">
        <f t="shared" si="12"/>
        <v>1.0267290428987237</v>
      </c>
      <c r="U146">
        <f t="shared" si="12"/>
        <v>7.3061531983201098</v>
      </c>
      <c r="V146">
        <f t="shared" si="12"/>
        <v>26.03565210811287</v>
      </c>
      <c r="W146">
        <f t="shared" si="12"/>
        <v>7.4280483104966022</v>
      </c>
      <c r="X146">
        <f t="shared" si="12"/>
        <v>17.333391973873198</v>
      </c>
      <c r="Y146">
        <f t="shared" si="12"/>
        <v>42.485569194853255</v>
      </c>
      <c r="Z146">
        <f t="shared" si="12"/>
        <v>35.549248310240131</v>
      </c>
      <c r="AA146">
        <f t="shared" si="12"/>
        <v>97.307412911374016</v>
      </c>
      <c r="AB146">
        <f t="shared" si="12"/>
        <v>78.68047265831882</v>
      </c>
      <c r="AC146">
        <f t="shared" si="12"/>
        <v>883.56853911652445</v>
      </c>
      <c r="AD146">
        <f t="shared" si="12"/>
        <v>13.20029121973861</v>
      </c>
      <c r="AE146">
        <f t="shared" si="12"/>
        <v>215.35230150909035</v>
      </c>
      <c r="AF146">
        <f t="shared" si="12"/>
        <v>555.05545696427555</v>
      </c>
      <c r="AG146">
        <f t="shared" si="12"/>
        <v>34.393333397703593</v>
      </c>
      <c r="AH146">
        <f t="shared" si="12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3">$I143+($C145/($C145+J145))*J142*(EXP(-EXP($A145-$B145*K144)))</f>
        <v>1.1305543598548193</v>
      </c>
      <c r="L147">
        <f t="shared" si="13"/>
        <v>1.1540872518561971</v>
      </c>
      <c r="M147">
        <f t="shared" si="13"/>
        <v>1.2207504209271458</v>
      </c>
      <c r="N147">
        <f t="shared" si="13"/>
        <v>1.3914673686641819</v>
      </c>
      <c r="O147">
        <f t="shared" si="13"/>
        <v>1.7821360548800558</v>
      </c>
      <c r="P147">
        <f t="shared" si="13"/>
        <v>2.5588773592269902</v>
      </c>
      <c r="Q147">
        <f t="shared" si="13"/>
        <v>4.0330536489284601</v>
      </c>
      <c r="R147">
        <f t="shared" si="13"/>
        <v>6.6145164794634077</v>
      </c>
      <c r="S147">
        <f t="shared" si="13"/>
        <v>10.997203909094777</v>
      </c>
      <c r="T147">
        <f t="shared" si="13"/>
        <v>17.556530743660453</v>
      </c>
      <c r="U147">
        <f t="shared" si="13"/>
        <v>27.306121092169676</v>
      </c>
      <c r="V147">
        <f t="shared" si="13"/>
        <v>41.182408888207853</v>
      </c>
      <c r="W147">
        <f t="shared" si="13"/>
        <v>57.573422882943554</v>
      </c>
      <c r="X147">
        <f t="shared" si="13"/>
        <v>77.320857508232848</v>
      </c>
      <c r="Y147">
        <f t="shared" si="13"/>
        <v>107.03299210955714</v>
      </c>
      <c r="Z147">
        <f t="shared" si="13"/>
        <v>141.76126105568338</v>
      </c>
      <c r="AA147">
        <f t="shared" si="13"/>
        <v>178.60769144356817</v>
      </c>
      <c r="AB147">
        <f t="shared" si="13"/>
        <v>223.14288847814674</v>
      </c>
      <c r="AC147">
        <f t="shared" si="13"/>
        <v>272.78493405597635</v>
      </c>
      <c r="AD147">
        <f t="shared" si="13"/>
        <v>314.84083404382352</v>
      </c>
      <c r="AE147">
        <f t="shared" si="13"/>
        <v>372.42289146361253</v>
      </c>
      <c r="AF147">
        <f t="shared" si="13"/>
        <v>438.39214310738834</v>
      </c>
      <c r="AG147">
        <f t="shared" si="13"/>
        <v>515.23289006327479</v>
      </c>
      <c r="AH147">
        <f t="shared" si="13"/>
        <v>580.81939589146953</v>
      </c>
      <c r="AI147">
        <f t="shared" si="13"/>
        <v>637.58658042014372</v>
      </c>
      <c r="AJ147">
        <f t="shared" si="13"/>
        <v>688.99135463403775</v>
      </c>
      <c r="AK147">
        <f t="shared" si="13"/>
        <v>758.59628839406014</v>
      </c>
      <c r="AL147">
        <f t="shared" si="13"/>
        <v>829.56690769190345</v>
      </c>
      <c r="AM147">
        <f t="shared" si="13"/>
        <v>901.64319694629637</v>
      </c>
      <c r="AN147">
        <f t="shared" si="13"/>
        <v>974.59378755351543</v>
      </c>
      <c r="AO147">
        <f t="shared" si="13"/>
        <v>1048.2142793516609</v>
      </c>
      <c r="AP147">
        <f t="shared" si="13"/>
        <v>1122.3251275486637</v>
      </c>
      <c r="AQ147">
        <f t="shared" si="13"/>
        <v>1196.7693305713699</v>
      </c>
      <c r="AR147" s="23">
        <f t="shared" si="13"/>
        <v>1271.4100864508443</v>
      </c>
      <c r="AS147">
        <f t="shared" si="13"/>
        <v>1346.128530382678</v>
      </c>
      <c r="AT147">
        <f t="shared" si="13"/>
        <v>1420.8216234011634</v>
      </c>
      <c r="AU147">
        <f t="shared" si="13"/>
        <v>1495.4002302309145</v>
      </c>
      <c r="AV147">
        <f t="shared" si="13"/>
        <v>1569.7874015421394</v>
      </c>
      <c r="AW147">
        <f t="shared" si="13"/>
        <v>1643.9168602281115</v>
      </c>
      <c r="AX147">
        <f t="shared" si="13"/>
        <v>1717.7316812938247</v>
      </c>
      <c r="AY147">
        <f t="shared" si="13"/>
        <v>1791.1831490746445</v>
      </c>
      <c r="AZ147">
        <f t="shared" si="13"/>
        <v>1864.2297726277097</v>
      </c>
      <c r="BA147">
        <f t="shared" si="13"/>
        <v>1936.8364393362194</v>
      </c>
      <c r="BB147" s="23">
        <f t="shared" si="13"/>
        <v>2008.9736873284412</v>
      </c>
      <c r="BC147">
        <f t="shared" si="13"/>
        <v>2080.6170787126557</v>
      </c>
      <c r="BD147">
        <f t="shared" si="13"/>
        <v>2151.7466574824971</v>
      </c>
      <c r="BE147">
        <f t="shared" si="13"/>
        <v>2222.3464779874353</v>
      </c>
      <c r="BF147">
        <f t="shared" si="13"/>
        <v>2292.4041919102692</v>
      </c>
      <c r="BG147">
        <f t="shared" si="13"/>
        <v>2361.9106836318711</v>
      </c>
      <c r="BH147">
        <f t="shared" si="13"/>
        <v>2430.85974562716</v>
      </c>
      <c r="BI147">
        <f t="shared" si="13"/>
        <v>2499.2477870924786</v>
      </c>
      <c r="BJ147">
        <f t="shared" si="13"/>
        <v>2567.0735703424953</v>
      </c>
      <c r="BK147">
        <f t="shared" si="13"/>
        <v>2634.337970641604</v>
      </c>
      <c r="BL147" s="23">
        <f t="shared" si="13"/>
        <v>2701.0437560642295</v>
      </c>
    </row>
    <row r="148" spans="1:64" x14ac:dyDescent="0.25"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R148" s="23">
        <f>AR147/AR142*100</f>
        <v>7.6300440149668036</v>
      </c>
      <c r="BB148" s="23">
        <f>BB147/BB142*100</f>
        <v>9.6851059844797227</v>
      </c>
      <c r="BG148" s="20"/>
      <c r="BH148" s="20"/>
      <c r="BI148" s="20"/>
      <c r="BJ148" s="20"/>
      <c r="BK148" s="20"/>
      <c r="BL148" s="23">
        <f>BL147/BL142*100</f>
        <v>10.881376126306707</v>
      </c>
    </row>
    <row r="150" spans="1:64" x14ac:dyDescent="0.25">
      <c r="N150" t="s">
        <v>19</v>
      </c>
      <c r="P150">
        <f>BL147</f>
        <v>2701.0437560642295</v>
      </c>
      <c r="R150" t="s">
        <v>20</v>
      </c>
      <c r="U150">
        <f>((P150*1000)/(365*24))*4</f>
        <v>1233.3533132713378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2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2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23">
        <v>55</v>
      </c>
    </row>
    <row r="168" spans="1:64" x14ac:dyDescent="0.25">
      <c r="A168" s="3">
        <v>2.685781502477754</v>
      </c>
      <c r="B168" s="3">
        <v>3.2634426446834112E-2</v>
      </c>
      <c r="C168" s="3">
        <v>23.973206687945403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2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2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23">
        <v>3.3895454249232702E-2</v>
      </c>
    </row>
    <row r="169" spans="1:64" x14ac:dyDescent="0.25">
      <c r="E169" t="s">
        <v>3</v>
      </c>
      <c r="F169">
        <f>SUM(J169:AH169)</f>
        <v>1.7630266388781044</v>
      </c>
      <c r="I169">
        <v>0</v>
      </c>
      <c r="J169">
        <f>ABS(J170-J166)</f>
        <v>2.3507353091221819E-4</v>
      </c>
      <c r="K169">
        <f t="shared" ref="K169:AH169" si="14">ABS(K170-K166)</f>
        <v>1.6103645320257962E-3</v>
      </c>
      <c r="L169">
        <f t="shared" si="14"/>
        <v>1.3529546677763806E-3</v>
      </c>
      <c r="M169">
        <f t="shared" si="14"/>
        <v>3.5930739390828997E-2</v>
      </c>
      <c r="N169">
        <f t="shared" si="14"/>
        <v>3.6804249380522611E-2</v>
      </c>
      <c r="O169">
        <f t="shared" si="14"/>
        <v>4.2994127212243251E-2</v>
      </c>
      <c r="P169">
        <f t="shared" si="14"/>
        <v>3.9054910248978995E-2</v>
      </c>
      <c r="Q169">
        <f t="shared" si="14"/>
        <v>3.4963643117762316E-2</v>
      </c>
      <c r="R169">
        <f t="shared" si="14"/>
        <v>5.036765804326182E-2</v>
      </c>
      <c r="S169">
        <f t="shared" si="14"/>
        <v>6.9888005622861293E-2</v>
      </c>
      <c r="T169">
        <f t="shared" si="14"/>
        <v>0.1154780105290938</v>
      </c>
      <c r="U169">
        <f t="shared" si="14"/>
        <v>0.1202456199311735</v>
      </c>
      <c r="V169">
        <f t="shared" si="14"/>
        <v>0.15925224389056372</v>
      </c>
      <c r="W169">
        <f t="shared" si="14"/>
        <v>0.16930537450261446</v>
      </c>
      <c r="X169">
        <f t="shared" si="14"/>
        <v>0.12099947215727506</v>
      </c>
      <c r="Y169">
        <f t="shared" si="14"/>
        <v>8.015244045670164E-2</v>
      </c>
      <c r="Z169">
        <f t="shared" si="14"/>
        <v>2.0782265274916334E-2</v>
      </c>
      <c r="AA169">
        <f t="shared" si="14"/>
        <v>4.5157418175677116E-2</v>
      </c>
      <c r="AB169">
        <f t="shared" si="14"/>
        <v>0.150070790693524</v>
      </c>
      <c r="AC169">
        <f t="shared" si="14"/>
        <v>0.1244313876758642</v>
      </c>
      <c r="AD169">
        <f t="shared" si="14"/>
        <v>4.4871571711763147E-3</v>
      </c>
      <c r="AE169">
        <f t="shared" si="14"/>
        <v>9.6276067725479475E-2</v>
      </c>
      <c r="AF169">
        <f t="shared" si="14"/>
        <v>0.17008465483644919</v>
      </c>
      <c r="AG169">
        <f t="shared" si="14"/>
        <v>7.3102010108667681E-2</v>
      </c>
      <c r="AH169">
        <f t="shared" si="14"/>
        <v>1.7543744235126724E-12</v>
      </c>
    </row>
    <row r="170" spans="1:64" x14ac:dyDescent="0.25">
      <c r="G170" t="s">
        <v>4</v>
      </c>
      <c r="J170">
        <f>$I166+($C168/($C168+I168))*I165*(EXP(-EXP($A168-$B168*J167)))</f>
        <v>1.2350735309122182E-3</v>
      </c>
      <c r="K170">
        <f t="shared" ref="K170:BL170" si="15">$I166+($C168/($C168+J168))*J165*(EXP(-EXP($A168-$B168*K167)))</f>
        <v>1.3896354679742038E-3</v>
      </c>
      <c r="L170">
        <f t="shared" si="15"/>
        <v>1.6470453322236195E-3</v>
      </c>
      <c r="M170">
        <f t="shared" si="15"/>
        <v>2.0692606091710108E-3</v>
      </c>
      <c r="N170">
        <f t="shared" si="15"/>
        <v>2.695750619477388E-3</v>
      </c>
      <c r="O170">
        <f t="shared" si="15"/>
        <v>3.7058727877567572E-3</v>
      </c>
      <c r="P170">
        <f t="shared" si="15"/>
        <v>5.2450897510210133E-3</v>
      </c>
      <c r="Q170">
        <f t="shared" si="15"/>
        <v>7.6363568822376878E-3</v>
      </c>
      <c r="R170">
        <f t="shared" si="15"/>
        <v>1.1032341956738183E-2</v>
      </c>
      <c r="S170">
        <f t="shared" si="15"/>
        <v>1.6111994377138717E-2</v>
      </c>
      <c r="T170">
        <f t="shared" si="15"/>
        <v>2.3921989470906197E-2</v>
      </c>
      <c r="U170">
        <f t="shared" si="15"/>
        <v>3.4754380068826508E-2</v>
      </c>
      <c r="V170">
        <f t="shared" si="15"/>
        <v>5.084775610943628E-2</v>
      </c>
      <c r="W170">
        <f t="shared" si="15"/>
        <v>7.1194625497385519E-2</v>
      </c>
      <c r="X170">
        <f t="shared" si="15"/>
        <v>0.10120052784272494</v>
      </c>
      <c r="Y170">
        <f t="shared" si="15"/>
        <v>0.14564755954329836</v>
      </c>
      <c r="Z170">
        <f t="shared" si="15"/>
        <v>0.19581773472508368</v>
      </c>
      <c r="AA170">
        <f t="shared" si="15"/>
        <v>0.27324641817567713</v>
      </c>
      <c r="AB170">
        <f t="shared" si="15"/>
        <v>0.367348790693524</v>
      </c>
      <c r="AC170">
        <f t="shared" si="15"/>
        <v>0.50622038767586419</v>
      </c>
      <c r="AD170">
        <f t="shared" si="15"/>
        <v>0.68248715717117636</v>
      </c>
      <c r="AE170">
        <f t="shared" si="15"/>
        <v>0.89160506772547943</v>
      </c>
      <c r="AF170">
        <f t="shared" si="15"/>
        <v>1.1675653451635508</v>
      </c>
      <c r="AG170">
        <f t="shared" si="15"/>
        <v>1.4789793948355585</v>
      </c>
      <c r="AH170">
        <f t="shared" si="15"/>
        <v>1.9041792796468635</v>
      </c>
      <c r="AI170">
        <f t="shared" si="15"/>
        <v>2.3667435448377114</v>
      </c>
      <c r="AJ170">
        <f t="shared" si="15"/>
        <v>3.000523019795962</v>
      </c>
      <c r="AK170">
        <f t="shared" si="15"/>
        <v>3.7572050188159234</v>
      </c>
      <c r="AL170">
        <f t="shared" si="15"/>
        <v>4.6713587243620411</v>
      </c>
      <c r="AM170">
        <f t="shared" si="15"/>
        <v>5.7681798027239353</v>
      </c>
      <c r="AN170">
        <f t="shared" si="15"/>
        <v>7.0754544640707424</v>
      </c>
      <c r="AO170">
        <f t="shared" si="15"/>
        <v>8.6236009111934173</v>
      </c>
      <c r="AP170">
        <f t="shared" si="15"/>
        <v>10.445679709137176</v>
      </c>
      <c r="AQ170">
        <f t="shared" si="15"/>
        <v>12.577370905978674</v>
      </c>
      <c r="AR170" s="23">
        <f t="shared" si="15"/>
        <v>15.056916368116493</v>
      </c>
      <c r="AS170">
        <f t="shared" si="15"/>
        <v>17.925026477776875</v>
      </c>
      <c r="AT170">
        <f t="shared" si="15"/>
        <v>21.224751054830616</v>
      </c>
      <c r="AU170">
        <f t="shared" si="15"/>
        <v>25.001315087784</v>
      </c>
      <c r="AV170">
        <f t="shared" si="15"/>
        <v>29.301920568651148</v>
      </c>
      <c r="AW170">
        <f t="shared" si="15"/>
        <v>34.175516403173106</v>
      </c>
      <c r="AX170">
        <f t="shared" si="15"/>
        <v>39.672538993293323</v>
      </c>
      <c r="AY170">
        <f t="shared" si="15"/>
        <v>45.844626647123519</v>
      </c>
      <c r="AZ170">
        <f t="shared" si="15"/>
        <v>52.744311449919643</v>
      </c>
      <c r="BA170">
        <f t="shared" si="15"/>
        <v>60.424692618102064</v>
      </c>
      <c r="BB170" s="23">
        <f t="shared" si="15"/>
        <v>68.939095650611449</v>
      </c>
      <c r="BC170">
        <f t="shared" si="15"/>
        <v>78.340721784655585</v>
      </c>
      <c r="BD170">
        <f t="shared" si="15"/>
        <v>88.682292356136955</v>
      </c>
      <c r="BE170">
        <f t="shared" si="15"/>
        <v>100.01569266144176</v>
      </c>
      <c r="BF170">
        <f t="shared" si="15"/>
        <v>112.39161982221036</v>
      </c>
      <c r="BG170">
        <f t="shared" si="15"/>
        <v>125.85923897561007</v>
      </c>
      <c r="BH170">
        <f t="shared" si="15"/>
        <v>140.46585185865649</v>
      </c>
      <c r="BI170">
        <f t="shared" si="15"/>
        <v>156.25658153678864</v>
      </c>
      <c r="BJ170">
        <f t="shared" si="15"/>
        <v>173.27407665545311</v>
      </c>
      <c r="BK170">
        <f t="shared" si="15"/>
        <v>191.55823818057289</v>
      </c>
      <c r="BL170" s="23">
        <f t="shared" si="15"/>
        <v>211.1459711513474</v>
      </c>
    </row>
    <row r="173" spans="1:64" x14ac:dyDescent="0.25">
      <c r="N173" t="s">
        <v>19</v>
      </c>
      <c r="P173">
        <f>BL170</f>
        <v>211.1459711513474</v>
      </c>
      <c r="R173" t="s">
        <v>20</v>
      </c>
      <c r="U173">
        <f>((P173*1000)/(365*24))*4</f>
        <v>96.413685457236255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opLeftCell="A26" workbookViewId="0">
      <selection activeCell="BL32" sqref="BL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8" customWidth="1"/>
    <col min="35" max="35" width="16.285156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15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0">
        <v>44795.489868113538</v>
      </c>
    </row>
    <row r="3" spans="1:64" x14ac:dyDescent="0.25">
      <c r="A3" t="s">
        <v>6</v>
      </c>
      <c r="B3" t="s">
        <v>16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27</v>
      </c>
      <c r="B4" s="2" t="s">
        <v>28</v>
      </c>
      <c r="C4" s="2" t="s">
        <v>14</v>
      </c>
      <c r="G4" t="s">
        <v>24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1.8141299346288633</v>
      </c>
      <c r="B5" s="3">
        <v>9.291198521643039E-2</v>
      </c>
      <c r="C5" s="3">
        <v>7.1609182530658995E-3</v>
      </c>
      <c r="G5" t="s">
        <v>23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f>AH5*0.95</f>
        <v>5.4997819596860197E-2</v>
      </c>
      <c r="AJ5">
        <f t="shared" ref="AJ5:BL5" si="0">AI5*0.95</f>
        <v>5.2247928617017186E-2</v>
      </c>
      <c r="AK5">
        <f t="shared" si="0"/>
        <v>4.9635532186166322E-2</v>
      </c>
      <c r="AL5">
        <f t="shared" si="0"/>
        <v>4.7153755576858004E-2</v>
      </c>
      <c r="AM5">
        <f t="shared" si="0"/>
        <v>4.47960677980151E-2</v>
      </c>
      <c r="AN5">
        <f t="shared" si="0"/>
        <v>4.2556264408114344E-2</v>
      </c>
      <c r="AO5">
        <f t="shared" si="0"/>
        <v>4.0428451187708624E-2</v>
      </c>
      <c r="AP5">
        <f t="shared" si="0"/>
        <v>3.8407028628323188E-2</v>
      </c>
      <c r="AQ5">
        <f t="shared" si="0"/>
        <v>3.6486677196907027E-2</v>
      </c>
      <c r="AR5">
        <f t="shared" si="0"/>
        <v>3.4662343337061675E-2</v>
      </c>
      <c r="AS5">
        <f t="shared" si="0"/>
        <v>3.2929226170208589E-2</v>
      </c>
      <c r="AT5">
        <f t="shared" si="0"/>
        <v>3.1282764861698155E-2</v>
      </c>
      <c r="AU5">
        <f t="shared" si="0"/>
        <v>2.9718626618613245E-2</v>
      </c>
      <c r="AV5">
        <f t="shared" si="0"/>
        <v>2.8232695287682581E-2</v>
      </c>
      <c r="AW5">
        <f t="shared" si="0"/>
        <v>2.682106052329845E-2</v>
      </c>
      <c r="AX5">
        <f t="shared" si="0"/>
        <v>2.5480007497133528E-2</v>
      </c>
      <c r="AY5">
        <f t="shared" si="0"/>
        <v>2.420600712227685E-2</v>
      </c>
      <c r="AZ5">
        <f t="shared" si="0"/>
        <v>2.2995706766163006E-2</v>
      </c>
      <c r="BA5">
        <f t="shared" si="0"/>
        <v>2.1845921427854853E-2</v>
      </c>
      <c r="BB5">
        <f t="shared" si="0"/>
        <v>2.0753625356462111E-2</v>
      </c>
      <c r="BC5">
        <f t="shared" si="0"/>
        <v>1.9715944088639005E-2</v>
      </c>
      <c r="BD5">
        <f t="shared" si="0"/>
        <v>1.8730146884207054E-2</v>
      </c>
      <c r="BE5">
        <f t="shared" si="0"/>
        <v>1.77936395399967E-2</v>
      </c>
      <c r="BF5">
        <f t="shared" si="0"/>
        <v>1.6903957562996865E-2</v>
      </c>
      <c r="BG5">
        <f t="shared" si="0"/>
        <v>1.6058759684847022E-2</v>
      </c>
      <c r="BH5">
        <f t="shared" si="0"/>
        <v>1.5255821700604669E-2</v>
      </c>
      <c r="BI5">
        <f t="shared" si="0"/>
        <v>1.4493030615574436E-2</v>
      </c>
      <c r="BJ5">
        <f t="shared" si="0"/>
        <v>1.3768379084795713E-2</v>
      </c>
      <c r="BK5">
        <f t="shared" si="0"/>
        <v>1.3079960130555927E-2</v>
      </c>
      <c r="BL5">
        <f t="shared" si="0"/>
        <v>1.242596212402813E-2</v>
      </c>
    </row>
    <row r="6" spans="1:64" x14ac:dyDescent="0.25">
      <c r="E6" t="s">
        <v>3</v>
      </c>
      <c r="F6">
        <f>SUM(J6:AH6)</f>
        <v>3736.0126899655406</v>
      </c>
      <c r="I6">
        <v>0</v>
      </c>
      <c r="J6">
        <f>(J7-J3)^2</f>
        <v>1.0395809660792956</v>
      </c>
      <c r="K6">
        <f t="shared" ref="K6:AH6" si="1">(K7-K3)^2</f>
        <v>6.539593442857311E-2</v>
      </c>
      <c r="L6">
        <f t="shared" si="1"/>
        <v>2.9906888669035521</v>
      </c>
      <c r="M6">
        <f t="shared" si="1"/>
        <v>10.766694557874107</v>
      </c>
      <c r="N6">
        <f t="shared" si="1"/>
        <v>62.975806425988054</v>
      </c>
      <c r="O6">
        <f t="shared" si="1"/>
        <v>44.316778471661465</v>
      </c>
      <c r="P6">
        <f t="shared" si="1"/>
        <v>98.493323524559756</v>
      </c>
      <c r="Q6">
        <f t="shared" si="1"/>
        <v>29.294277467396348</v>
      </c>
      <c r="R6">
        <f t="shared" si="1"/>
        <v>58.879729191863809</v>
      </c>
      <c r="S6">
        <f t="shared" si="1"/>
        <v>3.614927750523407E-2</v>
      </c>
      <c r="T6">
        <f t="shared" si="1"/>
        <v>24.726152766393579</v>
      </c>
      <c r="U6">
        <f t="shared" si="1"/>
        <v>71.685092105500814</v>
      </c>
      <c r="V6">
        <f t="shared" si="1"/>
        <v>115.62783915050471</v>
      </c>
      <c r="W6">
        <f t="shared" si="1"/>
        <v>121.50184962072929</v>
      </c>
      <c r="X6">
        <f t="shared" si="1"/>
        <v>16.542933475752783</v>
      </c>
      <c r="Y6">
        <f t="shared" si="1"/>
        <v>73.828978511758535</v>
      </c>
      <c r="Z6">
        <f t="shared" si="1"/>
        <v>74.690658717094593</v>
      </c>
      <c r="AA6">
        <f t="shared" si="1"/>
        <v>254.88077596485959</v>
      </c>
      <c r="AB6">
        <f t="shared" si="1"/>
        <v>573.41175753849438</v>
      </c>
      <c r="AC6">
        <f t="shared" si="1"/>
        <v>326.81595987799261</v>
      </c>
      <c r="AD6">
        <f t="shared" si="1"/>
        <v>9.4991045555435907</v>
      </c>
      <c r="AE6">
        <f t="shared" si="1"/>
        <v>1213.3856667159616</v>
      </c>
      <c r="AF6">
        <f t="shared" si="1"/>
        <v>121.47301065620614</v>
      </c>
      <c r="AG6">
        <f t="shared" si="1"/>
        <v>429.07745002101512</v>
      </c>
      <c r="AH6">
        <f t="shared" si="1"/>
        <v>7.0356034728777522E-3</v>
      </c>
    </row>
    <row r="7" spans="1:64" x14ac:dyDescent="0.25">
      <c r="G7" t="s">
        <v>4</v>
      </c>
      <c r="J7">
        <f>$I3+($C5/($C5+I5))*I2*(EXP(-EXP($A5-$B5*J4)))</f>
        <v>10.224199094333134</v>
      </c>
      <c r="K7">
        <f t="shared" ref="K7:BL7" si="2">$I3+($C5/($C5+J5))*J2*(EXP(-EXP($A5-$B5*K4)))</f>
        <v>11.762090181671583</v>
      </c>
      <c r="L7">
        <f t="shared" si="2"/>
        <v>14.191899441689259</v>
      </c>
      <c r="M7">
        <f t="shared" si="2"/>
        <v>17.934909835916322</v>
      </c>
      <c r="N7">
        <f t="shared" si="2"/>
        <v>23.484704829192388</v>
      </c>
      <c r="O7">
        <f t="shared" si="2"/>
        <v>31.733367114299575</v>
      </c>
      <c r="P7">
        <f t="shared" si="2"/>
        <v>42.406401727740835</v>
      </c>
      <c r="Q7">
        <f t="shared" si="2"/>
        <v>57.498976483133738</v>
      </c>
      <c r="R7">
        <f t="shared" si="2"/>
        <v>77.442879637055555</v>
      </c>
      <c r="S7">
        <f t="shared" si="2"/>
        <v>104.27400939130422</v>
      </c>
      <c r="T7">
        <f t="shared" si="2"/>
        <v>137.83175590079838</v>
      </c>
      <c r="U7">
        <f t="shared" si="2"/>
        <v>179.14932549455912</v>
      </c>
      <c r="V7">
        <f t="shared" si="2"/>
        <v>231.35308375480653</v>
      </c>
      <c r="W7">
        <f t="shared" si="2"/>
        <v>287.04331404178225</v>
      </c>
      <c r="X7">
        <f t="shared" si="2"/>
        <v>342.39772142351654</v>
      </c>
      <c r="Y7">
        <f t="shared" si="2"/>
        <v>431.79271288533084</v>
      </c>
      <c r="Z7">
        <f t="shared" si="2"/>
        <v>521.91204559458811</v>
      </c>
      <c r="AA7">
        <f t="shared" si="2"/>
        <v>619.5270650747874</v>
      </c>
      <c r="AB7">
        <f t="shared" si="2"/>
        <v>729.7518783603939</v>
      </c>
      <c r="AC7">
        <f t="shared" si="2"/>
        <v>849.50774016469165</v>
      </c>
      <c r="AD7">
        <f t="shared" si="2"/>
        <v>965.30945714716779</v>
      </c>
      <c r="AE7">
        <f t="shared" si="2"/>
        <v>1105.4772632381816</v>
      </c>
      <c r="AF7">
        <f t="shared" si="2"/>
        <v>1258.4990561978004</v>
      </c>
      <c r="AG7">
        <f t="shared" si="2"/>
        <v>1438.8842310205039</v>
      </c>
      <c r="AH7">
        <f t="shared" si="2"/>
        <v>1591.1296337150623</v>
      </c>
      <c r="AI7">
        <f t="shared" si="2"/>
        <v>1715.2920203910369</v>
      </c>
      <c r="AJ7">
        <f t="shared" si="2"/>
        <v>1958.8471542146222</v>
      </c>
      <c r="AK7">
        <f t="shared" si="2"/>
        <v>2186.1470512492319</v>
      </c>
      <c r="AL7">
        <f t="shared" si="2"/>
        <v>2428.7048980970449</v>
      </c>
      <c r="AM7">
        <f t="shared" si="2"/>
        <v>2686.8042160321602</v>
      </c>
      <c r="AN7">
        <f t="shared" si="2"/>
        <v>2960.7345049585706</v>
      </c>
      <c r="AO7">
        <f t="shared" si="2"/>
        <v>3250.7930364924291</v>
      </c>
      <c r="AP7">
        <f t="shared" si="2"/>
        <v>3557.285812204093</v>
      </c>
      <c r="AQ7">
        <f t="shared" si="2"/>
        <v>3880.527747618587</v>
      </c>
      <c r="AR7">
        <f t="shared" si="2"/>
        <v>4220.8421499122023</v>
      </c>
      <c r="AS7">
        <f t="shared" si="2"/>
        <v>4578.5595604243281</v>
      </c>
      <c r="AT7">
        <f t="shared" si="2"/>
        <v>4954.0160333492195</v>
      </c>
      <c r="AU7">
        <f t="shared" si="2"/>
        <v>5347.5509203043566</v>
      </c>
      <c r="AV7">
        <f t="shared" si="2"/>
        <v>5759.5042276883232</v>
      </c>
      <c r="AW7">
        <f t="shared" si="2"/>
        <v>6190.2136104610081</v>
      </c>
      <c r="AX7">
        <f t="shared" si="2"/>
        <v>6640.011062635298</v>
      </c>
      <c r="AY7">
        <f t="shared" si="2"/>
        <v>7109.2193616680324</v>
      </c>
      <c r="AZ7">
        <f t="shared" si="2"/>
        <v>7598.148321248158</v>
      </c>
      <c r="BA7">
        <f t="shared" si="2"/>
        <v>8107.0909047934856</v>
      </c>
      <c r="BB7">
        <f t="shared" si="2"/>
        <v>8636.3192502893271</v>
      </c>
      <c r="BC7">
        <f t="shared" si="2"/>
        <v>9186.0806558862478</v>
      </c>
      <c r="BD7">
        <f t="shared" si="2"/>
        <v>9756.5935748402517</v>
      </c>
      <c r="BE7">
        <f t="shared" si="2"/>
        <v>10348.043667802218</v>
      </c>
      <c r="BF7">
        <f t="shared" si="2"/>
        <v>10960.579960025707</v>
      </c>
      <c r="BG7">
        <f t="shared" si="2"/>
        <v>11594.311150609197</v>
      </c>
      <c r="BH7">
        <f t="shared" si="2"/>
        <v>12249.302120294318</v>
      </c>
      <c r="BI7">
        <f t="shared" si="2"/>
        <v>12925.570683454085</v>
      </c>
      <c r="BJ7">
        <f t="shared" si="2"/>
        <v>13623.084628615901</v>
      </c>
      <c r="BK7">
        <f t="shared" si="2"/>
        <v>14341.759090047501</v>
      </c>
      <c r="BL7">
        <f t="shared" si="2"/>
        <v>15081.454290517349</v>
      </c>
    </row>
    <row r="8" spans="1:64" x14ac:dyDescent="0.25">
      <c r="BL8">
        <f>BL2*0.35</f>
        <v>15678.421453839737</v>
      </c>
    </row>
    <row r="10" spans="1:64" x14ac:dyDescent="0.25">
      <c r="N10" t="s">
        <v>17</v>
      </c>
      <c r="P10">
        <f>BL7</f>
        <v>15081.454290517349</v>
      </c>
      <c r="R10" t="s">
        <v>18</v>
      </c>
      <c r="U10">
        <f>((P10*1000)/(365*24))*4</f>
        <v>6886.50880845541</v>
      </c>
    </row>
    <row r="12" spans="1:64" x14ac:dyDescent="0.25">
      <c r="N12" t="s">
        <v>21</v>
      </c>
      <c r="P12">
        <f>P35+P58+P81+P104+P127+P150+P173</f>
        <v>15103.950983038018</v>
      </c>
      <c r="R12" t="s">
        <v>22</v>
      </c>
      <c r="U12">
        <f>U35+U58+U81+U104+U127+U150+U173</f>
        <v>6896.7812707936146</v>
      </c>
    </row>
    <row r="19" spans="1:64" x14ac:dyDescent="0.25">
      <c r="BK19">
        <f>BL32/BL27</f>
        <v>0.42860582760982335</v>
      </c>
    </row>
    <row r="27" spans="1:64" ht="15.75" thickBot="1" x14ac:dyDescent="0.3">
      <c r="A27" s="1" t="s">
        <v>7</v>
      </c>
      <c r="B27" t="s">
        <v>15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0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0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6</v>
      </c>
      <c r="B28" t="s">
        <v>16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27</v>
      </c>
      <c r="B29" s="2" t="s">
        <v>28</v>
      </c>
      <c r="C29" s="2" t="s">
        <v>14</v>
      </c>
      <c r="G29" t="s">
        <v>24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1.5878137728546045</v>
      </c>
      <c r="B30" s="3">
        <v>5.8159296335896386E-2</v>
      </c>
      <c r="C30" s="3">
        <v>3.7789816466540845E-2</v>
      </c>
      <c r="G30" t="s">
        <v>23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3</v>
      </c>
      <c r="F31">
        <f>SUM(J31:AH31)</f>
        <v>1414.0714639772314</v>
      </c>
      <c r="I31">
        <v>0</v>
      </c>
      <c r="J31">
        <f>(J32-J28)^2</f>
        <v>22.994587156632697</v>
      </c>
      <c r="K31">
        <f t="shared" ref="K31:AH31" si="3">(K32-K28)^2</f>
        <v>20.812818228275727</v>
      </c>
      <c r="L31">
        <f t="shared" si="3"/>
        <v>12.101732974633686</v>
      </c>
      <c r="M31">
        <f t="shared" si="3"/>
        <v>17.19105311744174</v>
      </c>
      <c r="N31">
        <f t="shared" si="3"/>
        <v>0.24403507419947204</v>
      </c>
      <c r="O31">
        <f t="shared" si="3"/>
        <v>4.5699038447825391</v>
      </c>
      <c r="P31">
        <f t="shared" si="3"/>
        <v>1.5119836622437061E-2</v>
      </c>
      <c r="Q31">
        <f t="shared" si="3"/>
        <v>4.7803846690641319E-2</v>
      </c>
      <c r="R31">
        <f t="shared" si="3"/>
        <v>13.568928649010955</v>
      </c>
      <c r="S31">
        <f t="shared" si="3"/>
        <v>6.7077793540969779</v>
      </c>
      <c r="T31">
        <f t="shared" si="3"/>
        <v>7.2078288236103729E-3</v>
      </c>
      <c r="U31">
        <f t="shared" si="3"/>
        <v>29.999867879778495</v>
      </c>
      <c r="V31">
        <f t="shared" si="3"/>
        <v>3.2559693219977044</v>
      </c>
      <c r="W31">
        <f t="shared" si="3"/>
        <v>27.751926285952042</v>
      </c>
      <c r="X31">
        <f t="shared" si="3"/>
        <v>5.315527259274262</v>
      </c>
      <c r="Y31">
        <f t="shared" si="3"/>
        <v>0.30806671549782205</v>
      </c>
      <c r="Z31">
        <f t="shared" si="3"/>
        <v>9.9564308228788505</v>
      </c>
      <c r="AA31">
        <f t="shared" si="3"/>
        <v>27.735205602929415</v>
      </c>
      <c r="AB31">
        <f t="shared" si="3"/>
        <v>54.900656787274229</v>
      </c>
      <c r="AC31">
        <f t="shared" si="3"/>
        <v>384.17432632340427</v>
      </c>
      <c r="AD31">
        <f t="shared" si="3"/>
        <v>217.37827089344697</v>
      </c>
      <c r="AE31">
        <f t="shared" si="3"/>
        <v>36.674065357541942</v>
      </c>
      <c r="AF31">
        <f t="shared" si="3"/>
        <v>329.47143316407431</v>
      </c>
      <c r="AG31">
        <f t="shared" si="3"/>
        <v>9.0352410485005219</v>
      </c>
      <c r="AH31">
        <f t="shared" si="3"/>
        <v>179.85350660347015</v>
      </c>
    </row>
    <row r="32" spans="1:64" x14ac:dyDescent="0.25">
      <c r="G32" t="s">
        <v>4</v>
      </c>
      <c r="J32">
        <f>$I28+($C30/($C30+I30))*I27*(EXP(-EXP($A30-$B30*J29)))</f>
        <v>9.6238524074274014</v>
      </c>
      <c r="K32">
        <f t="shared" ref="K32:BL32" si="4">$I28+($C30/($C30+J30))*J27*(EXP(-EXP($A30-$B30*K29)))</f>
        <v>11.857599730750074</v>
      </c>
      <c r="L32">
        <f t="shared" si="4"/>
        <v>14.655233650007903</v>
      </c>
      <c r="M32">
        <f t="shared" si="4"/>
        <v>18.390531254654384</v>
      </c>
      <c r="N32">
        <f t="shared" si="4"/>
        <v>22.948713265782324</v>
      </c>
      <c r="O32">
        <f t="shared" si="4"/>
        <v>29.07201999812165</v>
      </c>
      <c r="P32">
        <f t="shared" si="4"/>
        <v>36.302986569891821</v>
      </c>
      <c r="Q32">
        <f t="shared" si="4"/>
        <v>44.749793193747081</v>
      </c>
      <c r="R32">
        <f t="shared" si="4"/>
        <v>55.613184187074005</v>
      </c>
      <c r="S32">
        <f t="shared" si="4"/>
        <v>68.50681126668448</v>
      </c>
      <c r="T32">
        <f t="shared" si="4"/>
        <v>83.249038811359341</v>
      </c>
      <c r="U32">
        <f t="shared" si="4"/>
        <v>100.23598025285358</v>
      </c>
      <c r="V32">
        <f t="shared" si="4"/>
        <v>119.54947102727708</v>
      </c>
      <c r="W32">
        <f t="shared" si="4"/>
        <v>140.65123832141188</v>
      </c>
      <c r="X32">
        <f t="shared" si="4"/>
        <v>155.74903958971194</v>
      </c>
      <c r="Y32">
        <f t="shared" si="4"/>
        <v>187.21244081116239</v>
      </c>
      <c r="Z32">
        <f t="shared" si="4"/>
        <v>211.87702381561232</v>
      </c>
      <c r="AA32">
        <f t="shared" si="4"/>
        <v>242.84883328613037</v>
      </c>
      <c r="AB32">
        <f t="shared" si="4"/>
        <v>272.2245177018101</v>
      </c>
      <c r="AC32">
        <f t="shared" si="4"/>
        <v>299.3308645554319</v>
      </c>
      <c r="AD32">
        <f t="shared" si="4"/>
        <v>337.61162997122489</v>
      </c>
      <c r="AE32">
        <f t="shared" si="4"/>
        <v>378.16060980215701</v>
      </c>
      <c r="AF32">
        <f t="shared" si="4"/>
        <v>421.36894274516737</v>
      </c>
      <c r="AG32">
        <f t="shared" si="4"/>
        <v>463.03568057895893</v>
      </c>
      <c r="AH32">
        <f t="shared" si="4"/>
        <v>496.72712374057829</v>
      </c>
      <c r="AI32">
        <f t="shared" si="4"/>
        <v>523.82014116312848</v>
      </c>
      <c r="AJ32">
        <f t="shared" si="4"/>
        <v>615.47061477620991</v>
      </c>
      <c r="AK32">
        <f t="shared" si="4"/>
        <v>667.58908926846323</v>
      </c>
      <c r="AL32">
        <f t="shared" si="4"/>
        <v>721.17596009689919</v>
      </c>
      <c r="AM32">
        <f t="shared" si="4"/>
        <v>776.05220466410913</v>
      </c>
      <c r="AN32">
        <f t="shared" si="4"/>
        <v>832.03626139843379</v>
      </c>
      <c r="AO32">
        <f t="shared" si="4"/>
        <v>888.94635215956509</v>
      </c>
      <c r="AP32">
        <f t="shared" si="4"/>
        <v>946.60260798063507</v>
      </c>
      <c r="AQ32">
        <f t="shared" si="4"/>
        <v>1004.8289733942805</v>
      </c>
      <c r="AR32">
        <f t="shared" si="4"/>
        <v>1063.4548737587745</v>
      </c>
      <c r="AS32">
        <f t="shared" si="4"/>
        <v>1122.3166383072241</v>
      </c>
      <c r="AT32">
        <f t="shared" si="4"/>
        <v>1181.2586789171987</v>
      </c>
      <c r="AU32">
        <f t="shared" si="4"/>
        <v>1240.134430744909</v>
      </c>
      <c r="AV32">
        <f t="shared" si="4"/>
        <v>1298.807065858927</v>
      </c>
      <c r="AW32">
        <f t="shared" si="4"/>
        <v>1357.1499948682108</v>
      </c>
      <c r="AX32">
        <f t="shared" si="4"/>
        <v>1415.0471743353976</v>
      </c>
      <c r="AY32">
        <f t="shared" si="4"/>
        <v>1472.3932395951831</v>
      </c>
      <c r="AZ32">
        <f t="shared" si="4"/>
        <v>1529.0934835756864</v>
      </c>
      <c r="BA32">
        <f t="shared" si="4"/>
        <v>1585.0637024730668</v>
      </c>
      <c r="BB32">
        <f t="shared" si="4"/>
        <v>1640.2299287848007</v>
      </c>
      <c r="BC32">
        <f t="shared" si="4"/>
        <v>1694.5280713882566</v>
      </c>
      <c r="BD32">
        <f t="shared" si="4"/>
        <v>1747.9034811747158</v>
      </c>
      <c r="BE32">
        <f t="shared" si="4"/>
        <v>1800.3104593186019</v>
      </c>
      <c r="BF32">
        <f t="shared" si="4"/>
        <v>1851.7117236692773</v>
      </c>
      <c r="BG32">
        <f t="shared" si="4"/>
        <v>1902.0778470753537</v>
      </c>
      <c r="BH32">
        <f t="shared" si="4"/>
        <v>1951.3866797537048</v>
      </c>
      <c r="BI32">
        <f t="shared" si="4"/>
        <v>1999.6227661474695</v>
      </c>
      <c r="BJ32">
        <f t="shared" si="4"/>
        <v>2046.7767651191587</v>
      </c>
      <c r="BK32">
        <f t="shared" si="4"/>
        <v>2092.844880824206</v>
      </c>
      <c r="BL32">
        <f t="shared" si="4"/>
        <v>2137.8283102269788</v>
      </c>
    </row>
    <row r="33" spans="14:64" x14ac:dyDescent="0.25">
      <c r="BL33">
        <f>BL27*0.35</f>
        <v>1745.752998161739</v>
      </c>
    </row>
    <row r="35" spans="14:64" x14ac:dyDescent="0.25">
      <c r="N35" t="s">
        <v>19</v>
      </c>
      <c r="P35">
        <f>BL32</f>
        <v>2137.8283102269788</v>
      </c>
      <c r="R35" t="s">
        <v>18</v>
      </c>
      <c r="U35">
        <f>((P35*1000)/(365*24))*4</f>
        <v>976.17731060592632</v>
      </c>
    </row>
    <row r="50" spans="1:64" x14ac:dyDescent="0.25">
      <c r="A50" s="1" t="s">
        <v>8</v>
      </c>
      <c r="B50" t="s">
        <v>15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6</v>
      </c>
      <c r="B51" t="s">
        <v>16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27</v>
      </c>
      <c r="B52" s="2" t="s">
        <v>28</v>
      </c>
      <c r="C52" s="2" t="s">
        <v>14</v>
      </c>
      <c r="G52" t="s">
        <v>24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2.4959589725217297</v>
      </c>
      <c r="B53" s="3">
        <v>0.15220172936806484</v>
      </c>
      <c r="C53" s="3">
        <v>6.1109594253208775E-3</v>
      </c>
      <c r="G53" t="s">
        <v>23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f>AH53*0.945</f>
        <v>5.470835738845567E-2</v>
      </c>
      <c r="AJ53">
        <f t="shared" ref="AJ53:BL53" si="5">AI53*0.945</f>
        <v>5.1699397732090605E-2</v>
      </c>
      <c r="AK53">
        <f t="shared" si="5"/>
        <v>4.8855930856825616E-2</v>
      </c>
      <c r="AL53">
        <f t="shared" si="5"/>
        <v>4.6168854659700206E-2</v>
      </c>
      <c r="AM53">
        <f t="shared" si="5"/>
        <v>4.362956765341669E-2</v>
      </c>
      <c r="AN53">
        <f t="shared" si="5"/>
        <v>4.1229941432478767E-2</v>
      </c>
      <c r="AO53">
        <f t="shared" si="5"/>
        <v>3.8962294653692435E-2</v>
      </c>
      <c r="AP53">
        <f t="shared" si="5"/>
        <v>3.6819368447739351E-2</v>
      </c>
      <c r="AQ53">
        <f t="shared" si="5"/>
        <v>3.4794303183113683E-2</v>
      </c>
      <c r="AR53">
        <f t="shared" si="5"/>
        <v>3.2880616508042429E-2</v>
      </c>
      <c r="AS53">
        <f t="shared" si="5"/>
        <v>3.1072182600100095E-2</v>
      </c>
      <c r="AT53">
        <f t="shared" si="5"/>
        <v>2.9363212557094589E-2</v>
      </c>
      <c r="AU53">
        <f t="shared" si="5"/>
        <v>2.7748235866454384E-2</v>
      </c>
      <c r="AV53">
        <f t="shared" si="5"/>
        <v>2.6222082893799389E-2</v>
      </c>
      <c r="AW53">
        <f t="shared" si="5"/>
        <v>2.4779868334640423E-2</v>
      </c>
      <c r="AX53">
        <f t="shared" si="5"/>
        <v>2.3416975576235198E-2</v>
      </c>
      <c r="AY53">
        <f t="shared" si="5"/>
        <v>2.212904191954226E-2</v>
      </c>
      <c r="AZ53">
        <f t="shared" si="5"/>
        <v>2.0911944613967434E-2</v>
      </c>
      <c r="BA53">
        <f t="shared" si="5"/>
        <v>1.9761787660199225E-2</v>
      </c>
      <c r="BB53">
        <f t="shared" si="5"/>
        <v>1.8674889338888265E-2</v>
      </c>
      <c r="BC53">
        <f t="shared" si="5"/>
        <v>1.7647770425249409E-2</v>
      </c>
      <c r="BD53">
        <f t="shared" si="5"/>
        <v>1.6677143051860691E-2</v>
      </c>
      <c r="BE53">
        <f t="shared" si="5"/>
        <v>1.5759900184008354E-2</v>
      </c>
      <c r="BF53">
        <f t="shared" si="5"/>
        <v>1.4893105673887894E-2</v>
      </c>
      <c r="BG53">
        <f t="shared" si="5"/>
        <v>1.4073984861824059E-2</v>
      </c>
      <c r="BH53">
        <f t="shared" si="5"/>
        <v>1.3299915694423736E-2</v>
      </c>
      <c r="BI53">
        <f t="shared" si="5"/>
        <v>1.2568420331230431E-2</v>
      </c>
      <c r="BJ53">
        <f t="shared" si="5"/>
        <v>1.1877157213012756E-2</v>
      </c>
      <c r="BK53">
        <f t="shared" si="5"/>
        <v>1.1223913566297055E-2</v>
      </c>
      <c r="BL53">
        <f t="shared" si="5"/>
        <v>1.0606598320150717E-2</v>
      </c>
    </row>
    <row r="54" spans="1:64" x14ac:dyDescent="0.25">
      <c r="E54" t="s">
        <v>3</v>
      </c>
      <c r="F54">
        <f>SUM(J54:AH54)</f>
        <v>719.24808569481627</v>
      </c>
      <c r="I54">
        <v>0</v>
      </c>
      <c r="J54">
        <f>(J55-J51)^2</f>
        <v>4.6535453299009931E-3</v>
      </c>
      <c r="K54">
        <f t="shared" ref="K54:AH54" si="6">(K55-K51)^2</f>
        <v>1.2711313850148823E-2</v>
      </c>
      <c r="L54">
        <f t="shared" si="6"/>
        <v>4.2286809585676828E-2</v>
      </c>
      <c r="M54">
        <f t="shared" si="6"/>
        <v>1.4486766588388178</v>
      </c>
      <c r="N54">
        <f t="shared" si="6"/>
        <v>3.9893860398739647</v>
      </c>
      <c r="O54">
        <f t="shared" si="6"/>
        <v>5.1230662523007595</v>
      </c>
      <c r="P54">
        <f t="shared" si="6"/>
        <v>18.3278110955046</v>
      </c>
      <c r="Q54">
        <f t="shared" si="6"/>
        <v>4.9787066917991316</v>
      </c>
      <c r="R54">
        <f t="shared" si="6"/>
        <v>0.3578704626307822</v>
      </c>
      <c r="S54">
        <f t="shared" si="6"/>
        <v>6.5494046776832384</v>
      </c>
      <c r="T54">
        <f t="shared" si="6"/>
        <v>10.977696452841483</v>
      </c>
      <c r="U54">
        <f t="shared" si="6"/>
        <v>58.251152716557563</v>
      </c>
      <c r="V54">
        <f t="shared" si="6"/>
        <v>9.6041125355949823</v>
      </c>
      <c r="W54">
        <f t="shared" si="6"/>
        <v>1.6543729744347323E-2</v>
      </c>
      <c r="X54">
        <f t="shared" si="6"/>
        <v>36.073839373160517</v>
      </c>
      <c r="Y54">
        <f t="shared" si="6"/>
        <v>38.122322926033277</v>
      </c>
      <c r="Z54">
        <f t="shared" si="6"/>
        <v>15.692828369206708</v>
      </c>
      <c r="AA54">
        <f t="shared" si="6"/>
        <v>36.576321539492419</v>
      </c>
      <c r="AB54">
        <f t="shared" si="6"/>
        <v>30.407467844884316</v>
      </c>
      <c r="AC54">
        <f t="shared" si="6"/>
        <v>98.086024004633984</v>
      </c>
      <c r="AD54">
        <f t="shared" si="6"/>
        <v>9.9495826920726298</v>
      </c>
      <c r="AE54">
        <f t="shared" si="6"/>
        <v>4.0265048786196234</v>
      </c>
      <c r="AF54">
        <f t="shared" si="6"/>
        <v>1.5496196216487661</v>
      </c>
      <c r="AG54">
        <f t="shared" si="6"/>
        <v>173.10440244079348</v>
      </c>
      <c r="AH54">
        <f t="shared" si="6"/>
        <v>155.97509302213516</v>
      </c>
    </row>
    <row r="55" spans="1:64" x14ac:dyDescent="0.25">
      <c r="G55" t="s">
        <v>4</v>
      </c>
      <c r="J55">
        <f>$I51+($C53/($C53+I53))*I50*(EXP(-EXP($A53-$B53*J52)))</f>
        <v>3.2665194644844595</v>
      </c>
      <c r="K55">
        <f t="shared" ref="K55:BL55" si="7">$I51+($C53/($C53+J53))*J50*(EXP(-EXP($A53-$B53*K52)))</f>
        <v>3.2825030121333452</v>
      </c>
      <c r="L55">
        <f t="shared" si="7"/>
        <v>3.3388961543758118</v>
      </c>
      <c r="M55">
        <f t="shared" si="7"/>
        <v>3.508721468190346</v>
      </c>
      <c r="N55">
        <f t="shared" si="7"/>
        <v>3.9354138384817192</v>
      </c>
      <c r="O55">
        <f t="shared" si="7"/>
        <v>4.8889656976643998</v>
      </c>
      <c r="P55">
        <f t="shared" si="7"/>
        <v>6.6037694009954215</v>
      </c>
      <c r="Q55">
        <f t="shared" si="7"/>
        <v>9.7781691380758016</v>
      </c>
      <c r="R55">
        <f t="shared" si="7"/>
        <v>14.653384317352787</v>
      </c>
      <c r="S55">
        <f t="shared" si="7"/>
        <v>22.120634005285897</v>
      </c>
      <c r="T55">
        <f t="shared" si="7"/>
        <v>32.663974839403586</v>
      </c>
      <c r="U55">
        <f t="shared" si="7"/>
        <v>45.655356338441884</v>
      </c>
      <c r="V55">
        <f t="shared" si="7"/>
        <v>63.064887637220529</v>
      </c>
      <c r="W55">
        <f t="shared" si="7"/>
        <v>81.741838427632516</v>
      </c>
      <c r="X55">
        <f t="shared" si="7"/>
        <v>99.565482194142945</v>
      </c>
      <c r="Y55">
        <f t="shared" si="7"/>
        <v>127.05307143597136</v>
      </c>
      <c r="Z55">
        <f t="shared" si="7"/>
        <v>153.28252513131486</v>
      </c>
      <c r="AA55">
        <f t="shared" si="7"/>
        <v>178.81724717894016</v>
      </c>
      <c r="AB55">
        <f t="shared" si="7"/>
        <v>208.24774687928414</v>
      </c>
      <c r="AC55">
        <f t="shared" si="7"/>
        <v>238.26032246302273</v>
      </c>
      <c r="AD55">
        <f t="shared" si="7"/>
        <v>267.44233214488503</v>
      </c>
      <c r="AE55">
        <f t="shared" si="7"/>
        <v>296.99819062991565</v>
      </c>
      <c r="AF55">
        <f t="shared" si="7"/>
        <v>322.89958466155093</v>
      </c>
      <c r="AG55">
        <f t="shared" si="7"/>
        <v>361.41444696128139</v>
      </c>
      <c r="AH55">
        <f t="shared" si="7"/>
        <v>384.23929925175975</v>
      </c>
      <c r="AI55">
        <f t="shared" si="7"/>
        <v>400.27981915460373</v>
      </c>
      <c r="AJ55">
        <f t="shared" si="7"/>
        <v>463.00122939757949</v>
      </c>
      <c r="AK55">
        <f t="shared" si="7"/>
        <v>504.18679727873439</v>
      </c>
      <c r="AL55">
        <f t="shared" si="7"/>
        <v>546.70873499510094</v>
      </c>
      <c r="AM55">
        <f t="shared" si="7"/>
        <v>590.61975884842116</v>
      </c>
      <c r="AN55">
        <f t="shared" si="7"/>
        <v>635.9840082593945</v>
      </c>
      <c r="AO55">
        <f t="shared" si="7"/>
        <v>682.87426565404212</v>
      </c>
      <c r="AP55">
        <f t="shared" si="7"/>
        <v>731.36952192455044</v>
      </c>
      <c r="AQ55">
        <f t="shared" si="7"/>
        <v>781.55286627690248</v>
      </c>
      <c r="AR55">
        <f t="shared" si="7"/>
        <v>833.50966622086628</v>
      </c>
      <c r="AS55">
        <f t="shared" si="7"/>
        <v>887.32599805772327</v>
      </c>
      <c r="AT55">
        <f t="shared" si="7"/>
        <v>943.08728778877457</v>
      </c>
      <c r="AU55">
        <f t="shared" si="7"/>
        <v>1000.8771249500161</v>
      </c>
      <c r="AV55">
        <f t="shared" si="7"/>
        <v>1060.7762161163243</v>
      </c>
      <c r="AW55">
        <f t="shared" si="7"/>
        <v>1122.8614498040979</v>
      </c>
      <c r="AX55">
        <f t="shared" si="7"/>
        <v>1187.205049656116</v>
      </c>
      <c r="AY55">
        <f t="shared" si="7"/>
        <v>1253.8737977678418</v>
      </c>
      <c r="AZ55">
        <f t="shared" si="7"/>
        <v>1322.9283146164209</v>
      </c>
      <c r="BA55">
        <f t="shared" si="7"/>
        <v>1394.4223861881997</v>
      </c>
      <c r="BB55">
        <f t="shared" si="7"/>
        <v>1468.4023325344449</v>
      </c>
      <c r="BC55">
        <f t="shared" si="7"/>
        <v>1544.9064151190696</v>
      </c>
      <c r="BD55">
        <f t="shared" si="7"/>
        <v>1623.9642829752781</v>
      </c>
      <c r="BE55">
        <f t="shared" si="7"/>
        <v>1705.5964598853457</v>
      </c>
      <c r="BF55">
        <f t="shared" si="7"/>
        <v>1789.8138765645613</v>
      </c>
      <c r="BG55">
        <f t="shared" si="7"/>
        <v>1876.617453190122</v>
      </c>
      <c r="BH55">
        <f t="shared" si="7"/>
        <v>1965.9977385882553</v>
      </c>
      <c r="BI55">
        <f t="shared" si="7"/>
        <v>2057.934612994246</v>
      </c>
      <c r="BJ55">
        <f t="shared" si="7"/>
        <v>2152.3970615459561</v>
      </c>
      <c r="BK55">
        <f t="shared" si="7"/>
        <v>2249.3430255755779</v>
      </c>
      <c r="BL55">
        <f t="shared" si="7"/>
        <v>2348.7193383432164</v>
      </c>
    </row>
    <row r="56" spans="1:64" x14ac:dyDescent="0.25">
      <c r="BL56">
        <f>BL50*0.35</f>
        <v>2348.81242378151</v>
      </c>
    </row>
    <row r="58" spans="1:64" x14ac:dyDescent="0.25">
      <c r="N58" t="s">
        <v>19</v>
      </c>
      <c r="P58">
        <f>BL55</f>
        <v>2348.7193383432164</v>
      </c>
      <c r="R58" t="s">
        <v>20</v>
      </c>
      <c r="U58">
        <f>((P58*1000)/(365*24))*4</f>
        <v>1072.4745837183636</v>
      </c>
    </row>
    <row r="73" spans="1:64" x14ac:dyDescent="0.25">
      <c r="A73" s="1" t="s">
        <v>9</v>
      </c>
      <c r="B73" t="s">
        <v>15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6</v>
      </c>
      <c r="B74" t="s">
        <v>16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27</v>
      </c>
      <c r="B75" s="2" t="s">
        <v>28</v>
      </c>
      <c r="C75" s="2" t="s">
        <v>14</v>
      </c>
      <c r="G75" t="s">
        <v>24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6.205223794346967</v>
      </c>
      <c r="B76" s="3">
        <v>0.30969704168716905</v>
      </c>
      <c r="C76" s="3">
        <v>5.2260016787402785E-3</v>
      </c>
      <c r="G76" t="s">
        <v>23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f>AH76*0.94</f>
        <v>5.4418895180051143E-2</v>
      </c>
      <c r="AJ76">
        <f t="shared" ref="AJ76:BL76" si="8">AI76*0.94</f>
        <v>5.115376146924807E-2</v>
      </c>
      <c r="AK76">
        <f t="shared" si="8"/>
        <v>4.8084535781093181E-2</v>
      </c>
      <c r="AL76">
        <f t="shared" si="8"/>
        <v>4.5199463634227589E-2</v>
      </c>
      <c r="AM76">
        <f t="shared" si="8"/>
        <v>4.2487495816173934E-2</v>
      </c>
      <c r="AN76">
        <f t="shared" si="8"/>
        <v>3.9938246067203496E-2</v>
      </c>
      <c r="AO76">
        <f t="shared" si="8"/>
        <v>3.7541951303171284E-2</v>
      </c>
      <c r="AP76">
        <f t="shared" si="8"/>
        <v>3.5289434224981008E-2</v>
      </c>
      <c r="AQ76">
        <f t="shared" si="8"/>
        <v>3.3172068171482147E-2</v>
      </c>
      <c r="AR76">
        <f t="shared" si="8"/>
        <v>3.1181744081193216E-2</v>
      </c>
      <c r="AS76">
        <f t="shared" si="8"/>
        <v>2.9310839436321623E-2</v>
      </c>
      <c r="AT76">
        <f t="shared" si="8"/>
        <v>2.7552189070142324E-2</v>
      </c>
      <c r="AU76">
        <f t="shared" si="8"/>
        <v>2.5899057725933781E-2</v>
      </c>
      <c r="AV76">
        <f t="shared" si="8"/>
        <v>2.4345114262377753E-2</v>
      </c>
      <c r="AW76">
        <f t="shared" si="8"/>
        <v>2.2884407406635086E-2</v>
      </c>
      <c r="AX76">
        <f t="shared" si="8"/>
        <v>2.151134296223698E-2</v>
      </c>
      <c r="AY76">
        <f t="shared" si="8"/>
        <v>2.022066238450276E-2</v>
      </c>
      <c r="AZ76">
        <f t="shared" si="8"/>
        <v>1.9007422641432594E-2</v>
      </c>
      <c r="BA76">
        <f t="shared" si="8"/>
        <v>1.7866977282946638E-2</v>
      </c>
      <c r="BB76">
        <f t="shared" si="8"/>
        <v>1.6794958645969839E-2</v>
      </c>
      <c r="BC76">
        <f t="shared" si="8"/>
        <v>1.5787261127211648E-2</v>
      </c>
      <c r="BD76">
        <f t="shared" si="8"/>
        <v>1.4840025459578948E-2</v>
      </c>
      <c r="BE76">
        <f t="shared" si="8"/>
        <v>1.3949623932004209E-2</v>
      </c>
      <c r="BF76">
        <f t="shared" si="8"/>
        <v>1.3112646496083956E-2</v>
      </c>
      <c r="BG76">
        <f t="shared" si="8"/>
        <v>1.2325887706318917E-2</v>
      </c>
      <c r="BH76">
        <f t="shared" si="8"/>
        <v>1.1586334443939781E-2</v>
      </c>
      <c r="BI76">
        <f t="shared" si="8"/>
        <v>1.0891154377303394E-2</v>
      </c>
      <c r="BJ76">
        <f t="shared" si="8"/>
        <v>1.0237685114665189E-2</v>
      </c>
      <c r="BK76">
        <f t="shared" si="8"/>
        <v>9.6234240077852761E-3</v>
      </c>
      <c r="BL76">
        <f t="shared" si="8"/>
        <v>9.0460185673181589E-3</v>
      </c>
    </row>
    <row r="77" spans="1:64" x14ac:dyDescent="0.25">
      <c r="E77" t="s">
        <v>3</v>
      </c>
      <c r="F77">
        <f>SUM(J77:AH77)</f>
        <v>44.63137350360229</v>
      </c>
      <c r="I77">
        <v>0</v>
      </c>
      <c r="J77">
        <f>(J78-J74)^2</f>
        <v>1.1693806035834773E-3</v>
      </c>
      <c r="K77">
        <f t="shared" ref="K77:AH77" si="9">(K78-K74)^2</f>
        <v>9.0531838076121293E-3</v>
      </c>
      <c r="L77">
        <f t="shared" si="9"/>
        <v>1.0731841650788084E-2</v>
      </c>
      <c r="M77">
        <f t="shared" si="9"/>
        <v>1.9794841744696336E-2</v>
      </c>
      <c r="N77">
        <f t="shared" si="9"/>
        <v>5.9700578346375141E-2</v>
      </c>
      <c r="O77">
        <f t="shared" si="9"/>
        <v>9.8102538439868478E-2</v>
      </c>
      <c r="P77">
        <f t="shared" si="9"/>
        <v>0.20348125040617226</v>
      </c>
      <c r="Q77">
        <f t="shared" si="9"/>
        <v>0.1895032203347308</v>
      </c>
      <c r="R77">
        <f t="shared" si="9"/>
        <v>0.28690668955235549</v>
      </c>
      <c r="S77">
        <f t="shared" si="9"/>
        <v>0.27512474988781105</v>
      </c>
      <c r="T77">
        <f t="shared" si="9"/>
        <v>0.5867685431442824</v>
      </c>
      <c r="U77">
        <f t="shared" si="9"/>
        <v>1.3303201113958683</v>
      </c>
      <c r="V77">
        <f t="shared" si="9"/>
        <v>2.7386640863222818</v>
      </c>
      <c r="W77">
        <f t="shared" si="9"/>
        <v>3.9273904921124525</v>
      </c>
      <c r="X77">
        <f t="shared" si="9"/>
        <v>8.5134007518909449</v>
      </c>
      <c r="Y77">
        <f t="shared" si="9"/>
        <v>5.189993691909689</v>
      </c>
      <c r="Z77">
        <f t="shared" si="9"/>
        <v>4.9873523434710751</v>
      </c>
      <c r="AA77">
        <f t="shared" si="9"/>
        <v>2.9963475655974854</v>
      </c>
      <c r="AB77">
        <f t="shared" si="9"/>
        <v>5.9154671067207989</v>
      </c>
      <c r="AC77">
        <f t="shared" si="9"/>
        <v>0.22557856436950177</v>
      </c>
      <c r="AD77">
        <f t="shared" si="9"/>
        <v>2.4540647054925238</v>
      </c>
      <c r="AE77">
        <f t="shared" si="9"/>
        <v>0.60408858554485179</v>
      </c>
      <c r="AF77">
        <f t="shared" si="9"/>
        <v>0.18587505472392393</v>
      </c>
      <c r="AG77">
        <f t="shared" si="9"/>
        <v>1.8690116187492067</v>
      </c>
      <c r="AH77">
        <f t="shared" si="9"/>
        <v>1.9534820073834109</v>
      </c>
    </row>
    <row r="78" spans="1:64" x14ac:dyDescent="0.25">
      <c r="G78" t="s">
        <v>4</v>
      </c>
      <c r="J78">
        <f>$I74+($C76/($C76+I76))*I73*(EXP(-EXP($A76-$B76*J75)))</f>
        <v>7.7777777777777784E-3</v>
      </c>
      <c r="K78">
        <f t="shared" ref="K78:BL78" si="10">$I74+($C76/($C76+J76))*J73*(EXP(-EXP($A76-$B76*K75)))</f>
        <v>7.7777777777777784E-3</v>
      </c>
      <c r="L78">
        <f t="shared" si="10"/>
        <v>7.7777777777777784E-3</v>
      </c>
      <c r="M78">
        <f t="shared" si="10"/>
        <v>7.7777777777777784E-3</v>
      </c>
      <c r="N78">
        <f t="shared" si="10"/>
        <v>7.7777777777777784E-3</v>
      </c>
      <c r="O78">
        <f t="shared" si="10"/>
        <v>7.7777777777777784E-3</v>
      </c>
      <c r="P78">
        <f t="shared" si="10"/>
        <v>7.7777777777777784E-3</v>
      </c>
      <c r="Q78">
        <f t="shared" si="10"/>
        <v>7.7777777777778079E-3</v>
      </c>
      <c r="R78">
        <f t="shared" si="10"/>
        <v>7.7777777798790498E-3</v>
      </c>
      <c r="S78">
        <f t="shared" si="10"/>
        <v>7.7777855623048448E-3</v>
      </c>
      <c r="T78">
        <f t="shared" si="10"/>
        <v>7.7810829603372862E-3</v>
      </c>
      <c r="U78">
        <f t="shared" si="10"/>
        <v>8.0649376389822745E-3</v>
      </c>
      <c r="V78">
        <f t="shared" si="10"/>
        <v>1.5542596948390027E-2</v>
      </c>
      <c r="W78">
        <f t="shared" si="10"/>
        <v>9.6163123254309868E-2</v>
      </c>
      <c r="X78">
        <f t="shared" si="10"/>
        <v>0.53135451436179648</v>
      </c>
      <c r="Y78">
        <f t="shared" si="10"/>
        <v>2.0462032492870863</v>
      </c>
      <c r="Z78">
        <f t="shared" si="10"/>
        <v>5.5709092671370986</v>
      </c>
      <c r="AA78">
        <f t="shared" si="10"/>
        <v>11.927906666546745</v>
      </c>
      <c r="AB78">
        <f t="shared" si="10"/>
        <v>21.013854832133674</v>
      </c>
      <c r="AC78">
        <f t="shared" si="10"/>
        <v>31.935337939696822</v>
      </c>
      <c r="AD78">
        <f t="shared" si="10"/>
        <v>43.610458022700691</v>
      </c>
      <c r="AE78">
        <f t="shared" si="10"/>
        <v>55.354545345592669</v>
      </c>
      <c r="AF78">
        <f t="shared" si="10"/>
        <v>66.190119238626536</v>
      </c>
      <c r="AG78">
        <f t="shared" si="10"/>
        <v>77.397822090808646</v>
      </c>
      <c r="AH78">
        <f t="shared" si="10"/>
        <v>86.816096256253047</v>
      </c>
      <c r="AI78">
        <f t="shared" si="10"/>
        <v>90.722984252624514</v>
      </c>
      <c r="AJ78">
        <f t="shared" si="10"/>
        <v>112.58514666056807</v>
      </c>
      <c r="AK78">
        <f t="shared" si="10"/>
        <v>125.41872853035497</v>
      </c>
      <c r="AL78">
        <f t="shared" si="10"/>
        <v>138.4697413959849</v>
      </c>
      <c r="AM78">
        <f t="shared" si="10"/>
        <v>151.84763467343043</v>
      </c>
      <c r="AN78">
        <f t="shared" si="10"/>
        <v>165.66005779127028</v>
      </c>
      <c r="AO78">
        <f t="shared" si="10"/>
        <v>180.00892234244236</v>
      </c>
      <c r="AP78">
        <f t="shared" si="10"/>
        <v>194.98886310465966</v>
      </c>
      <c r="AQ78">
        <f t="shared" si="10"/>
        <v>210.68703044941429</v>
      </c>
      <c r="AR78">
        <f t="shared" si="10"/>
        <v>227.18354410433605</v>
      </c>
      <c r="AS78">
        <f t="shared" si="10"/>
        <v>244.55221118373578</v>
      </c>
      <c r="AT78">
        <f t="shared" si="10"/>
        <v>262.86128664707343</v>
      </c>
      <c r="AU78">
        <f t="shared" si="10"/>
        <v>282.17416147350792</v>
      </c>
      <c r="AV78">
        <f t="shared" si="10"/>
        <v>302.5499266378917</v>
      </c>
      <c r="AW78">
        <f t="shared" si="10"/>
        <v>324.04379624242171</v>
      </c>
      <c r="AX78">
        <f t="shared" si="10"/>
        <v>346.70739195515347</v>
      </c>
      <c r="AY78">
        <f t="shared" si="10"/>
        <v>370.58890018130751</v>
      </c>
      <c r="AZ78">
        <f t="shared" si="10"/>
        <v>395.73311736962455</v>
      </c>
      <c r="BA78">
        <f t="shared" si="10"/>
        <v>422.18140002838322</v>
      </c>
      <c r="BB78">
        <f t="shared" si="10"/>
        <v>449.97153582519672</v>
      </c>
      <c r="BC78">
        <f t="shared" si="10"/>
        <v>479.13755136317309</v>
      </c>
      <c r="BD78">
        <f t="shared" si="10"/>
        <v>509.70947127869113</v>
      </c>
      <c r="BE78">
        <f t="shared" si="10"/>
        <v>541.71304239025847</v>
      </c>
      <c r="BF78">
        <f t="shared" si="10"/>
        <v>575.16943581792032</v>
      </c>
      <c r="BG78">
        <f t="shared" si="10"/>
        <v>610.09493929519749</v>
      </c>
      <c r="BH78">
        <f t="shared" si="10"/>
        <v>646.50065128250844</v>
      </c>
      <c r="BI78">
        <f t="shared" si="10"/>
        <v>684.39218791826113</v>
      </c>
      <c r="BJ78">
        <f t="shared" si="10"/>
        <v>723.76941326275971</v>
      </c>
      <c r="BK78">
        <f t="shared" si="10"/>
        <v>764.6262026536391</v>
      </c>
      <c r="BL78">
        <f t="shared" si="10"/>
        <v>806.95024825909229</v>
      </c>
    </row>
    <row r="79" spans="1:64" x14ac:dyDescent="0.25">
      <c r="BL79">
        <f>BL73*0.35</f>
        <v>813.15705210611191</v>
      </c>
    </row>
    <row r="81" spans="1:64" x14ac:dyDescent="0.25">
      <c r="N81" t="s">
        <v>19</v>
      </c>
      <c r="P81">
        <f>BL78</f>
        <v>806.95024825909229</v>
      </c>
      <c r="R81" t="s">
        <v>20</v>
      </c>
      <c r="U81">
        <f>((P81*1000)/(365*24))*4</f>
        <v>368.47043299501934</v>
      </c>
    </row>
    <row r="96" spans="1:64" s="5" customFormat="1" x14ac:dyDescent="0.25">
      <c r="A96" s="4" t="s">
        <v>10</v>
      </c>
      <c r="E96" t="s">
        <v>15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6</v>
      </c>
      <c r="B97" s="5" t="s">
        <v>2</v>
      </c>
      <c r="E97" t="s">
        <v>16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27</v>
      </c>
      <c r="B98" s="2" t="s">
        <v>28</v>
      </c>
      <c r="C98" s="2" t="s">
        <v>14</v>
      </c>
      <c r="G98" t="s">
        <v>24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3.8491207351399526</v>
      </c>
      <c r="B99" s="3">
        <v>0.10194215976964657</v>
      </c>
      <c r="C99" s="3">
        <v>4.5934540084837799E-3</v>
      </c>
      <c r="G99" t="s">
        <v>23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f>AH99*0.93</f>
        <v>5.3839970763242095E-2</v>
      </c>
      <c r="AJ99">
        <f t="shared" ref="AJ99:BL99" si="11">AI99*0.93</f>
        <v>5.007117280981515E-2</v>
      </c>
      <c r="AK99">
        <f t="shared" si="11"/>
        <v>4.6566190713128092E-2</v>
      </c>
      <c r="AL99">
        <f t="shared" si="11"/>
        <v>4.3306557363209125E-2</v>
      </c>
      <c r="AM99">
        <f t="shared" si="11"/>
        <v>4.0275098347784491E-2</v>
      </c>
      <c r="AN99">
        <f t="shared" si="11"/>
        <v>3.7455841463439582E-2</v>
      </c>
      <c r="AO99">
        <f t="shared" si="11"/>
        <v>3.4833932560998815E-2</v>
      </c>
      <c r="AP99">
        <f t="shared" si="11"/>
        <v>3.2395557281728903E-2</v>
      </c>
      <c r="AQ99">
        <f t="shared" si="11"/>
        <v>3.012786827200788E-2</v>
      </c>
      <c r="AR99">
        <f t="shared" si="11"/>
        <v>2.8018917492967331E-2</v>
      </c>
      <c r="AS99">
        <f t="shared" si="11"/>
        <v>2.605759326845962E-2</v>
      </c>
      <c r="AT99">
        <f t="shared" si="11"/>
        <v>2.4233561739667446E-2</v>
      </c>
      <c r="AU99">
        <f t="shared" si="11"/>
        <v>2.2537212417890726E-2</v>
      </c>
      <c r="AV99">
        <f t="shared" si="11"/>
        <v>2.0959607548638376E-2</v>
      </c>
      <c r="AW99">
        <f t="shared" si="11"/>
        <v>1.9492435020233692E-2</v>
      </c>
      <c r="AX99">
        <f t="shared" si="11"/>
        <v>1.8127964568817333E-2</v>
      </c>
      <c r="AY99">
        <f t="shared" si="11"/>
        <v>1.6859007049000122E-2</v>
      </c>
      <c r="AZ99">
        <f t="shared" si="11"/>
        <v>1.5678876555570116E-2</v>
      </c>
      <c r="BA99">
        <f t="shared" si="11"/>
        <v>1.4581355196680208E-2</v>
      </c>
      <c r="BB99">
        <f t="shared" si="11"/>
        <v>1.3560660332912594E-2</v>
      </c>
      <c r="BC99">
        <f t="shared" si="11"/>
        <v>1.2611414109608712E-2</v>
      </c>
      <c r="BD99">
        <f t="shared" si="11"/>
        <v>1.1728615121936103E-2</v>
      </c>
      <c r="BE99">
        <f t="shared" si="11"/>
        <v>1.0907612063400577E-2</v>
      </c>
      <c r="BF99">
        <f t="shared" si="11"/>
        <v>1.0144079218962538E-2</v>
      </c>
      <c r="BG99">
        <f t="shared" si="11"/>
        <v>9.4339936736351597E-3</v>
      </c>
      <c r="BH99">
        <f t="shared" si="11"/>
        <v>8.7736141164806991E-3</v>
      </c>
      <c r="BI99">
        <f t="shared" si="11"/>
        <v>8.1594611283270502E-3</v>
      </c>
      <c r="BJ99">
        <f t="shared" si="11"/>
        <v>7.5882988493441569E-3</v>
      </c>
      <c r="BK99">
        <f t="shared" si="11"/>
        <v>7.0571179298900659E-3</v>
      </c>
      <c r="BL99">
        <f t="shared" si="11"/>
        <v>6.563119674797762E-3</v>
      </c>
    </row>
    <row r="100" spans="1:64" x14ac:dyDescent="0.25">
      <c r="E100" t="s">
        <v>3</v>
      </c>
      <c r="F100">
        <f>SUM(J100:AH100)</f>
        <v>1.0261525995744933</v>
      </c>
      <c r="I100">
        <v>0</v>
      </c>
      <c r="J100">
        <f>ABS(J101-J97)</f>
        <v>1.0523097291808258E-17</v>
      </c>
      <c r="K100">
        <f t="shared" ref="K100:AH100" si="12">ABS(K101-K97)</f>
        <v>6.6206174025673334E-16</v>
      </c>
      <c r="L100">
        <f t="shared" si="12"/>
        <v>2.7951021338540017E-14</v>
      </c>
      <c r="M100">
        <f t="shared" si="12"/>
        <v>8.301182880719009E-13</v>
      </c>
      <c r="N100">
        <f t="shared" si="12"/>
        <v>1.8999999816145551E-3</v>
      </c>
      <c r="O100">
        <f t="shared" si="12"/>
        <v>3.0999996918862805E-3</v>
      </c>
      <c r="P100">
        <f t="shared" si="12"/>
        <v>6.1999961181582776E-3</v>
      </c>
      <c r="Q100">
        <f t="shared" si="12"/>
        <v>8.5999619999007001E-3</v>
      </c>
      <c r="R100">
        <f t="shared" si="12"/>
        <v>8.0097927678860134E-3</v>
      </c>
      <c r="S100">
        <f t="shared" si="12"/>
        <v>7.7979629850985221E-3</v>
      </c>
      <c r="T100">
        <f t="shared" si="12"/>
        <v>8.7887642038405652E-3</v>
      </c>
      <c r="U100">
        <f t="shared" si="12"/>
        <v>1.0446230419951545E-2</v>
      </c>
      <c r="V100">
        <f t="shared" si="12"/>
        <v>7.8803885388799497E-3</v>
      </c>
      <c r="W100">
        <f t="shared" si="12"/>
        <v>1.0416792457191808E-2</v>
      </c>
      <c r="X100">
        <f t="shared" si="12"/>
        <v>7.4582025526932702E-3</v>
      </c>
      <c r="Y100">
        <f t="shared" si="12"/>
        <v>5.7330631702680098E-3</v>
      </c>
      <c r="Z100">
        <f t="shared" si="12"/>
        <v>5.3262777977982137E-4</v>
      </c>
      <c r="AA100">
        <f t="shared" si="12"/>
        <v>2.0408633844738962E-2</v>
      </c>
      <c r="AB100">
        <f t="shared" si="12"/>
        <v>3.6975810288124147E-2</v>
      </c>
      <c r="AC100">
        <f t="shared" si="12"/>
        <v>0.14989308885052027</v>
      </c>
      <c r="AD100">
        <f t="shared" si="12"/>
        <v>0.18751880768527002</v>
      </c>
      <c r="AE100">
        <f t="shared" si="12"/>
        <v>6.6388223504132426E-6</v>
      </c>
      <c r="AF100">
        <f t="shared" si="12"/>
        <v>0.19829665669923557</v>
      </c>
      <c r="AG100">
        <f t="shared" si="12"/>
        <v>0.34103734864757129</v>
      </c>
      <c r="AH100">
        <f t="shared" si="12"/>
        <v>5.1518320686745334E-3</v>
      </c>
    </row>
    <row r="101" spans="1:64" x14ac:dyDescent="0.25">
      <c r="G101" t="s">
        <v>4</v>
      </c>
      <c r="J101">
        <f>$I97+($C99/($C99+I99))*I96*(EXP(-EXP($A99-$B99*J98)))</f>
        <v>1.0523097291808258E-17</v>
      </c>
      <c r="K101">
        <f t="shared" ref="K101:BL101" si="13">$I97+($C99/($C99+J99))*J96*(EXP(-EXP($A99-$B99*K98)))</f>
        <v>6.6206174025673334E-16</v>
      </c>
      <c r="L101">
        <f t="shared" si="13"/>
        <v>2.7951021338540017E-14</v>
      </c>
      <c r="M101">
        <f t="shared" si="13"/>
        <v>8.301182880719009E-13</v>
      </c>
      <c r="N101">
        <f t="shared" si="13"/>
        <v>1.8385444850830838E-11</v>
      </c>
      <c r="O101">
        <f t="shared" si="13"/>
        <v>3.0811371948344805E-10</v>
      </c>
      <c r="P101">
        <f t="shared" si="13"/>
        <v>3.881841722065662E-9</v>
      </c>
      <c r="Q101">
        <f t="shared" si="13"/>
        <v>3.8000099300252968E-8</v>
      </c>
      <c r="R101">
        <f t="shared" si="13"/>
        <v>3.0824221499685068E-7</v>
      </c>
      <c r="S101">
        <f t="shared" si="13"/>
        <v>2.0370149014785735E-6</v>
      </c>
      <c r="T101">
        <f t="shared" si="13"/>
        <v>1.1235796159433975E-5</v>
      </c>
      <c r="U101">
        <f t="shared" si="13"/>
        <v>5.3769580048454479E-5</v>
      </c>
      <c r="V101">
        <f t="shared" si="13"/>
        <v>2.1961146112004992E-4</v>
      </c>
      <c r="W101">
        <f t="shared" si="13"/>
        <v>7.8320754280819115E-4</v>
      </c>
      <c r="X101">
        <f t="shared" si="13"/>
        <v>2.3277974473067289E-3</v>
      </c>
      <c r="Y101">
        <f t="shared" si="13"/>
        <v>6.8059368297319917E-3</v>
      </c>
      <c r="Z101">
        <f t="shared" si="13"/>
        <v>1.7583372220220179E-2</v>
      </c>
      <c r="AA101">
        <f t="shared" si="13"/>
        <v>4.1530333844738962E-2</v>
      </c>
      <c r="AB101">
        <f t="shared" si="13"/>
        <v>8.8695389711875863E-2</v>
      </c>
      <c r="AC101">
        <f t="shared" si="13"/>
        <v>0.17916621114947967</v>
      </c>
      <c r="AD101">
        <f t="shared" si="13"/>
        <v>0.33638449231472994</v>
      </c>
      <c r="AE101">
        <f t="shared" si="13"/>
        <v>0.60697033882235041</v>
      </c>
      <c r="AF101">
        <f t="shared" si="13"/>
        <v>1.0273717566992355</v>
      </c>
      <c r="AG101">
        <f t="shared" si="13"/>
        <v>1.6806807486475712</v>
      </c>
      <c r="AH101">
        <f t="shared" si="13"/>
        <v>2.5934367889421983</v>
      </c>
      <c r="AI101">
        <f t="shared" si="13"/>
        <v>3.7295406784949843</v>
      </c>
      <c r="AJ101">
        <f t="shared" si="13"/>
        <v>5.7472641099698807</v>
      </c>
      <c r="AK101">
        <f t="shared" si="13"/>
        <v>8.3103198472100388</v>
      </c>
      <c r="AL101">
        <f t="shared" si="13"/>
        <v>11.676771936708944</v>
      </c>
      <c r="AM101">
        <f t="shared" si="13"/>
        <v>15.986400281103135</v>
      </c>
      <c r="AN101">
        <f t="shared" si="13"/>
        <v>21.377674637594176</v>
      </c>
      <c r="AO101">
        <f t="shared" si="13"/>
        <v>27.983823033135501</v>
      </c>
      <c r="AP101">
        <f t="shared" si="13"/>
        <v>35.929504459805578</v>
      </c>
      <c r="AQ101">
        <f t="shared" si="13"/>
        <v>45.328231178393793</v>
      </c>
      <c r="AR101">
        <f t="shared" si="13"/>
        <v>56.280586809790371</v>
      </c>
      <c r="AS101">
        <f t="shared" si="13"/>
        <v>68.873204383405977</v>
      </c>
      <c r="AT101">
        <f t="shared" si="13"/>
        <v>83.178409704862986</v>
      </c>
      <c r="AU101">
        <f t="shared" si="13"/>
        <v>99.254400685663157</v>
      </c>
      <c r="AV101">
        <f t="shared" si="13"/>
        <v>117.1458199631896</v>
      </c>
      <c r="AW101">
        <f t="shared" si="13"/>
        <v>136.8845816258478</v>
      </c>
      <c r="AX101">
        <f t="shared" si="13"/>
        <v>158.49082796324058</v>
      </c>
      <c r="AY101">
        <f t="shared" si="13"/>
        <v>181.97391404455206</v>
      </c>
      <c r="AZ101">
        <f t="shared" si="13"/>
        <v>207.33334259989297</v>
      </c>
      <c r="BA101">
        <f t="shared" si="13"/>
        <v>234.55959618329771</v>
      </c>
      <c r="BB101">
        <f t="shared" si="13"/>
        <v>263.63483597587651</v>
      </c>
      <c r="BC101">
        <f t="shared" si="13"/>
        <v>294.53345573090877</v>
      </c>
      <c r="BD101">
        <f t="shared" si="13"/>
        <v>327.22249479940297</v>
      </c>
      <c r="BE101">
        <f t="shared" si="13"/>
        <v>361.66192587806211</v>
      </c>
      <c r="BF101">
        <f t="shared" si="13"/>
        <v>397.80484133775883</v>
      </c>
      <c r="BG101">
        <f t="shared" si="13"/>
        <v>435.59756710854873</v>
      </c>
      <c r="BH101">
        <f t="shared" si="13"/>
        <v>474.9797355583446</v>
      </c>
      <c r="BI101">
        <f t="shared" si="13"/>
        <v>515.88434904516475</v>
      </c>
      <c r="BJ101">
        <f t="shared" si="13"/>
        <v>558.23786425437868</v>
      </c>
      <c r="BK101">
        <f t="shared" si="13"/>
        <v>601.96032441872444</v>
      </c>
      <c r="BL101">
        <f t="shared" si="13"/>
        <v>646.96556238685014</v>
      </c>
    </row>
    <row r="102" spans="1:64" x14ac:dyDescent="0.25">
      <c r="BL102">
        <f>BL96*0.35</f>
        <v>688.53501577369241</v>
      </c>
    </row>
    <row r="104" spans="1:64" x14ac:dyDescent="0.25">
      <c r="N104" t="s">
        <v>19</v>
      </c>
      <c r="P104">
        <f>BL101</f>
        <v>646.96556238685014</v>
      </c>
      <c r="R104" t="s">
        <v>20</v>
      </c>
      <c r="U104">
        <f>((P104*1000)/(365*24))*4</f>
        <v>295.41806501682652</v>
      </c>
    </row>
    <row r="119" spans="1:64" x14ac:dyDescent="0.25">
      <c r="A119" s="1" t="s">
        <v>11</v>
      </c>
      <c r="B119" t="s">
        <v>15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5</v>
      </c>
      <c r="B120" t="s">
        <v>16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27</v>
      </c>
      <c r="B121" s="2" t="s">
        <v>28</v>
      </c>
      <c r="C121" s="2" t="s">
        <v>14</v>
      </c>
      <c r="G121" t="s">
        <v>24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2.2158429094420256</v>
      </c>
      <c r="B122" s="3">
        <v>4.7296594225662403E-2</v>
      </c>
      <c r="C122" s="3">
        <v>4.3184775307069566E-2</v>
      </c>
      <c r="G122" t="s">
        <v>23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f>AH122*0.96</f>
        <v>5.5576744013669251E-2</v>
      </c>
      <c r="AJ122">
        <f t="shared" ref="AJ122:BL122" si="14">AI122*0.96</f>
        <v>5.3353674253122478E-2</v>
      </c>
      <c r="AK122">
        <f t="shared" si="14"/>
        <v>5.1219527282997578E-2</v>
      </c>
      <c r="AL122">
        <f t="shared" si="14"/>
        <v>4.9170746191677675E-2</v>
      </c>
      <c r="AM122">
        <f t="shared" si="14"/>
        <v>4.7203916344010569E-2</v>
      </c>
      <c r="AN122">
        <f t="shared" si="14"/>
        <v>4.5315759690250146E-2</v>
      </c>
      <c r="AO122">
        <f t="shared" si="14"/>
        <v>4.3503129302640137E-2</v>
      </c>
      <c r="AP122">
        <f t="shared" si="14"/>
        <v>4.1763004130534527E-2</v>
      </c>
      <c r="AQ122">
        <f t="shared" si="14"/>
        <v>4.0092483965313147E-2</v>
      </c>
      <c r="AR122">
        <f t="shared" si="14"/>
        <v>3.8488784606700618E-2</v>
      </c>
      <c r="AS122">
        <f t="shared" si="14"/>
        <v>3.6949233222432591E-2</v>
      </c>
      <c r="AT122">
        <f t="shared" si="14"/>
        <v>3.5471263893535283E-2</v>
      </c>
      <c r="AU122">
        <f t="shared" si="14"/>
        <v>3.4052413337793873E-2</v>
      </c>
      <c r="AV122">
        <f t="shared" si="14"/>
        <v>3.2690316804282117E-2</v>
      </c>
      <c r="AW122">
        <f t="shared" si="14"/>
        <v>3.1382704132110834E-2</v>
      </c>
      <c r="AX122">
        <f t="shared" si="14"/>
        <v>3.0127395966826398E-2</v>
      </c>
      <c r="AY122">
        <f t="shared" si="14"/>
        <v>2.892230012815334E-2</v>
      </c>
      <c r="AZ122">
        <f t="shared" si="14"/>
        <v>2.7765408123027205E-2</v>
      </c>
      <c r="BA122">
        <f t="shared" si="14"/>
        <v>2.6654791798106117E-2</v>
      </c>
      <c r="BB122">
        <f t="shared" si="14"/>
        <v>2.558860012618187E-2</v>
      </c>
      <c r="BC122">
        <f t="shared" si="14"/>
        <v>2.4565056121134594E-2</v>
      </c>
      <c r="BD122">
        <f t="shared" si="14"/>
        <v>2.3582453876289208E-2</v>
      </c>
      <c r="BE122">
        <f t="shared" si="14"/>
        <v>2.263915572123764E-2</v>
      </c>
      <c r="BF122">
        <f t="shared" si="14"/>
        <v>2.1733589492388135E-2</v>
      </c>
      <c r="BG122">
        <f t="shared" si="14"/>
        <v>2.0864245912692609E-2</v>
      </c>
      <c r="BH122">
        <f t="shared" si="14"/>
        <v>2.0029676076184905E-2</v>
      </c>
      <c r="BI122">
        <f t="shared" si="14"/>
        <v>1.9228489033137508E-2</v>
      </c>
      <c r="BJ122">
        <f t="shared" si="14"/>
        <v>1.8459349471812006E-2</v>
      </c>
      <c r="BK122">
        <f t="shared" si="14"/>
        <v>1.7720975492939526E-2</v>
      </c>
      <c r="BL122">
        <f t="shared" si="14"/>
        <v>1.7012136473221945E-2</v>
      </c>
    </row>
    <row r="123" spans="1:64" x14ac:dyDescent="0.25">
      <c r="E123" t="s">
        <v>3</v>
      </c>
      <c r="F123">
        <f>SUM(J123:AH123)</f>
        <v>10.102892815992975</v>
      </c>
      <c r="I123">
        <v>0</v>
      </c>
      <c r="J123">
        <f>ABS(J124-J120)</f>
        <v>1.063307749079408E-2</v>
      </c>
      <c r="K123">
        <f t="shared" ref="K123:AH123" si="15">ABS(K124-K120)</f>
        <v>1.7942996447669456E-2</v>
      </c>
      <c r="L123">
        <f t="shared" si="15"/>
        <v>2.9015982017653274E-2</v>
      </c>
      <c r="M123">
        <f t="shared" si="15"/>
        <v>3.2760902553133908E-2</v>
      </c>
      <c r="N123">
        <f t="shared" si="15"/>
        <v>9.8776267316473085E-2</v>
      </c>
      <c r="O123">
        <f t="shared" si="15"/>
        <v>0.30203821047107549</v>
      </c>
      <c r="P123">
        <f t="shared" si="15"/>
        <v>0.27775866805870392</v>
      </c>
      <c r="Q123">
        <f t="shared" si="15"/>
        <v>0.29127354119750293</v>
      </c>
      <c r="R123">
        <f t="shared" si="15"/>
        <v>0.4177461810297397</v>
      </c>
      <c r="S123">
        <f t="shared" si="15"/>
        <v>0.27516590150858444</v>
      </c>
      <c r="T123">
        <f t="shared" si="15"/>
        <v>0.14945068889237967</v>
      </c>
      <c r="U123">
        <f t="shared" si="15"/>
        <v>4.0991129014309458E-2</v>
      </c>
      <c r="V123">
        <f t="shared" si="15"/>
        <v>1.854994516359576E-2</v>
      </c>
      <c r="W123">
        <f t="shared" si="15"/>
        <v>0.17356523041826621</v>
      </c>
      <c r="X123">
        <f t="shared" si="15"/>
        <v>1.6739423553957522E-6</v>
      </c>
      <c r="Y123">
        <f t="shared" si="15"/>
        <v>0.71293868066230637</v>
      </c>
      <c r="Z123">
        <f t="shared" si="15"/>
        <v>1.4675467842663843</v>
      </c>
      <c r="AA123">
        <f t="shared" si="15"/>
        <v>1.5752417522217157</v>
      </c>
      <c r="AB123">
        <f t="shared" si="15"/>
        <v>1.4918434823187958</v>
      </c>
      <c r="AC123">
        <f t="shared" si="15"/>
        <v>0.67885340157120844</v>
      </c>
      <c r="AD123">
        <f t="shared" si="15"/>
        <v>0.98033575567688835</v>
      </c>
      <c r="AE123">
        <f t="shared" si="15"/>
        <v>0.13692029519904914</v>
      </c>
      <c r="AF123">
        <f t="shared" si="15"/>
        <v>0.36592460594282095</v>
      </c>
      <c r="AG123">
        <f t="shared" si="15"/>
        <v>0.55740715033438448</v>
      </c>
      <c r="AH123">
        <f t="shared" si="15"/>
        <v>2.1051227718515975E-4</v>
      </c>
    </row>
    <row r="124" spans="1:64" x14ac:dyDescent="0.25">
      <c r="G124" t="s">
        <v>4</v>
      </c>
      <c r="J124">
        <f>$I120+($C122/($C122+I122))*I119*(EXP(-EXP($A122-$B122*J121)))</f>
        <v>1.7733077490794079E-2</v>
      </c>
      <c r="K124">
        <f>$I120+($C122/($C122+J122))*J119*(EXP(-EXP($A122-$B122*K121)))</f>
        <v>2.5142996447669458E-2</v>
      </c>
      <c r="L124">
        <f t="shared" ref="L124:BL124" si="16">$I120+($C122/($C122+K122))*K119*(EXP(-EXP($A122-$B122*L121)))</f>
        <v>3.6615982017653273E-2</v>
      </c>
      <c r="M124">
        <f t="shared" si="16"/>
        <v>5.2560902553133906E-2</v>
      </c>
      <c r="N124">
        <f t="shared" si="16"/>
        <v>7.6723732683526905E-2</v>
      </c>
      <c r="O124">
        <f t="shared" si="16"/>
        <v>0.11354178952892449</v>
      </c>
      <c r="P124">
        <f t="shared" si="16"/>
        <v>0.16582533194129612</v>
      </c>
      <c r="Q124">
        <f t="shared" si="16"/>
        <v>0.24432545880249701</v>
      </c>
      <c r="R124">
        <f t="shared" si="16"/>
        <v>0.35053432402076534</v>
      </c>
      <c r="S124">
        <f t="shared" si="16"/>
        <v>0.50521620960252678</v>
      </c>
      <c r="T124">
        <f t="shared" si="16"/>
        <v>0.70311491716822638</v>
      </c>
      <c r="U124">
        <f t="shared" si="16"/>
        <v>0.97523223462503439</v>
      </c>
      <c r="V124">
        <f t="shared" si="16"/>
        <v>1.3303280764767271</v>
      </c>
      <c r="W124">
        <f t="shared" si="16"/>
        <v>1.762796169813696</v>
      </c>
      <c r="X124">
        <f t="shared" si="16"/>
        <v>2.2845807603967874</v>
      </c>
      <c r="Y124">
        <f t="shared" si="16"/>
        <v>3.0994426200419403</v>
      </c>
      <c r="Z124">
        <f t="shared" si="16"/>
        <v>3.9831770247634668</v>
      </c>
      <c r="AA124">
        <f t="shared" si="16"/>
        <v>5.1686890547774649</v>
      </c>
      <c r="AB124">
        <f t="shared" si="16"/>
        <v>6.5519163165311127</v>
      </c>
      <c r="AC124">
        <f t="shared" si="16"/>
        <v>8.231832881052032</v>
      </c>
      <c r="AD124">
        <f t="shared" si="16"/>
        <v>10.196034917116977</v>
      </c>
      <c r="AE124">
        <f t="shared" si="16"/>
        <v>12.320853800543869</v>
      </c>
      <c r="AF124">
        <f t="shared" si="16"/>
        <v>15.136647957705788</v>
      </c>
      <c r="AG124">
        <f t="shared" si="16"/>
        <v>18.300321982647489</v>
      </c>
      <c r="AH124">
        <f t="shared" si="16"/>
        <v>21.79005358077929</v>
      </c>
      <c r="AI124">
        <f t="shared" si="16"/>
        <v>24.704927588696265</v>
      </c>
      <c r="AJ124">
        <f t="shared" si="16"/>
        <v>30.61156603965609</v>
      </c>
      <c r="AK124">
        <f t="shared" si="16"/>
        <v>36.07910731880326</v>
      </c>
      <c r="AL124">
        <f t="shared" si="16"/>
        <v>42.251860342440523</v>
      </c>
      <c r="AM124">
        <f t="shared" si="16"/>
        <v>49.178408190861795</v>
      </c>
      <c r="AN124">
        <f t="shared" si="16"/>
        <v>56.905593256606956</v>
      </c>
      <c r="AO124">
        <f t="shared" si="16"/>
        <v>65.477992553186027</v>
      </c>
      <c r="AP124">
        <f t="shared" si="16"/>
        <v>74.93742453942275</v>
      </c>
      <c r="AQ124">
        <f t="shared" si="16"/>
        <v>85.322495941153804</v>
      </c>
      <c r="AR124">
        <f t="shared" si="16"/>
        <v>96.668195711180587</v>
      </c>
      <c r="AS124">
        <f t="shared" si="16"/>
        <v>109.00554182904696</v>
      </c>
      <c r="AT124">
        <f t="shared" si="16"/>
        <v>122.36128516027787</v>
      </c>
      <c r="AU124">
        <f t="shared" si="16"/>
        <v>136.7576731209661</v>
      </c>
      <c r="AV124">
        <f t="shared" si="16"/>
        <v>152.21227447213616</v>
      </c>
      <c r="AW124">
        <f t="shared" si="16"/>
        <v>168.73786523598778</v>
      </c>
      <c r="AX124">
        <f t="shared" si="16"/>
        <v>186.34237451193502</v>
      </c>
      <c r="AY124">
        <f t="shared" si="16"/>
        <v>205.02888789565247</v>
      </c>
      <c r="AZ124">
        <f t="shared" si="16"/>
        <v>224.79570528310916</v>
      </c>
      <c r="BA124">
        <f t="shared" si="16"/>
        <v>245.63644908108225</v>
      </c>
      <c r="BB124">
        <f t="shared" si="16"/>
        <v>267.54021824723378</v>
      </c>
      <c r="BC124">
        <f t="shared" si="16"/>
        <v>290.49178314275355</v>
      </c>
      <c r="BD124">
        <f t="shared" si="16"/>
        <v>314.47181589096914</v>
      </c>
      <c r="BE124">
        <f t="shared" si="16"/>
        <v>339.45715078507845</v>
      </c>
      <c r="BF124">
        <f t="shared" si="16"/>
        <v>365.42106926383059</v>
      </c>
      <c r="BG124">
        <f t="shared" si="16"/>
        <v>392.33360406061075</v>
      </c>
      <c r="BH124">
        <f t="shared" si="16"/>
        <v>420.16185731299578</v>
      </c>
      <c r="BI124">
        <f t="shared" si="16"/>
        <v>448.87032768059788</v>
      </c>
      <c r="BJ124">
        <f t="shared" si="16"/>
        <v>478.42124184289003</v>
      </c>
      <c r="BK124">
        <f t="shared" si="16"/>
        <v>508.77488612079077</v>
      </c>
      <c r="BL124">
        <f t="shared" si="16"/>
        <v>539.88993437191323</v>
      </c>
    </row>
    <row r="125" spans="1:64" x14ac:dyDescent="0.25">
      <c r="BL125">
        <f>BL119*0.35</f>
        <v>533.61141434554042</v>
      </c>
    </row>
    <row r="127" spans="1:64" x14ac:dyDescent="0.25">
      <c r="N127" t="s">
        <v>19</v>
      </c>
      <c r="P127">
        <f>BL124</f>
        <v>539.88993437191323</v>
      </c>
      <c r="R127" t="s">
        <v>20</v>
      </c>
      <c r="U127">
        <f>((P127*1000)/(365*24))*4</f>
        <v>246.52508418808821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27</v>
      </c>
      <c r="B144" s="2" t="s">
        <v>28</v>
      </c>
      <c r="C144" s="2" t="s">
        <v>14</v>
      </c>
      <c r="G144" t="s">
        <v>24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2.49724571602599</v>
      </c>
      <c r="B145" s="3">
        <v>0.13825547720165307</v>
      </c>
      <c r="C145" s="3">
        <v>4.2760801061343424E-3</v>
      </c>
      <c r="G145" t="s">
        <v>23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f>AH145*0.935</f>
        <v>5.4129432971646622E-2</v>
      </c>
      <c r="AJ145">
        <f t="shared" ref="AJ145:BL145" si="17">AI145*0.935</f>
        <v>5.0611019828489597E-2</v>
      </c>
      <c r="AK145">
        <f t="shared" si="17"/>
        <v>4.7321303539637774E-2</v>
      </c>
      <c r="AL145">
        <f t="shared" si="17"/>
        <v>4.4245418809561322E-2</v>
      </c>
      <c r="AM145">
        <f t="shared" si="17"/>
        <v>4.1369466586939838E-2</v>
      </c>
      <c r="AN145">
        <f t="shared" si="17"/>
        <v>3.8680451258788752E-2</v>
      </c>
      <c r="AO145">
        <f t="shared" si="17"/>
        <v>3.6166221926967487E-2</v>
      </c>
      <c r="AP145">
        <f t="shared" si="17"/>
        <v>3.3815417501714601E-2</v>
      </c>
      <c r="AQ145">
        <f t="shared" si="17"/>
        <v>3.1617415364103153E-2</v>
      </c>
      <c r="AR145">
        <f t="shared" si="17"/>
        <v>2.956228336543645E-2</v>
      </c>
      <c r="AS145">
        <f t="shared" si="17"/>
        <v>2.7640734946683083E-2</v>
      </c>
      <c r="AT145">
        <f t="shared" si="17"/>
        <v>2.5844087175148685E-2</v>
      </c>
      <c r="AU145">
        <f t="shared" si="17"/>
        <v>2.4164221508764024E-2</v>
      </c>
      <c r="AV145">
        <f t="shared" si="17"/>
        <v>2.2593547110694362E-2</v>
      </c>
      <c r="AW145">
        <f t="shared" si="17"/>
        <v>2.1124966548499231E-2</v>
      </c>
      <c r="AX145">
        <f t="shared" si="17"/>
        <v>1.9751843722846781E-2</v>
      </c>
      <c r="AY145">
        <f t="shared" si="17"/>
        <v>1.846797388086174E-2</v>
      </c>
      <c r="AZ145">
        <f t="shared" si="17"/>
        <v>1.7267555578605726E-2</v>
      </c>
      <c r="BA145">
        <f t="shared" si="17"/>
        <v>1.6145164465996356E-2</v>
      </c>
      <c r="BB145">
        <f t="shared" si="17"/>
        <v>1.5095728775706594E-2</v>
      </c>
      <c r="BC145">
        <f t="shared" si="17"/>
        <v>1.4114506405285665E-2</v>
      </c>
      <c r="BD145">
        <f t="shared" si="17"/>
        <v>1.3197063488942097E-2</v>
      </c>
      <c r="BE145">
        <f t="shared" si="17"/>
        <v>1.2339254362160861E-2</v>
      </c>
      <c r="BF145">
        <f t="shared" si="17"/>
        <v>1.1537202828620407E-2</v>
      </c>
      <c r="BG145">
        <f t="shared" si="17"/>
        <v>1.0787284644760082E-2</v>
      </c>
      <c r="BH145">
        <f t="shared" si="17"/>
        <v>1.0086111142850678E-2</v>
      </c>
      <c r="BI145">
        <f t="shared" si="17"/>
        <v>9.4305139185653832E-3</v>
      </c>
      <c r="BJ145">
        <f t="shared" si="17"/>
        <v>8.8175305138586332E-3</v>
      </c>
      <c r="BK145">
        <f t="shared" si="17"/>
        <v>8.2443910304578222E-3</v>
      </c>
      <c r="BL145">
        <f t="shared" si="17"/>
        <v>7.7085056134780644E-3</v>
      </c>
    </row>
    <row r="146" spans="1:64" x14ac:dyDescent="0.25">
      <c r="E146" t="s">
        <v>3</v>
      </c>
      <c r="F146">
        <f>SUM(J146:AH146)</f>
        <v>2098.5502328011898</v>
      </c>
      <c r="I146">
        <v>0</v>
      </c>
      <c r="J146">
        <f>(J147-J143)^2</f>
        <v>1.7544429219080511E-2</v>
      </c>
      <c r="K146">
        <f t="shared" ref="K146:AH146" si="18">(K147-K143)^2</f>
        <v>6.9548397162219168E-3</v>
      </c>
      <c r="L146">
        <f t="shared" si="18"/>
        <v>0.11253536716569719</v>
      </c>
      <c r="M146">
        <f t="shared" si="18"/>
        <v>0.69305389480421198</v>
      </c>
      <c r="N146">
        <f t="shared" si="18"/>
        <v>1.3747084383056947</v>
      </c>
      <c r="O146">
        <f t="shared" si="18"/>
        <v>3.011173644675214</v>
      </c>
      <c r="P146">
        <f t="shared" si="18"/>
        <v>2.2744738550201418</v>
      </c>
      <c r="Q146">
        <f t="shared" si="18"/>
        <v>1.7103989230956551</v>
      </c>
      <c r="R146">
        <f t="shared" si="18"/>
        <v>6.6160941104030258</v>
      </c>
      <c r="S146">
        <f t="shared" si="18"/>
        <v>1.0444629399959517</v>
      </c>
      <c r="T146">
        <f t="shared" si="18"/>
        <v>1.0267290428987237</v>
      </c>
      <c r="U146">
        <f t="shared" si="18"/>
        <v>7.3061531983201098</v>
      </c>
      <c r="V146">
        <f t="shared" si="18"/>
        <v>26.03565210811287</v>
      </c>
      <c r="W146">
        <f t="shared" si="18"/>
        <v>7.4280483104966022</v>
      </c>
      <c r="X146">
        <f t="shared" si="18"/>
        <v>17.333391973873198</v>
      </c>
      <c r="Y146">
        <f t="shared" si="18"/>
        <v>42.485569194853255</v>
      </c>
      <c r="Z146">
        <f t="shared" si="18"/>
        <v>35.549248310240131</v>
      </c>
      <c r="AA146">
        <f t="shared" si="18"/>
        <v>97.307412911374016</v>
      </c>
      <c r="AB146">
        <f t="shared" si="18"/>
        <v>78.68047265831882</v>
      </c>
      <c r="AC146">
        <f t="shared" si="18"/>
        <v>883.56853911652445</v>
      </c>
      <c r="AD146">
        <f t="shared" si="18"/>
        <v>13.20029121973861</v>
      </c>
      <c r="AE146">
        <f t="shared" si="18"/>
        <v>215.35230150909035</v>
      </c>
      <c r="AF146">
        <f t="shared" si="18"/>
        <v>555.05545696427555</v>
      </c>
      <c r="AG146">
        <f t="shared" si="18"/>
        <v>34.393333397703593</v>
      </c>
      <c r="AH146">
        <f t="shared" si="18"/>
        <v>66.966232442969115</v>
      </c>
    </row>
    <row r="147" spans="1:64" x14ac:dyDescent="0.25">
      <c r="G147" t="s">
        <v>4</v>
      </c>
      <c r="J147">
        <f>$I143+($C145/($C145+I145))*I142*(EXP(-EXP($A145-$B145*J144)))</f>
        <v>1.1236604522533424</v>
      </c>
      <c r="K147">
        <f t="shared" ref="K147:BL147" si="19">$I143+($C145/($C145+J145))*J142*(EXP(-EXP($A145-$B145*K144)))</f>
        <v>1.1305543598548193</v>
      </c>
      <c r="L147">
        <f t="shared" si="19"/>
        <v>1.1540872518561971</v>
      </c>
      <c r="M147">
        <f t="shared" si="19"/>
        <v>1.2207504209271458</v>
      </c>
      <c r="N147">
        <f t="shared" si="19"/>
        <v>1.3914673686641819</v>
      </c>
      <c r="O147">
        <f t="shared" si="19"/>
        <v>1.7821360548800558</v>
      </c>
      <c r="P147">
        <f t="shared" si="19"/>
        <v>2.5588773592269902</v>
      </c>
      <c r="Q147">
        <f t="shared" si="19"/>
        <v>4.0330536489284601</v>
      </c>
      <c r="R147">
        <f t="shared" si="19"/>
        <v>6.6145164794634077</v>
      </c>
      <c r="S147">
        <f t="shared" si="19"/>
        <v>10.997203909094777</v>
      </c>
      <c r="T147">
        <f t="shared" si="19"/>
        <v>17.556530743660453</v>
      </c>
      <c r="U147">
        <f t="shared" si="19"/>
        <v>27.306121092169676</v>
      </c>
      <c r="V147">
        <f t="shared" si="19"/>
        <v>41.182408888207853</v>
      </c>
      <c r="W147">
        <f t="shared" si="19"/>
        <v>57.573422882943554</v>
      </c>
      <c r="X147">
        <f t="shared" si="19"/>
        <v>77.320857508232848</v>
      </c>
      <c r="Y147">
        <f t="shared" si="19"/>
        <v>107.03299210955714</v>
      </c>
      <c r="Z147">
        <f t="shared" si="19"/>
        <v>141.76126105568338</v>
      </c>
      <c r="AA147">
        <f t="shared" si="19"/>
        <v>178.60769144356817</v>
      </c>
      <c r="AB147">
        <f t="shared" si="19"/>
        <v>223.14288847814674</v>
      </c>
      <c r="AC147">
        <f t="shared" si="19"/>
        <v>272.78493405597635</v>
      </c>
      <c r="AD147">
        <f t="shared" si="19"/>
        <v>314.84083404382352</v>
      </c>
      <c r="AE147">
        <f t="shared" si="19"/>
        <v>372.42289146361253</v>
      </c>
      <c r="AF147">
        <f t="shared" si="19"/>
        <v>438.39214310738834</v>
      </c>
      <c r="AG147">
        <f t="shared" si="19"/>
        <v>515.23289006327479</v>
      </c>
      <c r="AH147">
        <f t="shared" si="19"/>
        <v>580.81939589146953</v>
      </c>
      <c r="AI147">
        <f t="shared" si="19"/>
        <v>637.58658042014372</v>
      </c>
      <c r="AJ147">
        <f t="shared" si="19"/>
        <v>712.37543537611486</v>
      </c>
      <c r="AK147">
        <f t="shared" si="19"/>
        <v>811.58853763349589</v>
      </c>
      <c r="AL147">
        <f t="shared" si="19"/>
        <v>919.02650834448661</v>
      </c>
      <c r="AM147">
        <f t="shared" si="19"/>
        <v>1035.0698929392279</v>
      </c>
      <c r="AN147">
        <f t="shared" si="19"/>
        <v>1160.1345058384313</v>
      </c>
      <c r="AO147">
        <f t="shared" si="19"/>
        <v>1294.6707388963177</v>
      </c>
      <c r="AP147">
        <f t="shared" si="19"/>
        <v>1439.1621057825237</v>
      </c>
      <c r="AQ147">
        <f t="shared" si="19"/>
        <v>1594.1231422733415</v>
      </c>
      <c r="AR147">
        <f t="shared" si="19"/>
        <v>1760.0967502160649</v>
      </c>
      <c r="AS147">
        <f t="shared" si="19"/>
        <v>1937.651045362717</v>
      </c>
      <c r="AT147">
        <f t="shared" si="19"/>
        <v>2127.3757472463199</v>
      </c>
      <c r="AU147">
        <f t="shared" si="19"/>
        <v>2329.8781329757103</v>
      </c>
      <c r="AV147">
        <f t="shared" si="19"/>
        <v>2545.7785660254822</v>
      </c>
      <c r="AW147">
        <f t="shared" si="19"/>
        <v>2775.7056053564379</v>
      </c>
      <c r="AX147">
        <f t="shared" si="19"/>
        <v>3020.2906989983385</v>
      </c>
      <c r="AY147">
        <f t="shared" si="19"/>
        <v>3280.1624690223648</v>
      </c>
      <c r="AZ147">
        <f t="shared" si="19"/>
        <v>3555.9406010966222</v>
      </c>
      <c r="BA147">
        <f t="shared" si="19"/>
        <v>3848.2293610436486</v>
      </c>
      <c r="BB147">
        <f t="shared" si="19"/>
        <v>4157.6107724936064</v>
      </c>
      <c r="BC147">
        <f t="shared" si="19"/>
        <v>4484.6375033320019</v>
      </c>
      <c r="BD147">
        <f t="shared" si="19"/>
        <v>4829.8255236222822</v>
      </c>
      <c r="BE147">
        <f t="shared" si="19"/>
        <v>5193.6466134466136</v>
      </c>
      <c r="BF147">
        <f t="shared" si="19"/>
        <v>5576.5208150021108</v>
      </c>
      <c r="BG147">
        <f t="shared" si="19"/>
        <v>5978.8089386063366</v>
      </c>
      <c r="BH147">
        <f t="shared" si="19"/>
        <v>6400.8052462533742</v>
      </c>
      <c r="BI147">
        <f t="shared" si="19"/>
        <v>6842.7304482369636</v>
      </c>
      <c r="BJ147">
        <f t="shared" si="19"/>
        <v>7304.7251573314643</v>
      </c>
      <c r="BK147">
        <f t="shared" si="19"/>
        <v>7786.8439503454647</v>
      </c>
      <c r="BL147">
        <f t="shared" si="19"/>
        <v>8289.0501878569703</v>
      </c>
    </row>
    <row r="148" spans="1:64" x14ac:dyDescent="0.25">
      <c r="BL148">
        <f>BL142*0.35</f>
        <v>8687.9205685848356</v>
      </c>
    </row>
    <row r="150" spans="1:64" x14ac:dyDescent="0.25">
      <c r="N150" t="s">
        <v>19</v>
      </c>
      <c r="P150">
        <f>BL147</f>
        <v>8289.0501878569703</v>
      </c>
      <c r="R150" t="s">
        <v>20</v>
      </c>
      <c r="U150">
        <f>((P150*1000)/(365*24))*4</f>
        <v>3784.954423678982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27</v>
      </c>
      <c r="B167" s="2" t="s">
        <v>28</v>
      </c>
      <c r="C167" s="2" t="s">
        <v>14</v>
      </c>
      <c r="G167" t="s">
        <v>24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2.5779274782018611</v>
      </c>
      <c r="B168" s="3">
        <v>3.4486464565468743E-2</v>
      </c>
      <c r="C168" s="3">
        <v>3.9006883572569595E-2</v>
      </c>
      <c r="G168" t="s">
        <v>23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f>AH168*0.8</f>
        <v>4.6313953344724379E-2</v>
      </c>
      <c r="AJ168">
        <f t="shared" ref="AJ168:BL168" si="20">AI168*0.8</f>
        <v>3.7051162675779507E-2</v>
      </c>
      <c r="AK168">
        <f t="shared" si="20"/>
        <v>2.9640930140623606E-2</v>
      </c>
      <c r="AL168">
        <f t="shared" si="20"/>
        <v>2.3712744112498886E-2</v>
      </c>
      <c r="AM168">
        <f t="shared" si="20"/>
        <v>1.897019528999911E-2</v>
      </c>
      <c r="AN168">
        <f t="shared" si="20"/>
        <v>1.5176156231999289E-2</v>
      </c>
      <c r="AO168">
        <f t="shared" si="20"/>
        <v>1.2140924985599433E-2</v>
      </c>
      <c r="AP168">
        <f t="shared" si="20"/>
        <v>9.7127399884795462E-3</v>
      </c>
      <c r="AQ168">
        <f t="shared" si="20"/>
        <v>7.7701919907836375E-3</v>
      </c>
      <c r="AR168">
        <f t="shared" si="20"/>
        <v>6.2161535926269105E-3</v>
      </c>
      <c r="AS168">
        <f t="shared" si="20"/>
        <v>4.9729228741015284E-3</v>
      </c>
      <c r="AT168">
        <f t="shared" si="20"/>
        <v>3.9783382992812227E-3</v>
      </c>
      <c r="AU168">
        <f t="shared" si="20"/>
        <v>3.1826706394249785E-3</v>
      </c>
      <c r="AV168">
        <f t="shared" si="20"/>
        <v>2.5461365115399832E-3</v>
      </c>
      <c r="AW168">
        <f t="shared" si="20"/>
        <v>2.0369092092319867E-3</v>
      </c>
      <c r="AX168">
        <f t="shared" si="20"/>
        <v>1.6295273673855894E-3</v>
      </c>
      <c r="AY168">
        <f t="shared" si="20"/>
        <v>1.3036218939084716E-3</v>
      </c>
      <c r="AZ168">
        <f t="shared" si="20"/>
        <v>1.0428975151267773E-3</v>
      </c>
      <c r="BA168">
        <f t="shared" si="20"/>
        <v>8.3431801210142188E-4</v>
      </c>
      <c r="BB168">
        <f t="shared" si="20"/>
        <v>6.6745440968113759E-4</v>
      </c>
      <c r="BC168">
        <f t="shared" si="20"/>
        <v>5.3396352774491009E-4</v>
      </c>
      <c r="BD168">
        <f t="shared" si="20"/>
        <v>4.2717082219592809E-4</v>
      </c>
      <c r="BE168">
        <f t="shared" si="20"/>
        <v>3.417366577567425E-4</v>
      </c>
      <c r="BF168">
        <f t="shared" si="20"/>
        <v>2.7338932620539399E-4</v>
      </c>
      <c r="BG168">
        <f t="shared" si="20"/>
        <v>2.1871146096431521E-4</v>
      </c>
      <c r="BH168">
        <f t="shared" si="20"/>
        <v>1.7496916877145219E-4</v>
      </c>
      <c r="BI168">
        <f t="shared" si="20"/>
        <v>1.3997533501716175E-4</v>
      </c>
      <c r="BJ168">
        <f t="shared" si="20"/>
        <v>1.119802680137294E-4</v>
      </c>
      <c r="BK168">
        <f t="shared" si="20"/>
        <v>8.9584214410983517E-5</v>
      </c>
      <c r="BL168">
        <f t="shared" si="20"/>
        <v>7.1667371528786811E-5</v>
      </c>
    </row>
    <row r="169" spans="1:64" x14ac:dyDescent="0.25">
      <c r="E169" t="s">
        <v>3</v>
      </c>
      <c r="F169">
        <f>SUM(J169:AH169)</f>
        <v>1.7708985451167858</v>
      </c>
      <c r="I169">
        <v>0</v>
      </c>
      <c r="J169" s="22">
        <f>ABS(J170-J166)</f>
        <v>1.8878802111333922E-4</v>
      </c>
      <c r="K169" s="22">
        <f t="shared" ref="K169:AH169" si="21">ABS(K170-K166)</f>
        <v>1.6810088544853344E-3</v>
      </c>
      <c r="L169" s="22">
        <f t="shared" si="21"/>
        <v>1.4604896714063979E-3</v>
      </c>
      <c r="M169" s="22">
        <f t="shared" si="21"/>
        <v>3.6092825697168512E-2</v>
      </c>
      <c r="N169" s="22">
        <f t="shared" si="21"/>
        <v>3.7037451729236871E-2</v>
      </c>
      <c r="O169" s="22">
        <f t="shared" si="21"/>
        <v>4.3329732272235133E-2</v>
      </c>
      <c r="P169" s="22">
        <f t="shared" si="21"/>
        <v>3.952669898228596E-2</v>
      </c>
      <c r="Q169" s="22">
        <f t="shared" si="21"/>
        <v>3.5619825551667907E-2</v>
      </c>
      <c r="R169" s="22">
        <f t="shared" si="21"/>
        <v>5.1243203204554756E-2</v>
      </c>
      <c r="S169" s="22">
        <f t="shared" si="21"/>
        <v>7.1041757391305083E-2</v>
      </c>
      <c r="T169" s="22">
        <f t="shared" si="21"/>
        <v>0.1169936305939298</v>
      </c>
      <c r="U169" s="22">
        <f t="shared" si="21"/>
        <v>0.12215651422969659</v>
      </c>
      <c r="V169" s="22">
        <f t="shared" si="21"/>
        <v>0.16163665119861767</v>
      </c>
      <c r="W169" s="22">
        <f t="shared" si="21"/>
        <v>0.17209896365441502</v>
      </c>
      <c r="X169" s="22">
        <f t="shared" si="21"/>
        <v>0.12425709211307104</v>
      </c>
      <c r="Y169" s="22">
        <f t="shared" si="21"/>
        <v>8.390999928360815E-2</v>
      </c>
      <c r="Z169" s="22">
        <f t="shared" si="21"/>
        <v>2.4717006162703087E-2</v>
      </c>
      <c r="AA169" s="22">
        <f t="shared" si="21"/>
        <v>4.1028299179118793E-2</v>
      </c>
      <c r="AB169" s="22">
        <f t="shared" si="21"/>
        <v>0.14608489232641328</v>
      </c>
      <c r="AC169" s="22">
        <f t="shared" si="21"/>
        <v>0.12072980620331614</v>
      </c>
      <c r="AD169" s="22">
        <f t="shared" si="21"/>
        <v>1.424930246412659E-3</v>
      </c>
      <c r="AE169" s="22">
        <f t="shared" si="21"/>
        <v>9.4170481881772683E-2</v>
      </c>
      <c r="AF169" s="22">
        <f t="shared" si="21"/>
        <v>0.17115793445290572</v>
      </c>
      <c r="AG169" s="22">
        <f t="shared" si="21"/>
        <v>7.3308083680223568E-2</v>
      </c>
      <c r="AH169" s="22">
        <f t="shared" si="21"/>
        <v>2.4785351220302232E-6</v>
      </c>
    </row>
    <row r="170" spans="1:64" x14ac:dyDescent="0.25">
      <c r="G170" t="s">
        <v>4</v>
      </c>
      <c r="J170">
        <f>$I166+($C168/($C168+I168))*I165*(EXP(-EXP($A168-$B168*J167)))</f>
        <v>1.1887880211133392E-3</v>
      </c>
      <c r="K170">
        <f t="shared" ref="K170:AH170" si="22">$I166+($C168/($C168+J168))*J165*(EXP(-EXP($A168-$B168*K167)))</f>
        <v>1.3189911455146657E-3</v>
      </c>
      <c r="L170">
        <f t="shared" si="22"/>
        <v>1.5395103285936022E-3</v>
      </c>
      <c r="M170">
        <f t="shared" si="22"/>
        <v>1.9071743028314934E-3</v>
      </c>
      <c r="N170">
        <f t="shared" si="22"/>
        <v>2.4625482707631265E-3</v>
      </c>
      <c r="O170">
        <f t="shared" si="22"/>
        <v>3.3702677277648758E-3</v>
      </c>
      <c r="P170">
        <f t="shared" si="22"/>
        <v>4.7733010177140444E-3</v>
      </c>
      <c r="Q170">
        <f t="shared" si="22"/>
        <v>6.9801744483320993E-3</v>
      </c>
      <c r="R170">
        <f t="shared" si="22"/>
        <v>1.0156796795445247E-2</v>
      </c>
      <c r="S170">
        <f t="shared" si="22"/>
        <v>1.4958242608694924E-2</v>
      </c>
      <c r="T170">
        <f t="shared" si="22"/>
        <v>2.2406369406070201E-2</v>
      </c>
      <c r="U170">
        <f t="shared" si="22"/>
        <v>3.284348577030341E-2</v>
      </c>
      <c r="V170">
        <f t="shared" si="22"/>
        <v>4.8463348801382339E-2</v>
      </c>
      <c r="W170">
        <f t="shared" si="22"/>
        <v>6.840103634558499E-2</v>
      </c>
      <c r="X170">
        <f t="shared" si="22"/>
        <v>9.794290788692897E-2</v>
      </c>
      <c r="Y170">
        <f t="shared" si="22"/>
        <v>0.14189000071639185</v>
      </c>
      <c r="Z170">
        <f t="shared" si="22"/>
        <v>0.19188299383729693</v>
      </c>
      <c r="AA170">
        <f t="shared" si="22"/>
        <v>0.26911729917911881</v>
      </c>
      <c r="AB170">
        <f t="shared" si="22"/>
        <v>0.36336289232641328</v>
      </c>
      <c r="AC170">
        <f t="shared" si="22"/>
        <v>0.50251880620331613</v>
      </c>
      <c r="AD170">
        <f t="shared" si="22"/>
        <v>0.67942493024641271</v>
      </c>
      <c r="AE170">
        <f t="shared" si="22"/>
        <v>0.88949948188177264</v>
      </c>
      <c r="AF170">
        <f t="shared" si="22"/>
        <v>1.1664920655470943</v>
      </c>
      <c r="AG170">
        <f t="shared" si="22"/>
        <v>1.4787733212640026</v>
      </c>
      <c r="AH170">
        <f t="shared" si="22"/>
        <v>1.9041817581837399</v>
      </c>
      <c r="AI170">
        <f t="shared" ref="AI170:BL170" si="23">$I166+($C168/($C168+AH168))*AH165*(EXP(-EXP($A168-$B168*AI167)))</f>
        <v>2.3656265214652081</v>
      </c>
      <c r="AJ170">
        <f t="shared" si="23"/>
        <v>3.3399593118647215</v>
      </c>
      <c r="AK170">
        <f t="shared" si="23"/>
        <v>4.6019645010888937</v>
      </c>
      <c r="AL170">
        <f t="shared" si="23"/>
        <v>6.2201615240255368</v>
      </c>
      <c r="AM170">
        <f t="shared" si="23"/>
        <v>8.251210188132962</v>
      </c>
      <c r="AN170">
        <f t="shared" si="23"/>
        <v>10.750087345943184</v>
      </c>
      <c r="AO170">
        <f t="shared" si="23"/>
        <v>13.769072470208934</v>
      </c>
      <c r="AP170">
        <f t="shared" si="23"/>
        <v>17.357522499794577</v>
      </c>
      <c r="AQ170">
        <f t="shared" si="23"/>
        <v>21.562317115171055</v>
      </c>
      <c r="AR170">
        <f t="shared" si="23"/>
        <v>26.428720638073983</v>
      </c>
      <c r="AS170">
        <f t="shared" si="23"/>
        <v>32.001375081495389</v>
      </c>
      <c r="AT170">
        <f t="shared" si="23"/>
        <v>38.325190078200151</v>
      </c>
      <c r="AU170">
        <f t="shared" si="23"/>
        <v>45.445985952114214</v>
      </c>
      <c r="AV170">
        <f t="shared" si="23"/>
        <v>53.410836066779105</v>
      </c>
      <c r="AW170">
        <f t="shared" si="23"/>
        <v>62.268120972974465</v>
      </c>
      <c r="AX170">
        <f t="shared" si="23"/>
        <v>72.067344224888956</v>
      </c>
      <c r="AY170">
        <f t="shared" si="23"/>
        <v>82.858773060840093</v>
      </c>
      <c r="AZ170">
        <f t="shared" si="23"/>
        <v>94.692965062430048</v>
      </c>
      <c r="BA170">
        <f t="shared" si="23"/>
        <v>107.62023225046613</v>
      </c>
      <c r="BB170">
        <f t="shared" si="23"/>
        <v>121.69008224557585</v>
      </c>
      <c r="BC170">
        <f t="shared" si="23"/>
        <v>136.95066509025915</v>
      </c>
      <c r="BD170">
        <f t="shared" si="23"/>
        <v>153.44824531834871</v>
      </c>
      <c r="BE170">
        <f t="shared" si="23"/>
        <v>171.22671206257701</v>
      </c>
      <c r="BF170">
        <f t="shared" si="23"/>
        <v>190.32713512487521</v>
      </c>
      <c r="BG170">
        <f t="shared" si="23"/>
        <v>210.7873715595473</v>
      </c>
      <c r="BH170">
        <f t="shared" si="23"/>
        <v>232.64172501477248</v>
      </c>
      <c r="BI170">
        <f t="shared" si="23"/>
        <v>255.92065850192577</v>
      </c>
      <c r="BJ170">
        <f t="shared" si="23"/>
        <v>280.65056016560385</v>
      </c>
      <c r="BK170">
        <f t="shared" si="23"/>
        <v>306.85356084024011</v>
      </c>
      <c r="BL170">
        <f t="shared" si="23"/>
        <v>334.54740159299502</v>
      </c>
    </row>
    <row r="171" spans="1:64" x14ac:dyDescent="0.25">
      <c r="BL171">
        <f>BL165*0.35</f>
        <v>860.63198108634822</v>
      </c>
    </row>
    <row r="173" spans="1:64" x14ac:dyDescent="0.25">
      <c r="N173" t="s">
        <v>19</v>
      </c>
      <c r="P173">
        <f>BL170</f>
        <v>334.54740159299502</v>
      </c>
      <c r="R173" t="s">
        <v>20</v>
      </c>
      <c r="U173">
        <f>((P173*1000)/(365*24))*4</f>
        <v>152.76137059040869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Generation</vt:lpstr>
      <vt:lpstr>Capacities</vt:lpstr>
      <vt:lpstr>Var_M Gen_const</vt:lpstr>
      <vt:lpstr>Var_M Gen_Growth</vt:lpstr>
      <vt:lpstr>Var_M Gen_const_Costs_decrease</vt:lpstr>
      <vt:lpstr>VAR M Gen_Grows_Cost_Decrease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2023-05-31T10:54:36Z</dcterms:modified>
</cp:coreProperties>
</file>