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Models check 1995-2017-2022" sheetId="1" r:id="rId1"/>
    <sheet name="Generation Linear regression" sheetId="2" r:id="rId2"/>
    <sheet name="Costs Evaluation" sheetId="4" r:id="rId3"/>
    <sheet name="Prognosis by 2050" sheetId="3" r:id="rId4"/>
    <sheet name="Pictures" sheetId="5" r:id="rId5"/>
  </sheets>
  <definedNames>
    <definedName name="solver_adj" localSheetId="0" hidden="1">'Models check 1995-2017-2022'!$A$82:$C$82</definedName>
    <definedName name="solver_adj" localSheetId="3" hidden="1">'Prognosis by 2050'!$A$43:$C$43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0</definedName>
    <definedName name="solver_num" localSheetId="3" hidden="1">0</definedName>
    <definedName name="solver_nwt" localSheetId="0" hidden="1">1</definedName>
    <definedName name="solver_nwt" localSheetId="3" hidden="1">1</definedName>
    <definedName name="solver_opt" localSheetId="0" hidden="1">'Models check 1995-2017-2022'!$E$84</definedName>
    <definedName name="solver_opt" localSheetId="3" hidden="1">'Prognosis by 2050'!$E$45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83" i="3" l="1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D44" i="3"/>
  <c r="BE44" i="3"/>
  <c r="BF44" i="3"/>
  <c r="BG44" i="3"/>
  <c r="BH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5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B9" i="2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C35" i="3" l="1"/>
  <c r="B35" i="3"/>
  <c r="C55" i="3"/>
  <c r="B55" i="3"/>
  <c r="C64" i="3"/>
  <c r="B64" i="3"/>
  <c r="C74" i="3"/>
  <c r="B74" i="3"/>
  <c r="C84" i="3"/>
  <c r="B84" i="3"/>
  <c r="C36" i="3"/>
  <c r="B36" i="3"/>
  <c r="C34" i="3"/>
  <c r="B34" i="3"/>
  <c r="C56" i="3"/>
  <c r="B56" i="3"/>
  <c r="C54" i="3"/>
  <c r="B54" i="3"/>
  <c r="C65" i="3"/>
  <c r="B65" i="3"/>
  <c r="C63" i="3"/>
  <c r="B63" i="3"/>
  <c r="C75" i="3"/>
  <c r="B75" i="3"/>
  <c r="C73" i="3"/>
  <c r="B73" i="3"/>
  <c r="C85" i="3"/>
  <c r="B85" i="3"/>
  <c r="C83" i="3"/>
  <c r="B83" i="3"/>
  <c r="B45" i="3"/>
  <c r="C45" i="3"/>
  <c r="C44" i="3"/>
  <c r="B44" i="3"/>
  <c r="BH43" i="3"/>
  <c r="C46" i="3"/>
  <c r="B46" i="3"/>
  <c r="BE82" i="3"/>
  <c r="BA82" i="3"/>
  <c r="AW82" i="3"/>
  <c r="AS82" i="3"/>
  <c r="AO82" i="3"/>
  <c r="AK82" i="3"/>
  <c r="BF82" i="3"/>
  <c r="AT82" i="3"/>
  <c r="AP82" i="3"/>
  <c r="AL82" i="3"/>
  <c r="AH82" i="3"/>
  <c r="BB82" i="3"/>
  <c r="AY82" i="3"/>
  <c r="AU82" i="3"/>
  <c r="AQ82" i="3"/>
  <c r="AM82" i="3"/>
  <c r="BG82" i="3"/>
  <c r="BC82" i="3"/>
  <c r="AI82" i="3"/>
  <c r="AX82" i="3"/>
  <c r="AG82" i="3"/>
  <c r="AH62" i="3"/>
  <c r="BG62" i="3"/>
  <c r="BD62" i="3"/>
  <c r="BE62" i="3"/>
  <c r="BA62" i="3"/>
  <c r="AW62" i="3"/>
  <c r="AS62" i="3"/>
  <c r="AY62" i="3"/>
  <c r="AV62" i="3"/>
  <c r="AQ62" i="3"/>
  <c r="AM62" i="3"/>
  <c r="BF62" i="3"/>
  <c r="BB62" i="3"/>
  <c r="AX62" i="3"/>
  <c r="AT62" i="3"/>
  <c r="AP62" i="3"/>
  <c r="AL62" i="3"/>
  <c r="AO62" i="3"/>
  <c r="AK62" i="3"/>
  <c r="AG62" i="3"/>
  <c r="AJ62" i="3"/>
  <c r="BE72" i="3"/>
  <c r="BA72" i="3"/>
  <c r="AW72" i="3"/>
  <c r="AS72" i="3"/>
  <c r="AO72" i="3"/>
  <c r="AK72" i="3"/>
  <c r="AG72" i="3"/>
  <c r="BG72" i="3"/>
  <c r="BC72" i="3"/>
  <c r="AY72" i="3"/>
  <c r="AJ72" i="3"/>
  <c r="BF72" i="3"/>
  <c r="BB72" i="3"/>
  <c r="AX72" i="3"/>
  <c r="AT72" i="3"/>
  <c r="AP72" i="3"/>
  <c r="AL72" i="3"/>
  <c r="AH72" i="3"/>
  <c r="AU72" i="3"/>
  <c r="AQ72" i="3"/>
  <c r="AM72" i="3"/>
  <c r="BF53" i="3"/>
  <c r="BB53" i="3"/>
  <c r="AX53" i="3"/>
  <c r="AT53" i="3"/>
  <c r="AP53" i="3"/>
  <c r="AL53" i="3"/>
  <c r="AH53" i="3"/>
  <c r="BE53" i="3"/>
  <c r="BA53" i="3"/>
  <c r="AW53" i="3"/>
  <c r="AS53" i="3"/>
  <c r="AO53" i="3"/>
  <c r="AK53" i="3"/>
  <c r="AG53" i="3"/>
  <c r="BG53" i="3"/>
  <c r="BC53" i="3"/>
  <c r="AY53" i="3"/>
  <c r="AU53" i="3"/>
  <c r="AQ53" i="3"/>
  <c r="AM53" i="3"/>
  <c r="AI53" i="3"/>
  <c r="BD43" i="3"/>
  <c r="BF43" i="3"/>
  <c r="BB43" i="3"/>
  <c r="AX43" i="3"/>
  <c r="AT43" i="3"/>
  <c r="AP43" i="3"/>
  <c r="AL43" i="3"/>
  <c r="BA43" i="3"/>
  <c r="AW43" i="3"/>
  <c r="AS43" i="3"/>
  <c r="AO43" i="3"/>
  <c r="AK43" i="3"/>
  <c r="AG43" i="3"/>
  <c r="BE43" i="3"/>
  <c r="AH43" i="3"/>
  <c r="AZ43" i="3"/>
  <c r="AV43" i="3"/>
  <c r="AR43" i="3"/>
  <c r="AN43" i="3"/>
  <c r="AJ43" i="3"/>
  <c r="AY43" i="3"/>
  <c r="AU43" i="3"/>
  <c r="AQ43" i="3"/>
  <c r="AM43" i="3"/>
  <c r="AI43" i="3"/>
  <c r="BC43" i="3"/>
  <c r="BH82" i="3"/>
  <c r="BD82" i="3"/>
  <c r="AZ82" i="3"/>
  <c r="AV82" i="3"/>
  <c r="AR82" i="3"/>
  <c r="AN82" i="3"/>
  <c r="AJ82" i="3"/>
  <c r="BH72" i="3"/>
  <c r="BD72" i="3"/>
  <c r="AV72" i="3"/>
  <c r="AR72" i="3"/>
  <c r="AN72" i="3"/>
  <c r="AI72" i="3"/>
  <c r="AZ72" i="3"/>
  <c r="BH62" i="3"/>
  <c r="AZ62" i="3"/>
  <c r="AR62" i="3"/>
  <c r="AN62" i="3"/>
  <c r="BC62" i="3"/>
  <c r="AU62" i="3"/>
  <c r="AI62" i="3"/>
  <c r="BH53" i="3"/>
  <c r="BD53" i="3"/>
  <c r="AZ53" i="3"/>
  <c r="AV53" i="3"/>
  <c r="AR53" i="3"/>
  <c r="AN53" i="3"/>
  <c r="AJ53" i="3"/>
  <c r="BG43" i="3"/>
  <c r="C5" i="4"/>
  <c r="C6" i="4" s="1"/>
  <c r="E5" i="4"/>
  <c r="F5" i="4"/>
  <c r="F6" i="4" s="1"/>
  <c r="G5" i="4"/>
  <c r="G6" i="4" s="1"/>
  <c r="H5" i="4"/>
  <c r="H6" i="4" s="1"/>
  <c r="I5" i="4"/>
  <c r="I6" i="4" s="1"/>
  <c r="J5" i="4"/>
  <c r="K5" i="4"/>
  <c r="L5" i="4"/>
  <c r="L6" i="4" s="1"/>
  <c r="M5" i="4"/>
  <c r="N5" i="4"/>
  <c r="N6" i="4" s="1"/>
  <c r="O5" i="4"/>
  <c r="P5" i="4"/>
  <c r="Q5" i="4"/>
  <c r="R5" i="4"/>
  <c r="S5" i="4"/>
  <c r="S6" i="4" s="1"/>
  <c r="T5" i="4"/>
  <c r="T6" i="4" s="1"/>
  <c r="U5" i="4"/>
  <c r="U6" i="4" s="1"/>
  <c r="V5" i="4"/>
  <c r="W5" i="4"/>
  <c r="W6" i="4" s="1"/>
  <c r="X5" i="4"/>
  <c r="Y5" i="4"/>
  <c r="Z5" i="4"/>
  <c r="Z6" i="4" s="1"/>
  <c r="AA5" i="4"/>
  <c r="AB5" i="4"/>
  <c r="AB6" i="4" s="1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D5" i="4"/>
  <c r="D6" i="4" s="1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Y6" i="4"/>
  <c r="M6" i="4"/>
  <c r="AA6" i="4"/>
  <c r="X6" i="4"/>
  <c r="V6" i="4"/>
  <c r="R6" i="4"/>
  <c r="Q6" i="4"/>
  <c r="P6" i="4"/>
  <c r="O6" i="4"/>
  <c r="K6" i="4"/>
  <c r="J6" i="4"/>
  <c r="E6" i="4"/>
  <c r="B7" i="4" l="1"/>
  <c r="AO2" i="2" l="1"/>
  <c r="AC25" i="2"/>
  <c r="AC9" i="2"/>
  <c r="AF83" i="3"/>
  <c r="AF82" i="3" s="1"/>
  <c r="AE83" i="3"/>
  <c r="AD83" i="3"/>
  <c r="AD84" i="3" s="1"/>
  <c r="AD85" i="3" s="1"/>
  <c r="AC83" i="3"/>
  <c r="AB83" i="3"/>
  <c r="AB84" i="3" s="1"/>
  <c r="AB85" i="3" s="1"/>
  <c r="AA83" i="3"/>
  <c r="AA84" i="3" s="1"/>
  <c r="AA85" i="3" s="1"/>
  <c r="Z83" i="3"/>
  <c r="Z84" i="3" s="1"/>
  <c r="Z85" i="3" s="1"/>
  <c r="Y83" i="3"/>
  <c r="X83" i="3"/>
  <c r="X84" i="3" s="1"/>
  <c r="X85" i="3" s="1"/>
  <c r="W83" i="3"/>
  <c r="V83" i="3"/>
  <c r="U83" i="3"/>
  <c r="T83" i="3"/>
  <c r="T84" i="3" s="1"/>
  <c r="T85" i="3" s="1"/>
  <c r="S83" i="3"/>
  <c r="R83" i="3"/>
  <c r="R84" i="3" s="1"/>
  <c r="R85" i="3" s="1"/>
  <c r="Q83" i="3"/>
  <c r="P83" i="3"/>
  <c r="P84" i="3" s="1"/>
  <c r="P85" i="3" s="1"/>
  <c r="O83" i="3"/>
  <c r="O84" i="3" s="1"/>
  <c r="O85" i="3" s="1"/>
  <c r="N83" i="3"/>
  <c r="N84" i="3" s="1"/>
  <c r="N85" i="3" s="1"/>
  <c r="M83" i="3"/>
  <c r="L83" i="3"/>
  <c r="L84" i="3" s="1"/>
  <c r="L85" i="3" s="1"/>
  <c r="K83" i="3"/>
  <c r="J83" i="3"/>
  <c r="I83" i="3"/>
  <c r="H83" i="3"/>
  <c r="H84" i="3" s="1"/>
  <c r="H85" i="3" s="1"/>
  <c r="G83" i="3"/>
  <c r="F83" i="3"/>
  <c r="F84" i="3" s="1"/>
  <c r="AF73" i="3"/>
  <c r="AF72" i="3" s="1"/>
  <c r="AE73" i="3"/>
  <c r="AE74" i="3" s="1"/>
  <c r="AE75" i="3" s="1"/>
  <c r="AD73" i="3"/>
  <c r="AD74" i="3" s="1"/>
  <c r="AD75" i="3" s="1"/>
  <c r="AC73" i="3"/>
  <c r="AB73" i="3"/>
  <c r="AA73" i="3"/>
  <c r="Z73" i="3"/>
  <c r="Y73" i="3"/>
  <c r="Y74" i="3" s="1"/>
  <c r="Y75" i="3" s="1"/>
  <c r="X73" i="3"/>
  <c r="W73" i="3"/>
  <c r="W74" i="3" s="1"/>
  <c r="W75" i="3" s="1"/>
  <c r="V73" i="3"/>
  <c r="V74" i="3" s="1"/>
  <c r="V75" i="3" s="1"/>
  <c r="U73" i="3"/>
  <c r="T73" i="3"/>
  <c r="T74" i="3" s="1"/>
  <c r="T75" i="3" s="1"/>
  <c r="S73" i="3"/>
  <c r="S74" i="3" s="1"/>
  <c r="S75" i="3" s="1"/>
  <c r="R73" i="3"/>
  <c r="Q73" i="3"/>
  <c r="P73" i="3"/>
  <c r="O73" i="3"/>
  <c r="N73" i="3"/>
  <c r="M73" i="3"/>
  <c r="M74" i="3" s="1"/>
  <c r="M75" i="3" s="1"/>
  <c r="L73" i="3"/>
  <c r="K73" i="3"/>
  <c r="K74" i="3" s="1"/>
  <c r="K75" i="3" s="1"/>
  <c r="J73" i="3"/>
  <c r="I73" i="3"/>
  <c r="H73" i="3"/>
  <c r="H74" i="3" s="1"/>
  <c r="H75" i="3" s="1"/>
  <c r="G73" i="3"/>
  <c r="G74" i="3" s="1"/>
  <c r="G75" i="3" s="1"/>
  <c r="F73" i="3"/>
  <c r="AF63" i="3"/>
  <c r="AF62" i="3" s="1"/>
  <c r="AE63" i="3"/>
  <c r="AD63" i="3"/>
  <c r="AD64" i="3" s="1"/>
  <c r="AD65" i="3" s="1"/>
  <c r="AC63" i="3"/>
  <c r="AB63" i="3"/>
  <c r="AB64" i="3" s="1"/>
  <c r="AB65" i="3" s="1"/>
  <c r="AA63" i="3"/>
  <c r="Z63" i="3"/>
  <c r="Y63" i="3"/>
  <c r="Y64" i="3" s="1"/>
  <c r="Y65" i="3" s="1"/>
  <c r="X63" i="3"/>
  <c r="X64" i="3" s="1"/>
  <c r="X65" i="3" s="1"/>
  <c r="W63" i="3"/>
  <c r="V63" i="3"/>
  <c r="V64" i="3" s="1"/>
  <c r="V65" i="3" s="1"/>
  <c r="U63" i="3"/>
  <c r="T63" i="3"/>
  <c r="S63" i="3"/>
  <c r="R63" i="3"/>
  <c r="R64" i="3" s="1"/>
  <c r="R65" i="3" s="1"/>
  <c r="Q63" i="3"/>
  <c r="P63" i="3"/>
  <c r="P64" i="3" s="1"/>
  <c r="P65" i="3" s="1"/>
  <c r="O63" i="3"/>
  <c r="N63" i="3"/>
  <c r="N64" i="3" s="1"/>
  <c r="N65" i="3" s="1"/>
  <c r="M63" i="3"/>
  <c r="M64" i="3" s="1"/>
  <c r="M65" i="3" s="1"/>
  <c r="L63" i="3"/>
  <c r="L64" i="3" s="1"/>
  <c r="L65" i="3" s="1"/>
  <c r="K63" i="3"/>
  <c r="J63" i="3"/>
  <c r="J64" i="3" s="1"/>
  <c r="J65" i="3" s="1"/>
  <c r="I63" i="3"/>
  <c r="H63" i="3"/>
  <c r="G63" i="3"/>
  <c r="F63" i="3"/>
  <c r="F64" i="3" s="1"/>
  <c r="AF54" i="3"/>
  <c r="AF53" i="3" s="1"/>
  <c r="AE54" i="3"/>
  <c r="AD54" i="3"/>
  <c r="AD55" i="3" s="1"/>
  <c r="AD56" i="3" s="1"/>
  <c r="AC54" i="3"/>
  <c r="AC55" i="3" s="1"/>
  <c r="AC56" i="3" s="1"/>
  <c r="AB54" i="3"/>
  <c r="AB55" i="3" s="1"/>
  <c r="AB56" i="3" s="1"/>
  <c r="AA54" i="3"/>
  <c r="AA55" i="3" s="1"/>
  <c r="AA56" i="3" s="1"/>
  <c r="Z54" i="3"/>
  <c r="Y54" i="3"/>
  <c r="X54" i="3"/>
  <c r="W54" i="3"/>
  <c r="W55" i="3" s="1"/>
  <c r="W56" i="3" s="1"/>
  <c r="V54" i="3"/>
  <c r="U54" i="3"/>
  <c r="U55" i="3" s="1"/>
  <c r="U56" i="3" s="1"/>
  <c r="T54" i="3"/>
  <c r="T55" i="3" s="1"/>
  <c r="T56" i="3" s="1"/>
  <c r="S54" i="3"/>
  <c r="R54" i="3"/>
  <c r="R55" i="3" s="1"/>
  <c r="R56" i="3" s="1"/>
  <c r="Q54" i="3"/>
  <c r="Q55" i="3" s="1"/>
  <c r="Q56" i="3" s="1"/>
  <c r="P54" i="3"/>
  <c r="P55" i="3" s="1"/>
  <c r="P56" i="3" s="1"/>
  <c r="O54" i="3"/>
  <c r="N54" i="3"/>
  <c r="M54" i="3"/>
  <c r="L54" i="3"/>
  <c r="K54" i="3"/>
  <c r="K55" i="3" s="1"/>
  <c r="K56" i="3" s="1"/>
  <c r="J54" i="3"/>
  <c r="I54" i="3"/>
  <c r="I55" i="3" s="1"/>
  <c r="I56" i="3" s="1"/>
  <c r="H54" i="3"/>
  <c r="G54" i="3"/>
  <c r="G55" i="3" s="1"/>
  <c r="G56" i="3" s="1"/>
  <c r="F54" i="3"/>
  <c r="F55" i="3" s="1"/>
  <c r="AF44" i="3"/>
  <c r="AF43" i="3" s="1"/>
  <c r="AE44" i="3"/>
  <c r="AD44" i="3"/>
  <c r="AC44" i="3"/>
  <c r="AB44" i="3"/>
  <c r="AB45" i="3" s="1"/>
  <c r="AB46" i="3" s="1"/>
  <c r="AA44" i="3"/>
  <c r="Z44" i="3"/>
  <c r="Z45" i="3" s="1"/>
  <c r="Z46" i="3" s="1"/>
  <c r="Y44" i="3"/>
  <c r="Y45" i="3" s="1"/>
  <c r="Y46" i="3" s="1"/>
  <c r="X44" i="3"/>
  <c r="W44" i="3"/>
  <c r="W45" i="3" s="1"/>
  <c r="W46" i="3" s="1"/>
  <c r="V44" i="3"/>
  <c r="V45" i="3" s="1"/>
  <c r="V46" i="3" s="1"/>
  <c r="U44" i="3"/>
  <c r="U45" i="3" s="1"/>
  <c r="U46" i="3" s="1"/>
  <c r="T44" i="3"/>
  <c r="T45" i="3" s="1"/>
  <c r="T46" i="3" s="1"/>
  <c r="S44" i="3"/>
  <c r="R44" i="3"/>
  <c r="Q44" i="3"/>
  <c r="P44" i="3"/>
  <c r="P45" i="3" s="1"/>
  <c r="P46" i="3" s="1"/>
  <c r="O44" i="3"/>
  <c r="N44" i="3"/>
  <c r="N45" i="3" s="1"/>
  <c r="N46" i="3" s="1"/>
  <c r="M44" i="3"/>
  <c r="L44" i="3"/>
  <c r="L45" i="3" s="1"/>
  <c r="L46" i="3" s="1"/>
  <c r="K44" i="3"/>
  <c r="K45" i="3" s="1"/>
  <c r="K46" i="3" s="1"/>
  <c r="J44" i="3"/>
  <c r="J45" i="3" s="1"/>
  <c r="J46" i="3" s="1"/>
  <c r="I44" i="3"/>
  <c r="I45" i="3" s="1"/>
  <c r="I46" i="3" s="1"/>
  <c r="H44" i="3"/>
  <c r="G44" i="3"/>
  <c r="F44" i="3"/>
  <c r="F45" i="3" s="1"/>
  <c r="AF34" i="3"/>
  <c r="AE34" i="3"/>
  <c r="AD34" i="3"/>
  <c r="AC34" i="3"/>
  <c r="AB34" i="3"/>
  <c r="AB35" i="3" s="1"/>
  <c r="AB36" i="3" s="1"/>
  <c r="AA34" i="3"/>
  <c r="Z34" i="3"/>
  <c r="Z35" i="3" s="1"/>
  <c r="Z36" i="3" s="1"/>
  <c r="Y34" i="3"/>
  <c r="Y35" i="3" s="1"/>
  <c r="Y36" i="3" s="1"/>
  <c r="X34" i="3"/>
  <c r="W34" i="3"/>
  <c r="V34" i="3"/>
  <c r="U34" i="3"/>
  <c r="U35" i="3" s="1"/>
  <c r="U36" i="3" s="1"/>
  <c r="T34" i="3"/>
  <c r="S34" i="3"/>
  <c r="R34" i="3"/>
  <c r="Q34" i="3"/>
  <c r="P34" i="3"/>
  <c r="P35" i="3" s="1"/>
  <c r="P36" i="3" s="1"/>
  <c r="O34" i="3"/>
  <c r="O35" i="3" s="1"/>
  <c r="O36" i="3" s="1"/>
  <c r="N34" i="3"/>
  <c r="M34" i="3"/>
  <c r="M35" i="3" s="1"/>
  <c r="M36" i="3" s="1"/>
  <c r="L34" i="3"/>
  <c r="K34" i="3"/>
  <c r="J34" i="3"/>
  <c r="I34" i="3"/>
  <c r="I35" i="3" s="1"/>
  <c r="I36" i="3" s="1"/>
  <c r="H34" i="3"/>
  <c r="G34" i="3"/>
  <c r="G35" i="3" s="1"/>
  <c r="G36" i="3" s="1"/>
  <c r="F34" i="3"/>
  <c r="F24" i="3"/>
  <c r="F25" i="3" s="1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F16" i="3"/>
  <c r="F17" i="3" s="1"/>
  <c r="F18" i="3" s="1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F9" i="3"/>
  <c r="F10" i="3" s="1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11" i="2"/>
  <c r="AF2" i="2" s="1"/>
  <c r="E12" i="2"/>
  <c r="AC6" i="2" s="1"/>
  <c r="E15" i="2"/>
  <c r="AJ2" i="2" s="1"/>
  <c r="E16" i="2"/>
  <c r="AC10" i="2" s="1"/>
  <c r="E19" i="2"/>
  <c r="AN2" i="2" s="1"/>
  <c r="E20" i="2"/>
  <c r="AC14" i="2" s="1"/>
  <c r="E23" i="2"/>
  <c r="AR2" i="2" s="1"/>
  <c r="E24" i="2"/>
  <c r="AC18" i="2" s="1"/>
  <c r="E27" i="2"/>
  <c r="AV2" i="2" s="1"/>
  <c r="E28" i="2"/>
  <c r="AC22" i="2" s="1"/>
  <c r="E31" i="2"/>
  <c r="AZ2" i="2" s="1"/>
  <c r="E32" i="2"/>
  <c r="AC26" i="2" s="1"/>
  <c r="E35" i="2"/>
  <c r="BD2" i="2" s="1"/>
  <c r="E8" i="2"/>
  <c r="AC2" i="2" s="1"/>
  <c r="C11" i="2"/>
  <c r="C12" i="2"/>
  <c r="C15" i="2"/>
  <c r="C16" i="2"/>
  <c r="C19" i="2"/>
  <c r="C20" i="2"/>
  <c r="C23" i="2"/>
  <c r="C24" i="2"/>
  <c r="C27" i="2"/>
  <c r="C28" i="2"/>
  <c r="C31" i="2"/>
  <c r="C32" i="2"/>
  <c r="C35" i="2"/>
  <c r="C8" i="2"/>
  <c r="B5" i="2"/>
  <c r="C21" i="2" s="1"/>
  <c r="E9" i="2"/>
  <c r="AF84" i="3" l="1"/>
  <c r="AF85" i="3" s="1"/>
  <c r="AE82" i="3"/>
  <c r="G82" i="3"/>
  <c r="W82" i="3"/>
  <c r="S82" i="3"/>
  <c r="Z62" i="3"/>
  <c r="N62" i="3"/>
  <c r="U62" i="3"/>
  <c r="I62" i="3"/>
  <c r="W62" i="3"/>
  <c r="Q62" i="3"/>
  <c r="AC62" i="3"/>
  <c r="J62" i="3"/>
  <c r="K64" i="3"/>
  <c r="K65" i="3" s="1"/>
  <c r="F65" i="3"/>
  <c r="AD72" i="3"/>
  <c r="T72" i="3"/>
  <c r="R72" i="3"/>
  <c r="AF74" i="3"/>
  <c r="AF75" i="3" s="1"/>
  <c r="F72" i="3"/>
  <c r="J72" i="3"/>
  <c r="H53" i="3"/>
  <c r="Y43" i="3"/>
  <c r="AD43" i="3"/>
  <c r="F43" i="3"/>
  <c r="R43" i="3"/>
  <c r="U43" i="3"/>
  <c r="H43" i="3"/>
  <c r="I43" i="3"/>
  <c r="AA43" i="3"/>
  <c r="Q33" i="3"/>
  <c r="P33" i="3"/>
  <c r="L33" i="3"/>
  <c r="AB33" i="3"/>
  <c r="Z33" i="3"/>
  <c r="X33" i="3"/>
  <c r="AC35" i="3"/>
  <c r="AC36" i="3" s="1"/>
  <c r="N33" i="3"/>
  <c r="F33" i="3"/>
  <c r="R33" i="3"/>
  <c r="Q35" i="3"/>
  <c r="Q36" i="3" s="1"/>
  <c r="J74" i="3"/>
  <c r="J75" i="3" s="1"/>
  <c r="S43" i="3"/>
  <c r="Z43" i="3"/>
  <c r="T53" i="3"/>
  <c r="F35" i="3"/>
  <c r="T43" i="3"/>
  <c r="J53" i="3"/>
  <c r="V72" i="3"/>
  <c r="AA72" i="3"/>
  <c r="K82" i="3"/>
  <c r="AB53" i="3"/>
  <c r="G53" i="3"/>
  <c r="M53" i="3"/>
  <c r="Y53" i="3"/>
  <c r="AF55" i="3"/>
  <c r="AF56" i="3" s="1"/>
  <c r="P53" i="3"/>
  <c r="AD82" i="3"/>
  <c r="Y82" i="3"/>
  <c r="V53" i="3"/>
  <c r="U53" i="3"/>
  <c r="H72" i="3"/>
  <c r="I74" i="3"/>
  <c r="I75" i="3" s="1"/>
  <c r="Q74" i="3"/>
  <c r="Q75" i="3" s="1"/>
  <c r="P72" i="3"/>
  <c r="M84" i="3"/>
  <c r="M85" i="3" s="1"/>
  <c r="L82" i="3"/>
  <c r="AC84" i="3"/>
  <c r="AC85" i="3" s="1"/>
  <c r="AB82" i="3"/>
  <c r="Y84" i="3"/>
  <c r="Y85" i="3" s="1"/>
  <c r="M33" i="3"/>
  <c r="N35" i="3"/>
  <c r="N36" i="3" s="1"/>
  <c r="O55" i="3"/>
  <c r="O56" i="3" s="1"/>
  <c r="O53" i="3"/>
  <c r="N53" i="3"/>
  <c r="AD53" i="3"/>
  <c r="AE55" i="3"/>
  <c r="AE56" i="3" s="1"/>
  <c r="AE53" i="3"/>
  <c r="I72" i="3"/>
  <c r="M82" i="3"/>
  <c r="AC29" i="2"/>
  <c r="G33" i="3"/>
  <c r="AA35" i="3"/>
  <c r="AA36" i="3" s="1"/>
  <c r="O43" i="3"/>
  <c r="N43" i="3"/>
  <c r="AA53" i="3"/>
  <c r="O64" i="3"/>
  <c r="O65" i="3" s="1"/>
  <c r="O62" i="3"/>
  <c r="V62" i="3"/>
  <c r="W64" i="3"/>
  <c r="W65" i="3" s="1"/>
  <c r="U72" i="3"/>
  <c r="U74" i="3"/>
  <c r="U75" i="3" s="1"/>
  <c r="AC17" i="2"/>
  <c r="AG2" i="2"/>
  <c r="AW2" i="2"/>
  <c r="AC74" i="3"/>
  <c r="AC75" i="3" s="1"/>
  <c r="AB72" i="3"/>
  <c r="P82" i="3"/>
  <c r="Q84" i="3"/>
  <c r="Q85" i="3" s="1"/>
  <c r="AD33" i="3"/>
  <c r="AD35" i="3"/>
  <c r="AD36" i="3" s="1"/>
  <c r="AC33" i="3"/>
  <c r="Z53" i="3"/>
  <c r="F53" i="3"/>
  <c r="R53" i="3"/>
  <c r="S55" i="3"/>
  <c r="S56" i="3" s="1"/>
  <c r="AC13" i="2"/>
  <c r="AS2" i="2"/>
  <c r="S35" i="3"/>
  <c r="S36" i="3" s="1"/>
  <c r="S33" i="3"/>
  <c r="AE35" i="3"/>
  <c r="AE36" i="3" s="1"/>
  <c r="AE33" i="3"/>
  <c r="AC3" i="2"/>
  <c r="AD2" i="2"/>
  <c r="Y33" i="3"/>
  <c r="R35" i="3"/>
  <c r="R36" i="3" s="1"/>
  <c r="H45" i="3"/>
  <c r="H46" i="3" s="1"/>
  <c r="G43" i="3"/>
  <c r="K43" i="3"/>
  <c r="L43" i="3"/>
  <c r="W43" i="3"/>
  <c r="X43" i="3"/>
  <c r="X45" i="3"/>
  <c r="X46" i="3" s="1"/>
  <c r="AF45" i="3"/>
  <c r="AF46" i="3" s="1"/>
  <c r="AE43" i="3"/>
  <c r="S53" i="3"/>
  <c r="AA64" i="3"/>
  <c r="AA65" i="3" s="1"/>
  <c r="X82" i="3"/>
  <c r="AC5" i="2"/>
  <c r="AC21" i="2"/>
  <c r="AK2" i="2"/>
  <c r="BA2" i="2"/>
  <c r="F74" i="3"/>
  <c r="C34" i="2"/>
  <c r="C30" i="2"/>
  <c r="C26" i="2"/>
  <c r="C22" i="2"/>
  <c r="C18" i="2"/>
  <c r="C14" i="2"/>
  <c r="C10" i="2"/>
  <c r="E34" i="2"/>
  <c r="E30" i="2"/>
  <c r="E26" i="2"/>
  <c r="E22" i="2"/>
  <c r="E18" i="2"/>
  <c r="E14" i="2"/>
  <c r="E10" i="2"/>
  <c r="H33" i="3"/>
  <c r="K33" i="3"/>
  <c r="T33" i="3"/>
  <c r="W33" i="3"/>
  <c r="M43" i="3"/>
  <c r="M45" i="3"/>
  <c r="M46" i="3" s="1"/>
  <c r="H55" i="3"/>
  <c r="H56" i="3" s="1"/>
  <c r="AA62" i="3"/>
  <c r="H62" i="3"/>
  <c r="T62" i="3"/>
  <c r="Q72" i="3"/>
  <c r="R74" i="3"/>
  <c r="R75" i="3" s="1"/>
  <c r="Q82" i="3"/>
  <c r="J82" i="3"/>
  <c r="V82" i="3"/>
  <c r="C33" i="2"/>
  <c r="C29" i="2"/>
  <c r="C25" i="2"/>
  <c r="C17" i="2"/>
  <c r="C13" i="2"/>
  <c r="C9" i="2"/>
  <c r="E33" i="2"/>
  <c r="E29" i="2"/>
  <c r="E25" i="2"/>
  <c r="E21" i="2"/>
  <c r="E17" i="2"/>
  <c r="E13" i="2"/>
  <c r="K62" i="3"/>
  <c r="M62" i="3"/>
  <c r="Y62" i="3"/>
  <c r="Z64" i="3"/>
  <c r="Z65" i="3" s="1"/>
  <c r="AC72" i="3"/>
  <c r="L72" i="3"/>
  <c r="O72" i="3"/>
  <c r="X72" i="3"/>
  <c r="AC82" i="3"/>
  <c r="O82" i="3"/>
  <c r="AA82" i="3"/>
  <c r="F19" i="3"/>
  <c r="F56" i="3"/>
  <c r="F85" i="3"/>
  <c r="G16" i="3"/>
  <c r="G17" i="3" s="1"/>
  <c r="F26" i="3"/>
  <c r="G24" i="3"/>
  <c r="G25" i="3" s="1"/>
  <c r="K53" i="3"/>
  <c r="L55" i="3"/>
  <c r="L56" i="3" s="1"/>
  <c r="W53" i="3"/>
  <c r="X55" i="3"/>
  <c r="X56" i="3" s="1"/>
  <c r="F62" i="3"/>
  <c r="G64" i="3"/>
  <c r="G65" i="3" s="1"/>
  <c r="R62" i="3"/>
  <c r="S64" i="3"/>
  <c r="S65" i="3" s="1"/>
  <c r="AD62" i="3"/>
  <c r="AE64" i="3"/>
  <c r="AE65" i="3" s="1"/>
  <c r="M72" i="3"/>
  <c r="N74" i="3"/>
  <c r="N75" i="3" s="1"/>
  <c r="Y72" i="3"/>
  <c r="Z74" i="3"/>
  <c r="Z75" i="3" s="1"/>
  <c r="I33" i="3"/>
  <c r="J35" i="3"/>
  <c r="J36" i="3" s="1"/>
  <c r="P43" i="3"/>
  <c r="Q45" i="3"/>
  <c r="Q46" i="3" s="1"/>
  <c r="AB43" i="3"/>
  <c r="AC45" i="3"/>
  <c r="AC46" i="3" s="1"/>
  <c r="L53" i="3"/>
  <c r="X53" i="3"/>
  <c r="G62" i="3"/>
  <c r="S62" i="3"/>
  <c r="AE62" i="3"/>
  <c r="N72" i="3"/>
  <c r="Z72" i="3"/>
  <c r="H82" i="3"/>
  <c r="I84" i="3"/>
  <c r="I85" i="3" s="1"/>
  <c r="T82" i="3"/>
  <c r="U84" i="3"/>
  <c r="U85" i="3" s="1"/>
  <c r="G9" i="3"/>
  <c r="G10" i="3" s="1"/>
  <c r="F11" i="3"/>
  <c r="U33" i="3"/>
  <c r="V35" i="3"/>
  <c r="V36" i="3" s="1"/>
  <c r="J33" i="3"/>
  <c r="V33" i="3"/>
  <c r="F46" i="3"/>
  <c r="Q43" i="3"/>
  <c r="AC43" i="3"/>
  <c r="I82" i="3"/>
  <c r="U82" i="3"/>
  <c r="O33" i="3"/>
  <c r="AA33" i="3"/>
  <c r="J43" i="3"/>
  <c r="V43" i="3"/>
  <c r="Q53" i="3"/>
  <c r="AC53" i="3"/>
  <c r="L62" i="3"/>
  <c r="X62" i="3"/>
  <c r="G72" i="3"/>
  <c r="S72" i="3"/>
  <c r="AE72" i="3"/>
  <c r="N82" i="3"/>
  <c r="Z82" i="3"/>
  <c r="H35" i="3"/>
  <c r="H36" i="3" s="1"/>
  <c r="T35" i="3"/>
  <c r="T36" i="3" s="1"/>
  <c r="AF35" i="3"/>
  <c r="AF36" i="3" s="1"/>
  <c r="O45" i="3"/>
  <c r="O46" i="3" s="1"/>
  <c r="AA45" i="3"/>
  <c r="AA46" i="3" s="1"/>
  <c r="J55" i="3"/>
  <c r="J56" i="3" s="1"/>
  <c r="V55" i="3"/>
  <c r="V56" i="3" s="1"/>
  <c r="Q64" i="3"/>
  <c r="Q65" i="3" s="1"/>
  <c r="AC64" i="3"/>
  <c r="AC65" i="3" s="1"/>
  <c r="L74" i="3"/>
  <c r="L75" i="3" s="1"/>
  <c r="X74" i="3"/>
  <c r="X75" i="3" s="1"/>
  <c r="G84" i="3"/>
  <c r="G85" i="3" s="1"/>
  <c r="S84" i="3"/>
  <c r="S85" i="3" s="1"/>
  <c r="AE84" i="3"/>
  <c r="AE85" i="3" s="1"/>
  <c r="K35" i="3"/>
  <c r="K36" i="3" s="1"/>
  <c r="W35" i="3"/>
  <c r="W36" i="3" s="1"/>
  <c r="R45" i="3"/>
  <c r="R46" i="3" s="1"/>
  <c r="AD45" i="3"/>
  <c r="AD46" i="3" s="1"/>
  <c r="I53" i="3"/>
  <c r="M55" i="3"/>
  <c r="M56" i="3" s="1"/>
  <c r="Y55" i="3"/>
  <c r="Y56" i="3" s="1"/>
  <c r="P62" i="3"/>
  <c r="AB62" i="3"/>
  <c r="H64" i="3"/>
  <c r="H65" i="3" s="1"/>
  <c r="T64" i="3"/>
  <c r="T65" i="3" s="1"/>
  <c r="AF64" i="3"/>
  <c r="AF65" i="3" s="1"/>
  <c r="K72" i="3"/>
  <c r="W72" i="3"/>
  <c r="O74" i="3"/>
  <c r="O75" i="3" s="1"/>
  <c r="AA74" i="3"/>
  <c r="AA75" i="3" s="1"/>
  <c r="F82" i="3"/>
  <c r="R82" i="3"/>
  <c r="J84" i="3"/>
  <c r="J85" i="3" s="1"/>
  <c r="V84" i="3"/>
  <c r="V85" i="3" s="1"/>
  <c r="L35" i="3"/>
  <c r="L36" i="3" s="1"/>
  <c r="X35" i="3"/>
  <c r="X36" i="3" s="1"/>
  <c r="G45" i="3"/>
  <c r="G46" i="3" s="1"/>
  <c r="S45" i="3"/>
  <c r="S46" i="3" s="1"/>
  <c r="AE45" i="3"/>
  <c r="AE46" i="3" s="1"/>
  <c r="N55" i="3"/>
  <c r="N56" i="3" s="1"/>
  <c r="Z55" i="3"/>
  <c r="Z56" i="3" s="1"/>
  <c r="I64" i="3"/>
  <c r="I65" i="3" s="1"/>
  <c r="U64" i="3"/>
  <c r="U65" i="3" s="1"/>
  <c r="P74" i="3"/>
  <c r="P75" i="3" s="1"/>
  <c r="AB74" i="3"/>
  <c r="AB75" i="3" s="1"/>
  <c r="K84" i="3"/>
  <c r="K85" i="3" s="1"/>
  <c r="W84" i="3"/>
  <c r="W85" i="3" s="1"/>
  <c r="E46" i="3" l="1"/>
  <c r="E45" i="3"/>
  <c r="E85" i="3"/>
  <c r="E84" i="3"/>
  <c r="E64" i="3"/>
  <c r="E65" i="3"/>
  <c r="F75" i="3"/>
  <c r="E75" i="3" s="1"/>
  <c r="E74" i="3"/>
  <c r="E56" i="3"/>
  <c r="E55" i="3"/>
  <c r="F36" i="3"/>
  <c r="E36" i="3" s="1"/>
  <c r="E35" i="3"/>
  <c r="AC27" i="2"/>
  <c r="BB2" i="2"/>
  <c r="AC12" i="2"/>
  <c r="AM2" i="2"/>
  <c r="AC19" i="2"/>
  <c r="AT2" i="2"/>
  <c r="AC4" i="2"/>
  <c r="AE2" i="2"/>
  <c r="AC20" i="2"/>
  <c r="AU2" i="2"/>
  <c r="AC11" i="2"/>
  <c r="AL2" i="2"/>
  <c r="AC28" i="2"/>
  <c r="BC2" i="2"/>
  <c r="AC15" i="2"/>
  <c r="AP2" i="2"/>
  <c r="AC16" i="2"/>
  <c r="AQ2" i="2"/>
  <c r="AH2" i="2"/>
  <c r="AC7" i="2"/>
  <c r="AX2" i="2"/>
  <c r="AC23" i="2"/>
  <c r="AC8" i="2"/>
  <c r="AI2" i="2"/>
  <c r="AC24" i="2"/>
  <c r="AY2" i="2"/>
  <c r="H16" i="3"/>
  <c r="H17" i="3" s="1"/>
  <c r="G18" i="3"/>
  <c r="H9" i="3"/>
  <c r="H10" i="3" s="1"/>
  <c r="G11" i="3"/>
  <c r="G12" i="3" s="1"/>
  <c r="H24" i="3"/>
  <c r="H25" i="3" s="1"/>
  <c r="G26" i="3"/>
  <c r="G27" i="3" s="1"/>
  <c r="F12" i="3"/>
  <c r="F27" i="3"/>
  <c r="I9" i="3" l="1"/>
  <c r="I10" i="3" s="1"/>
  <c r="H11" i="3"/>
  <c r="H26" i="3"/>
  <c r="H27" i="3" s="1"/>
  <c r="I24" i="3"/>
  <c r="I25" i="3" s="1"/>
  <c r="G19" i="3"/>
  <c r="I16" i="3"/>
  <c r="I17" i="3" s="1"/>
  <c r="H18" i="3"/>
  <c r="H19" i="3" s="1"/>
  <c r="J16" i="3" l="1"/>
  <c r="J17" i="3" s="1"/>
  <c r="I18" i="3"/>
  <c r="J24" i="3"/>
  <c r="J25" i="3" s="1"/>
  <c r="I26" i="3"/>
  <c r="J9" i="3"/>
  <c r="J10" i="3" s="1"/>
  <c r="I11" i="3"/>
  <c r="I12" i="3" s="1"/>
  <c r="H12" i="3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8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K16" i="3" l="1"/>
  <c r="K17" i="3" s="1"/>
  <c r="J18" i="3"/>
  <c r="J19" i="3" s="1"/>
  <c r="K9" i="3"/>
  <c r="K10" i="3" s="1"/>
  <c r="J11" i="3"/>
  <c r="I27" i="3"/>
  <c r="K24" i="3"/>
  <c r="K25" i="3" s="1"/>
  <c r="J26" i="3"/>
  <c r="J27" i="3" s="1"/>
  <c r="I19" i="3"/>
  <c r="G83" i="1"/>
  <c r="H83" i="1"/>
  <c r="F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B84" i="1" s="1"/>
  <c r="B85" i="1" s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C74" i="1" s="1"/>
  <c r="C75" i="1" s="1"/>
  <c r="F7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F63" i="1"/>
  <c r="C64" i="1" l="1"/>
  <c r="C65" i="1" s="1"/>
  <c r="B74" i="1"/>
  <c r="B75" i="1" s="1"/>
  <c r="C84" i="1"/>
  <c r="C85" i="1" s="1"/>
  <c r="B64" i="1"/>
  <c r="B65" i="1" s="1"/>
  <c r="L16" i="3"/>
  <c r="L17" i="3" s="1"/>
  <c r="K18" i="3"/>
  <c r="K19" i="3" s="1"/>
  <c r="L24" i="3"/>
  <c r="L25" i="3" s="1"/>
  <c r="K26" i="3"/>
  <c r="K27" i="3" s="1"/>
  <c r="K11" i="3"/>
  <c r="K12" i="3" s="1"/>
  <c r="L9" i="3"/>
  <c r="L10" i="3" s="1"/>
  <c r="J12" i="3"/>
  <c r="AF84" i="1"/>
  <c r="AF85" i="1" s="1"/>
  <c r="AE84" i="1"/>
  <c r="AE85" i="1" s="1"/>
  <c r="AD84" i="1"/>
  <c r="AD85" i="1" s="1"/>
  <c r="AC84" i="1"/>
  <c r="AC85" i="1" s="1"/>
  <c r="AB84" i="1"/>
  <c r="AB85" i="1" s="1"/>
  <c r="AA84" i="1"/>
  <c r="AA85" i="1" s="1"/>
  <c r="Z84" i="1"/>
  <c r="Z85" i="1" s="1"/>
  <c r="Y84" i="1"/>
  <c r="Y85" i="1" s="1"/>
  <c r="W84" i="1"/>
  <c r="W85" i="1" s="1"/>
  <c r="V84" i="1"/>
  <c r="V85" i="1" s="1"/>
  <c r="U84" i="1"/>
  <c r="U85" i="1" s="1"/>
  <c r="T84" i="1"/>
  <c r="T85" i="1" s="1"/>
  <c r="S84" i="1"/>
  <c r="S85" i="1" s="1"/>
  <c r="R84" i="1"/>
  <c r="R85" i="1" s="1"/>
  <c r="Q84" i="1"/>
  <c r="Q85" i="1" s="1"/>
  <c r="P84" i="1"/>
  <c r="P85" i="1" s="1"/>
  <c r="O84" i="1"/>
  <c r="O85" i="1" s="1"/>
  <c r="N84" i="1"/>
  <c r="N85" i="1" s="1"/>
  <c r="M84" i="1"/>
  <c r="M85" i="1" s="1"/>
  <c r="K84" i="1"/>
  <c r="K85" i="1" s="1"/>
  <c r="J84" i="1"/>
  <c r="J85" i="1" s="1"/>
  <c r="I84" i="1"/>
  <c r="I85" i="1" s="1"/>
  <c r="G84" i="1"/>
  <c r="G85" i="1" s="1"/>
  <c r="F84" i="1"/>
  <c r="AF74" i="1"/>
  <c r="AF75" i="1" s="1"/>
  <c r="AE74" i="1"/>
  <c r="AE75" i="1" s="1"/>
  <c r="AD74" i="1"/>
  <c r="AD75" i="1" s="1"/>
  <c r="AC72" i="1"/>
  <c r="AB74" i="1"/>
  <c r="AB75" i="1" s="1"/>
  <c r="AA74" i="1"/>
  <c r="AA75" i="1" s="1"/>
  <c r="Z74" i="1"/>
  <c r="Z75" i="1" s="1"/>
  <c r="Y72" i="1"/>
  <c r="X74" i="1"/>
  <c r="X75" i="1" s="1"/>
  <c r="W74" i="1"/>
  <c r="W75" i="1" s="1"/>
  <c r="V74" i="1"/>
  <c r="V75" i="1" s="1"/>
  <c r="U74" i="1"/>
  <c r="U75" i="1" s="1"/>
  <c r="T74" i="1"/>
  <c r="T75" i="1" s="1"/>
  <c r="S74" i="1"/>
  <c r="S75" i="1" s="1"/>
  <c r="R74" i="1"/>
  <c r="R75" i="1" s="1"/>
  <c r="Q72" i="1"/>
  <c r="P74" i="1"/>
  <c r="P75" i="1" s="1"/>
  <c r="O74" i="1"/>
  <c r="O75" i="1" s="1"/>
  <c r="N74" i="1"/>
  <c r="N75" i="1" s="1"/>
  <c r="M72" i="1"/>
  <c r="L74" i="1"/>
  <c r="L75" i="1" s="1"/>
  <c r="K74" i="1"/>
  <c r="K75" i="1" s="1"/>
  <c r="J74" i="1"/>
  <c r="J75" i="1" s="1"/>
  <c r="I74" i="1"/>
  <c r="I75" i="1" s="1"/>
  <c r="H74" i="1"/>
  <c r="H75" i="1" s="1"/>
  <c r="G74" i="1"/>
  <c r="G75" i="1" s="1"/>
  <c r="F74" i="1"/>
  <c r="AE72" i="1"/>
  <c r="AD72" i="1"/>
  <c r="AA72" i="1"/>
  <c r="Z72" i="1"/>
  <c r="W72" i="1"/>
  <c r="V72" i="1"/>
  <c r="S72" i="1"/>
  <c r="R72" i="1"/>
  <c r="O72" i="1"/>
  <c r="N72" i="1"/>
  <c r="K72" i="1"/>
  <c r="J72" i="1"/>
  <c r="G72" i="1"/>
  <c r="F72" i="1"/>
  <c r="AF64" i="1"/>
  <c r="AF65" i="1" s="1"/>
  <c r="AE64" i="1"/>
  <c r="AE65" i="1" s="1"/>
  <c r="AD62" i="1"/>
  <c r="AC64" i="1"/>
  <c r="AC65" i="1" s="1"/>
  <c r="AB64" i="1"/>
  <c r="AB65" i="1" s="1"/>
  <c r="AA64" i="1"/>
  <c r="AA65" i="1" s="1"/>
  <c r="Z62" i="1"/>
  <c r="Y64" i="1"/>
  <c r="Y65" i="1" s="1"/>
  <c r="X64" i="1"/>
  <c r="X65" i="1" s="1"/>
  <c r="W64" i="1"/>
  <c r="W65" i="1" s="1"/>
  <c r="V64" i="1"/>
  <c r="V65" i="1" s="1"/>
  <c r="U64" i="1"/>
  <c r="U65" i="1" s="1"/>
  <c r="T64" i="1"/>
  <c r="T65" i="1" s="1"/>
  <c r="S64" i="1"/>
  <c r="S65" i="1" s="1"/>
  <c r="R62" i="1"/>
  <c r="Q64" i="1"/>
  <c r="Q65" i="1" s="1"/>
  <c r="P64" i="1"/>
  <c r="P65" i="1" s="1"/>
  <c r="O64" i="1"/>
  <c r="O65" i="1" s="1"/>
  <c r="N62" i="1"/>
  <c r="M64" i="1"/>
  <c r="M65" i="1" s="1"/>
  <c r="L64" i="1"/>
  <c r="L65" i="1" s="1"/>
  <c r="K64" i="1"/>
  <c r="K65" i="1" s="1"/>
  <c r="J64" i="1"/>
  <c r="J65" i="1" s="1"/>
  <c r="I64" i="1"/>
  <c r="I65" i="1" s="1"/>
  <c r="H64" i="1"/>
  <c r="H65" i="1" s="1"/>
  <c r="G64" i="1"/>
  <c r="G65" i="1" s="1"/>
  <c r="F62" i="1"/>
  <c r="AE62" i="1"/>
  <c r="AA62" i="1"/>
  <c r="W62" i="1"/>
  <c r="S62" i="1"/>
  <c r="O62" i="1"/>
  <c r="K62" i="1"/>
  <c r="G62" i="1"/>
  <c r="L11" i="3" l="1"/>
  <c r="L12" i="3" s="1"/>
  <c r="M9" i="3"/>
  <c r="M10" i="3" s="1"/>
  <c r="M16" i="3"/>
  <c r="M17" i="3" s="1"/>
  <c r="L18" i="3"/>
  <c r="M24" i="3"/>
  <c r="M25" i="3" s="1"/>
  <c r="L26" i="3"/>
  <c r="Y82" i="1"/>
  <c r="Q82" i="1"/>
  <c r="H82" i="1"/>
  <c r="L82" i="1"/>
  <c r="X82" i="1"/>
  <c r="I82" i="1"/>
  <c r="J82" i="1"/>
  <c r="R82" i="1"/>
  <c r="Z82" i="1"/>
  <c r="M82" i="1"/>
  <c r="U82" i="1"/>
  <c r="AC82" i="1"/>
  <c r="F82" i="1"/>
  <c r="N82" i="1"/>
  <c r="V82" i="1"/>
  <c r="AD82" i="1"/>
  <c r="H62" i="1"/>
  <c r="P62" i="1"/>
  <c r="X62" i="1"/>
  <c r="L62" i="1"/>
  <c r="T62" i="1"/>
  <c r="AB62" i="1"/>
  <c r="F85" i="1"/>
  <c r="F75" i="1"/>
  <c r="N64" i="1"/>
  <c r="N65" i="1" s="1"/>
  <c r="Z64" i="1"/>
  <c r="Z65" i="1" s="1"/>
  <c r="M74" i="1"/>
  <c r="M75" i="1" s="1"/>
  <c r="AC74" i="1"/>
  <c r="AC75" i="1" s="1"/>
  <c r="H84" i="1"/>
  <c r="H85" i="1" s="1"/>
  <c r="X84" i="1"/>
  <c r="X85" i="1" s="1"/>
  <c r="I62" i="1"/>
  <c r="M62" i="1"/>
  <c r="Q62" i="1"/>
  <c r="U62" i="1"/>
  <c r="Y62" i="1"/>
  <c r="AC62" i="1"/>
  <c r="H72" i="1"/>
  <c r="L72" i="1"/>
  <c r="P72" i="1"/>
  <c r="T72" i="1"/>
  <c r="X72" i="1"/>
  <c r="AB72" i="1"/>
  <c r="G82" i="1"/>
  <c r="K82" i="1"/>
  <c r="O82" i="1"/>
  <c r="S82" i="1"/>
  <c r="W82" i="1"/>
  <c r="AA82" i="1"/>
  <c r="AE82" i="1"/>
  <c r="F64" i="1"/>
  <c r="R64" i="1"/>
  <c r="R65" i="1" s="1"/>
  <c r="AD64" i="1"/>
  <c r="AD65" i="1" s="1"/>
  <c r="Q74" i="1"/>
  <c r="Q75" i="1" s="1"/>
  <c r="Y74" i="1"/>
  <c r="Y75" i="1" s="1"/>
  <c r="L84" i="1"/>
  <c r="L85" i="1" s="1"/>
  <c r="J62" i="1"/>
  <c r="V62" i="1"/>
  <c r="I72" i="1"/>
  <c r="U72" i="1"/>
  <c r="P82" i="1"/>
  <c r="T82" i="1"/>
  <c r="AB82" i="1"/>
  <c r="N16" i="3" l="1"/>
  <c r="N17" i="3" s="1"/>
  <c r="M18" i="3"/>
  <c r="M19" i="3" s="1"/>
  <c r="L27" i="3"/>
  <c r="L19" i="3"/>
  <c r="M11" i="3"/>
  <c r="M12" i="3" s="1"/>
  <c r="N9" i="3"/>
  <c r="N10" i="3" s="1"/>
  <c r="N24" i="3"/>
  <c r="N25" i="3" s="1"/>
  <c r="M26" i="3"/>
  <c r="M27" i="3" s="1"/>
  <c r="E75" i="1"/>
  <c r="E74" i="1"/>
  <c r="E84" i="1"/>
  <c r="E64" i="1"/>
  <c r="F65" i="1"/>
  <c r="E65" i="1" s="1"/>
  <c r="E85" i="1"/>
  <c r="N11" i="3" l="1"/>
  <c r="N12" i="3" s="1"/>
  <c r="O9" i="3"/>
  <c r="O10" i="3" s="1"/>
  <c r="N18" i="3"/>
  <c r="N19" i="3" s="1"/>
  <c r="O16" i="3"/>
  <c r="O17" i="3" s="1"/>
  <c r="O24" i="3"/>
  <c r="O25" i="3" s="1"/>
  <c r="N26" i="3"/>
  <c r="N27" i="3" s="1"/>
  <c r="G54" i="1"/>
  <c r="H54" i="1"/>
  <c r="H55" i="1" s="1"/>
  <c r="H56" i="1" s="1"/>
  <c r="I54" i="1"/>
  <c r="J54" i="1"/>
  <c r="K54" i="1"/>
  <c r="L54" i="1"/>
  <c r="M54" i="1"/>
  <c r="M55" i="1" s="1"/>
  <c r="M56" i="1" s="1"/>
  <c r="N54" i="1"/>
  <c r="N55" i="1" s="1"/>
  <c r="N56" i="1" s="1"/>
  <c r="O54" i="1"/>
  <c r="P54" i="1"/>
  <c r="Q54" i="1"/>
  <c r="R54" i="1"/>
  <c r="S54" i="1"/>
  <c r="T54" i="1"/>
  <c r="T55" i="1" s="1"/>
  <c r="T56" i="1" s="1"/>
  <c r="U54" i="1"/>
  <c r="U55" i="1" s="1"/>
  <c r="U56" i="1" s="1"/>
  <c r="V54" i="1"/>
  <c r="V55" i="1" s="1"/>
  <c r="V56" i="1" s="1"/>
  <c r="W54" i="1"/>
  <c r="W55" i="1" s="1"/>
  <c r="W56" i="1" s="1"/>
  <c r="X54" i="1"/>
  <c r="Y54" i="1"/>
  <c r="Z54" i="1"/>
  <c r="AA54" i="1"/>
  <c r="AA55" i="1" s="1"/>
  <c r="AA56" i="1" s="1"/>
  <c r="AB54" i="1"/>
  <c r="AC54" i="1"/>
  <c r="AC55" i="1" s="1"/>
  <c r="AC56" i="1" s="1"/>
  <c r="AD54" i="1"/>
  <c r="AD55" i="1" s="1"/>
  <c r="AD56" i="1" s="1"/>
  <c r="AE54" i="1"/>
  <c r="AE55" i="1" s="1"/>
  <c r="AE56" i="1" s="1"/>
  <c r="AF54" i="1"/>
  <c r="F54" i="1"/>
  <c r="F55" i="1" s="1"/>
  <c r="K44" i="1"/>
  <c r="G44" i="1"/>
  <c r="F44" i="1"/>
  <c r="F45" i="1" s="1"/>
  <c r="H44" i="1"/>
  <c r="I44" i="1"/>
  <c r="J44" i="1"/>
  <c r="L44" i="1"/>
  <c r="M44" i="1"/>
  <c r="M45" i="1" s="1"/>
  <c r="M46" i="1" s="1"/>
  <c r="N44" i="1"/>
  <c r="O44" i="1"/>
  <c r="P44" i="1"/>
  <c r="Q44" i="1"/>
  <c r="Q45" i="1" s="1"/>
  <c r="Q46" i="1" s="1"/>
  <c r="R44" i="1"/>
  <c r="S44" i="1"/>
  <c r="T44" i="1"/>
  <c r="U44" i="1"/>
  <c r="U45" i="1" s="1"/>
  <c r="U46" i="1" s="1"/>
  <c r="V44" i="1"/>
  <c r="W44" i="1"/>
  <c r="X44" i="1"/>
  <c r="Y44" i="1"/>
  <c r="Y45" i="1" s="1"/>
  <c r="Y46" i="1" s="1"/>
  <c r="Z44" i="1"/>
  <c r="AA44" i="1"/>
  <c r="AB44" i="1"/>
  <c r="AC44" i="1"/>
  <c r="AC45" i="1" s="1"/>
  <c r="AC46" i="1" s="1"/>
  <c r="AD44" i="1"/>
  <c r="AE44" i="1"/>
  <c r="AF44" i="1"/>
  <c r="I45" i="1"/>
  <c r="I46" i="1" s="1"/>
  <c r="G34" i="1"/>
  <c r="G35" i="1" s="1"/>
  <c r="G36" i="1" s="1"/>
  <c r="H34" i="1"/>
  <c r="I34" i="1"/>
  <c r="J34" i="1"/>
  <c r="K34" i="1"/>
  <c r="K35" i="1" s="1"/>
  <c r="K36" i="1" s="1"/>
  <c r="L34" i="1"/>
  <c r="L35" i="1" s="1"/>
  <c r="L36" i="1" s="1"/>
  <c r="M34" i="1"/>
  <c r="N34" i="1"/>
  <c r="O34" i="1"/>
  <c r="O35" i="1" s="1"/>
  <c r="O36" i="1" s="1"/>
  <c r="P34" i="1"/>
  <c r="P35" i="1" s="1"/>
  <c r="P36" i="1" s="1"/>
  <c r="Q34" i="1"/>
  <c r="R34" i="1"/>
  <c r="S34" i="1"/>
  <c r="S35" i="1" s="1"/>
  <c r="S36" i="1" s="1"/>
  <c r="T34" i="1"/>
  <c r="T35" i="1" s="1"/>
  <c r="T36" i="1" s="1"/>
  <c r="U34" i="1"/>
  <c r="V34" i="1"/>
  <c r="W34" i="1"/>
  <c r="W35" i="1" s="1"/>
  <c r="W36" i="1" s="1"/>
  <c r="X34" i="1"/>
  <c r="X35" i="1" s="1"/>
  <c r="X36" i="1" s="1"/>
  <c r="Y34" i="1"/>
  <c r="Z34" i="1"/>
  <c r="AA34" i="1"/>
  <c r="AA35" i="1" s="1"/>
  <c r="AA36" i="1" s="1"/>
  <c r="AB34" i="1"/>
  <c r="AB35" i="1" s="1"/>
  <c r="AB36" i="1" s="1"/>
  <c r="AC34" i="1"/>
  <c r="AD34" i="1"/>
  <c r="AE34" i="1"/>
  <c r="AE35" i="1" s="1"/>
  <c r="AE36" i="1" s="1"/>
  <c r="AF34" i="1"/>
  <c r="F34" i="1"/>
  <c r="AF55" i="1" l="1"/>
  <c r="AF56" i="1" s="1"/>
  <c r="B55" i="1"/>
  <c r="B56" i="1" s="1"/>
  <c r="C55" i="1"/>
  <c r="C56" i="1" s="1"/>
  <c r="AF35" i="1"/>
  <c r="AF36" i="1" s="1"/>
  <c r="B35" i="1"/>
  <c r="B36" i="1" s="1"/>
  <c r="C35" i="1"/>
  <c r="C36" i="1" s="1"/>
  <c r="B45" i="1"/>
  <c r="B46" i="1" s="1"/>
  <c r="C45" i="1"/>
  <c r="C46" i="1" s="1"/>
  <c r="O18" i="3"/>
  <c r="O19" i="3" s="1"/>
  <c r="P16" i="3"/>
  <c r="P17" i="3" s="1"/>
  <c r="P9" i="3"/>
  <c r="P10" i="3" s="1"/>
  <c r="O11" i="3"/>
  <c r="O12" i="3" s="1"/>
  <c r="P24" i="3"/>
  <c r="P25" i="3" s="1"/>
  <c r="O26" i="3"/>
  <c r="O27" i="3" s="1"/>
  <c r="AA53" i="1"/>
  <c r="W53" i="1"/>
  <c r="O53" i="1"/>
  <c r="AE53" i="1"/>
  <c r="P55" i="1"/>
  <c r="P56" i="1" s="1"/>
  <c r="K53" i="1"/>
  <c r="Y53" i="1"/>
  <c r="Q53" i="1"/>
  <c r="I53" i="1"/>
  <c r="J55" i="1"/>
  <c r="J56" i="1" s="1"/>
  <c r="Z55" i="1"/>
  <c r="Z56" i="1" s="1"/>
  <c r="Z53" i="1"/>
  <c r="R55" i="1"/>
  <c r="R56" i="1" s="1"/>
  <c r="N53" i="1"/>
  <c r="AD53" i="1"/>
  <c r="J53" i="1"/>
  <c r="R53" i="1"/>
  <c r="F53" i="1"/>
  <c r="G53" i="1"/>
  <c r="V53" i="1"/>
  <c r="L55" i="1"/>
  <c r="L56" i="1" s="1"/>
  <c r="X55" i="1"/>
  <c r="X56" i="1" s="1"/>
  <c r="AB55" i="1"/>
  <c r="AB56" i="1" s="1"/>
  <c r="S53" i="1"/>
  <c r="F56" i="1"/>
  <c r="I55" i="1"/>
  <c r="I56" i="1" s="1"/>
  <c r="H53" i="1"/>
  <c r="L53" i="1"/>
  <c r="P53" i="1"/>
  <c r="T53" i="1"/>
  <c r="X53" i="1"/>
  <c r="AB53" i="1"/>
  <c r="Q55" i="1"/>
  <c r="Q56" i="1" s="1"/>
  <c r="M53" i="1"/>
  <c r="U53" i="1"/>
  <c r="AC53" i="1"/>
  <c r="G55" i="1"/>
  <c r="G56" i="1" s="1"/>
  <c r="K55" i="1"/>
  <c r="K56" i="1" s="1"/>
  <c r="O55" i="1"/>
  <c r="O56" i="1" s="1"/>
  <c r="S55" i="1"/>
  <c r="S56" i="1" s="1"/>
  <c r="Y55" i="1"/>
  <c r="Y56" i="1" s="1"/>
  <c r="N43" i="1"/>
  <c r="AB43" i="1"/>
  <c r="P43" i="1"/>
  <c r="L43" i="1"/>
  <c r="Q43" i="1"/>
  <c r="AD43" i="1"/>
  <c r="Z43" i="1"/>
  <c r="V43" i="1"/>
  <c r="M43" i="1"/>
  <c r="R43" i="1"/>
  <c r="J43" i="1"/>
  <c r="F43" i="1"/>
  <c r="AC43" i="1"/>
  <c r="Y43" i="1"/>
  <c r="I43" i="1"/>
  <c r="H43" i="1"/>
  <c r="X43" i="1"/>
  <c r="U43" i="1"/>
  <c r="T43" i="1"/>
  <c r="G43" i="1"/>
  <c r="K43" i="1"/>
  <c r="O43" i="1"/>
  <c r="S43" i="1"/>
  <c r="W43" i="1"/>
  <c r="AA43" i="1"/>
  <c r="AE43" i="1"/>
  <c r="F46" i="1"/>
  <c r="J45" i="1"/>
  <c r="J46" i="1" s="1"/>
  <c r="N45" i="1"/>
  <c r="N46" i="1" s="1"/>
  <c r="R45" i="1"/>
  <c r="R46" i="1" s="1"/>
  <c r="V45" i="1"/>
  <c r="V46" i="1" s="1"/>
  <c r="Z45" i="1"/>
  <c r="Z46" i="1" s="1"/>
  <c r="AD45" i="1"/>
  <c r="AD46" i="1" s="1"/>
  <c r="G45" i="1"/>
  <c r="G46" i="1" s="1"/>
  <c r="K45" i="1"/>
  <c r="K46" i="1" s="1"/>
  <c r="O45" i="1"/>
  <c r="O46" i="1" s="1"/>
  <c r="S45" i="1"/>
  <c r="S46" i="1" s="1"/>
  <c r="W45" i="1"/>
  <c r="W46" i="1" s="1"/>
  <c r="AA45" i="1"/>
  <c r="AA46" i="1" s="1"/>
  <c r="AE45" i="1"/>
  <c r="AE46" i="1" s="1"/>
  <c r="H45" i="1"/>
  <c r="H46" i="1" s="1"/>
  <c r="L45" i="1"/>
  <c r="L46" i="1" s="1"/>
  <c r="P45" i="1"/>
  <c r="P46" i="1" s="1"/>
  <c r="T45" i="1"/>
  <c r="T46" i="1" s="1"/>
  <c r="X45" i="1"/>
  <c r="X46" i="1" s="1"/>
  <c r="AB45" i="1"/>
  <c r="AB46" i="1" s="1"/>
  <c r="AF45" i="1"/>
  <c r="AF46" i="1" s="1"/>
  <c r="L33" i="1"/>
  <c r="H33" i="1"/>
  <c r="F33" i="1"/>
  <c r="K33" i="1"/>
  <c r="AC33" i="1"/>
  <c r="Y33" i="1"/>
  <c r="AB33" i="1"/>
  <c r="X33" i="1"/>
  <c r="U33" i="1"/>
  <c r="Q33" i="1"/>
  <c r="M33" i="1"/>
  <c r="I33" i="1"/>
  <c r="AA33" i="1"/>
  <c r="T33" i="1"/>
  <c r="S33" i="1"/>
  <c r="P33" i="1"/>
  <c r="U35" i="1"/>
  <c r="U36" i="1" s="1"/>
  <c r="F35" i="1"/>
  <c r="F36" i="1" s="1"/>
  <c r="Q35" i="1"/>
  <c r="Q36" i="1" s="1"/>
  <c r="AC35" i="1"/>
  <c r="AC36" i="1" s="1"/>
  <c r="M35" i="1"/>
  <c r="M36" i="1" s="1"/>
  <c r="W33" i="1"/>
  <c r="G33" i="1"/>
  <c r="Y35" i="1"/>
  <c r="Y36" i="1" s="1"/>
  <c r="I35" i="1"/>
  <c r="I36" i="1" s="1"/>
  <c r="AE33" i="1"/>
  <c r="O33" i="1"/>
  <c r="AD35" i="1"/>
  <c r="AD36" i="1" s="1"/>
  <c r="Z35" i="1"/>
  <c r="Z36" i="1" s="1"/>
  <c r="V35" i="1"/>
  <c r="V36" i="1" s="1"/>
  <c r="R35" i="1"/>
  <c r="R36" i="1" s="1"/>
  <c r="N35" i="1"/>
  <c r="N36" i="1" s="1"/>
  <c r="J35" i="1"/>
  <c r="J36" i="1" s="1"/>
  <c r="H35" i="1"/>
  <c r="H36" i="1" s="1"/>
  <c r="AD33" i="1"/>
  <c r="Z33" i="1"/>
  <c r="V33" i="1"/>
  <c r="R33" i="1"/>
  <c r="N33" i="1"/>
  <c r="J33" i="1"/>
  <c r="Q9" i="3" l="1"/>
  <c r="Q10" i="3" s="1"/>
  <c r="P11" i="3"/>
  <c r="P12" i="3" s="1"/>
  <c r="P18" i="3"/>
  <c r="P19" i="3" s="1"/>
  <c r="Q16" i="3"/>
  <c r="Q17" i="3" s="1"/>
  <c r="Q24" i="3"/>
  <c r="Q25" i="3" s="1"/>
  <c r="P26" i="3"/>
  <c r="P27" i="3" s="1"/>
  <c r="E56" i="1"/>
  <c r="E55" i="1"/>
  <c r="E46" i="1"/>
  <c r="E45" i="1"/>
  <c r="E36" i="1"/>
  <c r="E35" i="1"/>
  <c r="Q18" i="3" l="1"/>
  <c r="Q19" i="3" s="1"/>
  <c r="R16" i="3"/>
  <c r="R17" i="3" s="1"/>
  <c r="Q11" i="3"/>
  <c r="Q12" i="3" s="1"/>
  <c r="R9" i="3"/>
  <c r="R10" i="3" s="1"/>
  <c r="Q26" i="3"/>
  <c r="Q27" i="3" s="1"/>
  <c r="R24" i="3"/>
  <c r="R25" i="3" s="1"/>
  <c r="F24" i="1"/>
  <c r="F25" i="1" s="1"/>
  <c r="F26" i="1" s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F16" i="1"/>
  <c r="F17" i="1" s="1"/>
  <c r="G16" i="1" s="1"/>
  <c r="F15" i="1"/>
  <c r="F9" i="1"/>
  <c r="F10" i="1" s="1"/>
  <c r="G9" i="1" s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F8" i="1"/>
  <c r="S9" i="3" l="1"/>
  <c r="S10" i="3" s="1"/>
  <c r="R11" i="3"/>
  <c r="R12" i="3" s="1"/>
  <c r="S16" i="3"/>
  <c r="S17" i="3" s="1"/>
  <c r="R18" i="3"/>
  <c r="R19" i="3" s="1"/>
  <c r="R26" i="3"/>
  <c r="R27" i="3" s="1"/>
  <c r="S24" i="3"/>
  <c r="S25" i="3" s="1"/>
  <c r="G24" i="1"/>
  <c r="G25" i="1" s="1"/>
  <c r="F11" i="1"/>
  <c r="G10" i="1"/>
  <c r="T16" i="3" l="1"/>
  <c r="T17" i="3" s="1"/>
  <c r="S18" i="3"/>
  <c r="S19" i="3" s="1"/>
  <c r="T9" i="3"/>
  <c r="T10" i="3" s="1"/>
  <c r="S11" i="3"/>
  <c r="S12" i="3" s="1"/>
  <c r="S26" i="3"/>
  <c r="S27" i="3" s="1"/>
  <c r="T24" i="3"/>
  <c r="T25" i="3" s="1"/>
  <c r="H24" i="1"/>
  <c r="H25" i="1" s="1"/>
  <c r="H26" i="1" s="1"/>
  <c r="G26" i="1"/>
  <c r="G27" i="1" s="1"/>
  <c r="F27" i="1"/>
  <c r="F12" i="1"/>
  <c r="G11" i="1"/>
  <c r="G12" i="1" s="1"/>
  <c r="H9" i="1"/>
  <c r="H10" i="1" s="1"/>
  <c r="U9" i="3" l="1"/>
  <c r="U10" i="3" s="1"/>
  <c r="T11" i="3"/>
  <c r="T12" i="3" s="1"/>
  <c r="U16" i="3"/>
  <c r="U17" i="3" s="1"/>
  <c r="T18" i="3"/>
  <c r="T19" i="3" s="1"/>
  <c r="T26" i="3"/>
  <c r="T27" i="3" s="1"/>
  <c r="U24" i="3"/>
  <c r="U25" i="3" s="1"/>
  <c r="I24" i="1"/>
  <c r="I25" i="1" s="1"/>
  <c r="I26" i="1" s="1"/>
  <c r="H27" i="1"/>
  <c r="H11" i="1"/>
  <c r="H12" i="1" s="1"/>
  <c r="I9" i="1"/>
  <c r="I10" i="1" s="1"/>
  <c r="V16" i="3" l="1"/>
  <c r="V17" i="3" s="1"/>
  <c r="U18" i="3"/>
  <c r="U19" i="3" s="1"/>
  <c r="V24" i="3"/>
  <c r="V25" i="3" s="1"/>
  <c r="U26" i="3"/>
  <c r="U27" i="3" s="1"/>
  <c r="V9" i="3"/>
  <c r="V10" i="3" s="1"/>
  <c r="U11" i="3"/>
  <c r="U12" i="3" s="1"/>
  <c r="J24" i="1"/>
  <c r="J25" i="1" s="1"/>
  <c r="J26" i="1" s="1"/>
  <c r="I27" i="1"/>
  <c r="I11" i="1"/>
  <c r="I12" i="1" s="1"/>
  <c r="J9" i="1"/>
  <c r="J10" i="1" s="1"/>
  <c r="K9" i="1" s="1"/>
  <c r="W16" i="3" l="1"/>
  <c r="W17" i="3" s="1"/>
  <c r="V18" i="3"/>
  <c r="V19" i="3" s="1"/>
  <c r="W24" i="3"/>
  <c r="W25" i="3" s="1"/>
  <c r="V26" i="3"/>
  <c r="V27" i="3" s="1"/>
  <c r="W9" i="3"/>
  <c r="W10" i="3" s="1"/>
  <c r="V11" i="3"/>
  <c r="V12" i="3" s="1"/>
  <c r="K24" i="1"/>
  <c r="K25" i="1" s="1"/>
  <c r="K26" i="1" s="1"/>
  <c r="J27" i="1"/>
  <c r="J11" i="1"/>
  <c r="J12" i="1" s="1"/>
  <c r="K10" i="1"/>
  <c r="L9" i="1" s="1"/>
  <c r="X16" i="3" l="1"/>
  <c r="X17" i="3" s="1"/>
  <c r="W18" i="3"/>
  <c r="W19" i="3" s="1"/>
  <c r="W11" i="3"/>
  <c r="W12" i="3" s="1"/>
  <c r="X9" i="3"/>
  <c r="X10" i="3" s="1"/>
  <c r="X24" i="3"/>
  <c r="X25" i="3" s="1"/>
  <c r="W26" i="3"/>
  <c r="W27" i="3" s="1"/>
  <c r="L24" i="1"/>
  <c r="L25" i="1" s="1"/>
  <c r="L26" i="1" s="1"/>
  <c r="K27" i="1"/>
  <c r="K11" i="1"/>
  <c r="X11" i="3" l="1"/>
  <c r="X12" i="3" s="1"/>
  <c r="Y9" i="3"/>
  <c r="Y10" i="3" s="1"/>
  <c r="Y24" i="3"/>
  <c r="Y25" i="3" s="1"/>
  <c r="X26" i="3"/>
  <c r="X27" i="3" s="1"/>
  <c r="Y16" i="3"/>
  <c r="Y17" i="3" s="1"/>
  <c r="X18" i="3"/>
  <c r="X19" i="3" s="1"/>
  <c r="M24" i="1"/>
  <c r="M25" i="1" s="1"/>
  <c r="M26" i="1" s="1"/>
  <c r="L27" i="1"/>
  <c r="K12" i="1"/>
  <c r="L10" i="1"/>
  <c r="M9" i="1" s="1"/>
  <c r="N24" i="1" l="1"/>
  <c r="N25" i="1" s="1"/>
  <c r="N26" i="1" s="1"/>
  <c r="Y11" i="3"/>
  <c r="Y12" i="3" s="1"/>
  <c r="Z9" i="3"/>
  <c r="Z10" i="3" s="1"/>
  <c r="Z24" i="3"/>
  <c r="Z25" i="3" s="1"/>
  <c r="Y26" i="3"/>
  <c r="Y27" i="3" s="1"/>
  <c r="Z16" i="3"/>
  <c r="Z17" i="3" s="1"/>
  <c r="Y18" i="3"/>
  <c r="Y19" i="3" s="1"/>
  <c r="O24" i="1"/>
  <c r="O25" i="1" s="1"/>
  <c r="O26" i="1" s="1"/>
  <c r="M27" i="1"/>
  <c r="L11" i="1"/>
  <c r="Z11" i="3" l="1"/>
  <c r="Z12" i="3" s="1"/>
  <c r="AA9" i="3"/>
  <c r="AA10" i="3" s="1"/>
  <c r="Z18" i="3"/>
  <c r="Z19" i="3" s="1"/>
  <c r="AA16" i="3"/>
  <c r="AA17" i="3" s="1"/>
  <c r="Z26" i="3"/>
  <c r="Z27" i="3" s="1"/>
  <c r="AA24" i="3"/>
  <c r="AA25" i="3" s="1"/>
  <c r="P24" i="1"/>
  <c r="P25" i="1" s="1"/>
  <c r="P26" i="1" s="1"/>
  <c r="N27" i="1"/>
  <c r="L12" i="1"/>
  <c r="M10" i="1"/>
  <c r="AA18" i="3" l="1"/>
  <c r="AB16" i="3"/>
  <c r="AB17" i="3" s="1"/>
  <c r="AB9" i="3"/>
  <c r="AB10" i="3" s="1"/>
  <c r="AA11" i="3"/>
  <c r="AB24" i="3"/>
  <c r="AB25" i="3" s="1"/>
  <c r="AA26" i="3"/>
  <c r="Q24" i="1"/>
  <c r="Q25" i="1" s="1"/>
  <c r="Q26" i="1" s="1"/>
  <c r="O27" i="1"/>
  <c r="N9" i="1"/>
  <c r="M11" i="1"/>
  <c r="AC9" i="3" l="1"/>
  <c r="AC10" i="3" s="1"/>
  <c r="AB11" i="3"/>
  <c r="AB12" i="3" s="1"/>
  <c r="AB18" i="3"/>
  <c r="AB19" i="3" s="1"/>
  <c r="AC16" i="3"/>
  <c r="AC17" i="3" s="1"/>
  <c r="AA27" i="3"/>
  <c r="AA12" i="3"/>
  <c r="AC24" i="3"/>
  <c r="AC25" i="3" s="1"/>
  <c r="AB26" i="3"/>
  <c r="AB27" i="3" s="1"/>
  <c r="AA19" i="3"/>
  <c r="R24" i="1"/>
  <c r="R25" i="1" s="1"/>
  <c r="R26" i="1" s="1"/>
  <c r="P27" i="1"/>
  <c r="M12" i="1"/>
  <c r="N10" i="1"/>
  <c r="AC18" i="3" l="1"/>
  <c r="AC19" i="3" s="1"/>
  <c r="AD16" i="3"/>
  <c r="AD17" i="3" s="1"/>
  <c r="AD9" i="3"/>
  <c r="AD10" i="3" s="1"/>
  <c r="AC11" i="3"/>
  <c r="AC12" i="3" s="1"/>
  <c r="AC26" i="3"/>
  <c r="AC27" i="3" s="1"/>
  <c r="AD24" i="3"/>
  <c r="AD25" i="3" s="1"/>
  <c r="S24" i="1"/>
  <c r="S25" i="1" s="1"/>
  <c r="S26" i="1" s="1"/>
  <c r="Q27" i="1"/>
  <c r="O9" i="1"/>
  <c r="N11" i="1"/>
  <c r="AE9" i="3" l="1"/>
  <c r="AE10" i="3" s="1"/>
  <c r="AD11" i="3"/>
  <c r="AD12" i="3" s="1"/>
  <c r="AE16" i="3"/>
  <c r="AE17" i="3" s="1"/>
  <c r="AD18" i="3"/>
  <c r="AD19" i="3" s="1"/>
  <c r="AD26" i="3"/>
  <c r="AD27" i="3" s="1"/>
  <c r="AE24" i="3"/>
  <c r="AE25" i="3" s="1"/>
  <c r="R27" i="1"/>
  <c r="T24" i="1"/>
  <c r="T25" i="1" s="1"/>
  <c r="T26" i="1" s="1"/>
  <c r="N12" i="1"/>
  <c r="O10" i="1"/>
  <c r="AF16" i="3" l="1"/>
  <c r="AF17" i="3" s="1"/>
  <c r="AE18" i="3"/>
  <c r="AE19" i="3" s="1"/>
  <c r="AF9" i="3"/>
  <c r="AF10" i="3" s="1"/>
  <c r="AE11" i="3"/>
  <c r="AE12" i="3" s="1"/>
  <c r="AE26" i="3"/>
  <c r="AE27" i="3" s="1"/>
  <c r="AF24" i="3"/>
  <c r="S27" i="1"/>
  <c r="U24" i="1"/>
  <c r="U25" i="1" s="1"/>
  <c r="U26" i="1" s="1"/>
  <c r="P9" i="1"/>
  <c r="O11" i="1"/>
  <c r="AG9" i="3" l="1"/>
  <c r="AG10" i="3" s="1"/>
  <c r="AG16" i="3"/>
  <c r="AG17" i="3" s="1"/>
  <c r="AF25" i="3"/>
  <c r="AF26" i="3" s="1"/>
  <c r="AF11" i="3"/>
  <c r="AF18" i="3"/>
  <c r="T27" i="1"/>
  <c r="V24" i="1"/>
  <c r="V25" i="1" s="1"/>
  <c r="V26" i="1" s="1"/>
  <c r="O12" i="1"/>
  <c r="P10" i="1"/>
  <c r="AH16" i="3" l="1"/>
  <c r="AH17" i="3" s="1"/>
  <c r="AH9" i="3"/>
  <c r="AH10" i="3" s="1"/>
  <c r="AG24" i="3"/>
  <c r="AF19" i="3"/>
  <c r="E19" i="3" s="1"/>
  <c r="E18" i="3"/>
  <c r="AF27" i="3"/>
  <c r="E27" i="3" s="1"/>
  <c r="E26" i="3"/>
  <c r="AF12" i="3"/>
  <c r="E12" i="3" s="1"/>
  <c r="E11" i="3"/>
  <c r="U27" i="1"/>
  <c r="W24" i="1"/>
  <c r="W25" i="1" s="1"/>
  <c r="W26" i="1" s="1"/>
  <c r="Q9" i="1"/>
  <c r="P11" i="1"/>
  <c r="AI9" i="3" l="1"/>
  <c r="AI10" i="3" s="1"/>
  <c r="AJ9" i="3" s="1"/>
  <c r="AJ10" i="3" s="1"/>
  <c r="AK9" i="3" s="1"/>
  <c r="AK10" i="3" s="1"/>
  <c r="AL9" i="3" s="1"/>
  <c r="AL10" i="3" s="1"/>
  <c r="AM9" i="3" s="1"/>
  <c r="AM10" i="3" s="1"/>
  <c r="AI16" i="3"/>
  <c r="AI17" i="3" s="1"/>
  <c r="AG25" i="3"/>
  <c r="V27" i="1"/>
  <c r="X24" i="1"/>
  <c r="X25" i="1" s="1"/>
  <c r="X26" i="1" s="1"/>
  <c r="P12" i="1"/>
  <c r="Q10" i="1"/>
  <c r="AN9" i="3" l="1"/>
  <c r="AN10" i="3" s="1"/>
  <c r="AJ16" i="3"/>
  <c r="AJ17" i="3" s="1"/>
  <c r="AK16" i="3" s="1"/>
  <c r="AK17" i="3" s="1"/>
  <c r="AH24" i="3"/>
  <c r="W27" i="1"/>
  <c r="Y24" i="1"/>
  <c r="Y25" i="1" s="1"/>
  <c r="Y26" i="1" s="1"/>
  <c r="R9" i="1"/>
  <c r="Q11" i="1"/>
  <c r="C10" i="3" l="1"/>
  <c r="B10" i="3"/>
  <c r="AL16" i="3"/>
  <c r="AL17" i="3" s="1"/>
  <c r="AO9" i="3"/>
  <c r="AO10" i="3" s="1"/>
  <c r="AH25" i="3"/>
  <c r="X27" i="1"/>
  <c r="Z24" i="1"/>
  <c r="Z25" i="1" s="1"/>
  <c r="Z26" i="1" s="1"/>
  <c r="Q12" i="1"/>
  <c r="R10" i="1"/>
  <c r="AP9" i="3" l="1"/>
  <c r="AP10" i="3" s="1"/>
  <c r="AQ9" i="3" s="1"/>
  <c r="AQ10" i="3" s="1"/>
  <c r="AM16" i="3"/>
  <c r="AM17" i="3" s="1"/>
  <c r="AI24" i="3"/>
  <c r="AA24" i="1"/>
  <c r="AA25" i="1" s="1"/>
  <c r="AA26" i="1" s="1"/>
  <c r="Y27" i="1"/>
  <c r="S9" i="1"/>
  <c r="R11" i="1"/>
  <c r="AN16" i="3" l="1"/>
  <c r="AN17" i="3" s="1"/>
  <c r="AR9" i="3"/>
  <c r="AR10" i="3" s="1"/>
  <c r="AI25" i="3"/>
  <c r="AB24" i="1"/>
  <c r="AB25" i="1" s="1"/>
  <c r="AB26" i="1" s="1"/>
  <c r="Z27" i="1"/>
  <c r="R12" i="1"/>
  <c r="S10" i="1"/>
  <c r="AO16" i="3" l="1"/>
  <c r="AO17" i="3" s="1"/>
  <c r="C17" i="3"/>
  <c r="B17" i="3"/>
  <c r="AS9" i="3"/>
  <c r="AS10" i="3" s="1"/>
  <c r="AP16" i="3"/>
  <c r="AP17" i="3" s="1"/>
  <c r="AJ24" i="3"/>
  <c r="AJ25" i="3" s="1"/>
  <c r="AC24" i="1"/>
  <c r="AC25" i="1" s="1"/>
  <c r="AC26" i="1" s="1"/>
  <c r="T9" i="1"/>
  <c r="S11" i="1"/>
  <c r="AQ16" i="3" l="1"/>
  <c r="AQ17" i="3" s="1"/>
  <c r="AT9" i="3"/>
  <c r="AT10" i="3" s="1"/>
  <c r="AK24" i="3"/>
  <c r="AD24" i="1"/>
  <c r="AD25" i="1" s="1"/>
  <c r="AD26" i="1" s="1"/>
  <c r="AB27" i="1"/>
  <c r="AA27" i="1"/>
  <c r="E27" i="1" s="1"/>
  <c r="E26" i="1"/>
  <c r="S12" i="1"/>
  <c r="T10" i="1"/>
  <c r="AU9" i="3" l="1"/>
  <c r="AU10" i="3" s="1"/>
  <c r="AR16" i="3"/>
  <c r="AR17" i="3" s="1"/>
  <c r="AK25" i="3"/>
  <c r="AC27" i="1"/>
  <c r="AE24" i="1"/>
  <c r="AE25" i="1" s="1"/>
  <c r="AE26" i="1" s="1"/>
  <c r="U9" i="1"/>
  <c r="T11" i="1"/>
  <c r="AS16" i="3" l="1"/>
  <c r="AS17" i="3" s="1"/>
  <c r="AV9" i="3"/>
  <c r="AV10" i="3" s="1"/>
  <c r="AL24" i="3"/>
  <c r="AD27" i="1"/>
  <c r="AF24" i="1"/>
  <c r="AF25" i="1" s="1"/>
  <c r="T12" i="1"/>
  <c r="U10" i="1"/>
  <c r="AW9" i="3" l="1"/>
  <c r="AW10" i="3" s="1"/>
  <c r="AT16" i="3"/>
  <c r="AT17" i="3" s="1"/>
  <c r="AL25" i="3"/>
  <c r="AF26" i="1"/>
  <c r="B26" i="1"/>
  <c r="B27" i="1" s="1"/>
  <c r="C26" i="1"/>
  <c r="C27" i="1" s="1"/>
  <c r="AE27" i="1"/>
  <c r="AF27" i="1"/>
  <c r="V9" i="1"/>
  <c r="U11" i="1"/>
  <c r="AU16" i="3" l="1"/>
  <c r="AU17" i="3" s="1"/>
  <c r="AX9" i="3"/>
  <c r="AX10" i="3" s="1"/>
  <c r="AM24" i="3"/>
  <c r="U12" i="1"/>
  <c r="V10" i="1"/>
  <c r="AY9" i="3" l="1"/>
  <c r="AY10" i="3" s="1"/>
  <c r="B11" i="3"/>
  <c r="C11" i="3"/>
  <c r="AZ9" i="3"/>
  <c r="AZ10" i="3" s="1"/>
  <c r="AV16" i="3"/>
  <c r="AV17" i="3" s="1"/>
  <c r="AW16" i="3" s="1"/>
  <c r="AW17" i="3" s="1"/>
  <c r="AM25" i="3"/>
  <c r="W9" i="1"/>
  <c r="V11" i="1"/>
  <c r="BA9" i="3" l="1"/>
  <c r="BA10" i="3"/>
  <c r="AX16" i="3"/>
  <c r="AX17" i="3" s="1"/>
  <c r="AN24" i="3"/>
  <c r="V12" i="1"/>
  <c r="W10" i="1"/>
  <c r="C18" i="3" l="1"/>
  <c r="B18" i="3"/>
  <c r="AY16" i="3"/>
  <c r="AY17" i="3" s="1"/>
  <c r="BB9" i="3"/>
  <c r="BB10" i="3" s="1"/>
  <c r="BC9" i="3" s="1"/>
  <c r="BC10" i="3" s="1"/>
  <c r="BD9" i="3" s="1"/>
  <c r="BD10" i="3" s="1"/>
  <c r="AN25" i="3"/>
  <c r="X9" i="1"/>
  <c r="W11" i="1"/>
  <c r="C25" i="3" l="1"/>
  <c r="B25" i="3"/>
  <c r="BE9" i="3"/>
  <c r="BE10" i="3" s="1"/>
  <c r="AZ16" i="3"/>
  <c r="AZ17" i="3" s="1"/>
  <c r="BA16" i="3" s="1"/>
  <c r="BA17" i="3" s="1"/>
  <c r="AO24" i="3"/>
  <c r="W12" i="1"/>
  <c r="X10" i="1"/>
  <c r="BB16" i="3" l="1"/>
  <c r="BB17" i="3" s="1"/>
  <c r="BF9" i="3"/>
  <c r="BF10" i="3" s="1"/>
  <c r="BG9" i="3" s="1"/>
  <c r="BG10" i="3" s="1"/>
  <c r="BH9" i="3" s="1"/>
  <c r="BH10" i="3" s="1"/>
  <c r="AO25" i="3"/>
  <c r="Y9" i="1"/>
  <c r="X11" i="1"/>
  <c r="C12" i="3" l="1"/>
  <c r="B12" i="3"/>
  <c r="BC16" i="3"/>
  <c r="BC17" i="3" s="1"/>
  <c r="AP24" i="3"/>
  <c r="X12" i="1"/>
  <c r="Y10" i="1"/>
  <c r="BD16" i="3" l="1"/>
  <c r="BD17" i="3" s="1"/>
  <c r="AP25" i="3"/>
  <c r="Z9" i="1"/>
  <c r="Y11" i="1"/>
  <c r="BE16" i="3" l="1"/>
  <c r="BE17" i="3" s="1"/>
  <c r="AQ24" i="3"/>
  <c r="Y12" i="1"/>
  <c r="Z10" i="1"/>
  <c r="BF16" i="3" l="1"/>
  <c r="BF17" i="3" s="1"/>
  <c r="AQ25" i="3"/>
  <c r="AA9" i="1"/>
  <c r="Z11" i="1"/>
  <c r="BG16" i="3" l="1"/>
  <c r="BG17" i="3" s="1"/>
  <c r="AR24" i="3"/>
  <c r="Z12" i="1"/>
  <c r="AA10" i="1"/>
  <c r="BH16" i="3" l="1"/>
  <c r="BH17" i="3" s="1"/>
  <c r="AR25" i="3"/>
  <c r="AB9" i="1"/>
  <c r="AA11" i="1"/>
  <c r="E11" i="1" s="1"/>
  <c r="C19" i="3" l="1"/>
  <c r="B19" i="3"/>
  <c r="AS24" i="3"/>
  <c r="AA12" i="1"/>
  <c r="E12" i="1" s="1"/>
  <c r="AB10" i="1"/>
  <c r="AS25" i="3" l="1"/>
  <c r="AC9" i="1"/>
  <c r="AB11" i="1"/>
  <c r="AT24" i="3" l="1"/>
  <c r="AB12" i="1"/>
  <c r="AC10" i="1"/>
  <c r="AT25" i="3" l="1"/>
  <c r="AD9" i="1"/>
  <c r="AC11" i="1"/>
  <c r="AU24" i="3" l="1"/>
  <c r="AC12" i="1"/>
  <c r="AD10" i="1"/>
  <c r="AU25" i="3" l="1"/>
  <c r="AE9" i="1"/>
  <c r="AD11" i="1"/>
  <c r="AV24" i="3" l="1"/>
  <c r="AD12" i="1"/>
  <c r="AE10" i="1"/>
  <c r="AV25" i="3" l="1"/>
  <c r="AF9" i="1"/>
  <c r="AE11" i="1"/>
  <c r="AW24" i="3" l="1"/>
  <c r="AE12" i="1"/>
  <c r="AF10" i="1"/>
  <c r="AW25" i="3" l="1"/>
  <c r="B11" i="1"/>
  <c r="B12" i="1" s="1"/>
  <c r="C11" i="1"/>
  <c r="C12" i="1" s="1"/>
  <c r="AF11" i="1"/>
  <c r="AF12" i="1" s="1"/>
  <c r="AX24" i="3" l="1"/>
  <c r="F18" i="1"/>
  <c r="F19" i="1" s="1"/>
  <c r="G17" i="1"/>
  <c r="H16" i="1" s="1"/>
  <c r="AX25" i="3" l="1"/>
  <c r="H17" i="1"/>
  <c r="I16" i="1" s="1"/>
  <c r="G18" i="1"/>
  <c r="C26" i="3" l="1"/>
  <c r="B26" i="3"/>
  <c r="AY24" i="3"/>
  <c r="G19" i="1"/>
  <c r="H18" i="1"/>
  <c r="H19" i="1" s="1"/>
  <c r="I17" i="1"/>
  <c r="J16" i="1" s="1"/>
  <c r="AY25" i="3" l="1"/>
  <c r="I18" i="1"/>
  <c r="I19" i="1"/>
  <c r="J17" i="1"/>
  <c r="K16" i="1" s="1"/>
  <c r="AZ24" i="3" l="1"/>
  <c r="J18" i="1"/>
  <c r="K17" i="1"/>
  <c r="L16" i="1" s="1"/>
  <c r="AZ25" i="3" l="1"/>
  <c r="K18" i="1"/>
  <c r="K19" i="1" s="1"/>
  <c r="L17" i="1"/>
  <c r="M16" i="1" s="1"/>
  <c r="J19" i="1"/>
  <c r="BA24" i="3" l="1"/>
  <c r="M17" i="1"/>
  <c r="N16" i="1" s="1"/>
  <c r="L18" i="1"/>
  <c r="BA25" i="3" l="1"/>
  <c r="M18" i="1"/>
  <c r="M19" i="1" s="1"/>
  <c r="N17" i="1"/>
  <c r="O16" i="1" s="1"/>
  <c r="L19" i="1"/>
  <c r="BB24" i="3" l="1"/>
  <c r="N18" i="1"/>
  <c r="O17" i="1"/>
  <c r="P16" i="1" s="1"/>
  <c r="BB25" i="3" l="1"/>
  <c r="N19" i="1"/>
  <c r="O18" i="1"/>
  <c r="O19" i="1" s="1"/>
  <c r="P17" i="1"/>
  <c r="Q16" i="1" s="1"/>
  <c r="BC24" i="3" l="1"/>
  <c r="P18" i="1"/>
  <c r="Q17" i="1"/>
  <c r="R16" i="1" s="1"/>
  <c r="BC25" i="3" l="1"/>
  <c r="P19" i="1"/>
  <c r="Q18" i="1"/>
  <c r="Q19" i="1" s="1"/>
  <c r="R17" i="1"/>
  <c r="S16" i="1" s="1"/>
  <c r="BD24" i="3" l="1"/>
  <c r="R18" i="1"/>
  <c r="R19" i="1" s="1"/>
  <c r="S17" i="1"/>
  <c r="T16" i="1" s="1"/>
  <c r="BD25" i="3" l="1"/>
  <c r="S18" i="1"/>
  <c r="S19" i="1" s="1"/>
  <c r="T17" i="1"/>
  <c r="U16" i="1" s="1"/>
  <c r="BE24" i="3" l="1"/>
  <c r="T18" i="1"/>
  <c r="T19" i="1" s="1"/>
  <c r="U17" i="1"/>
  <c r="V16" i="1" s="1"/>
  <c r="BE25" i="3" l="1"/>
  <c r="U18" i="1"/>
  <c r="U19" i="1" s="1"/>
  <c r="V17" i="1"/>
  <c r="W16" i="1" s="1"/>
  <c r="BF24" i="3" l="1"/>
  <c r="BF25" i="3" s="1"/>
  <c r="W17" i="1"/>
  <c r="X16" i="1" s="1"/>
  <c r="V18" i="1"/>
  <c r="V19" i="1" s="1"/>
  <c r="W18" i="1" l="1"/>
  <c r="W19" i="1" s="1"/>
  <c r="X17" i="1"/>
  <c r="Y16" i="1" s="1"/>
  <c r="BG24" i="3" l="1"/>
  <c r="X18" i="1"/>
  <c r="X19" i="1" s="1"/>
  <c r="Y17" i="1"/>
  <c r="Z16" i="1" s="1"/>
  <c r="BG25" i="3" l="1"/>
  <c r="Z17" i="1"/>
  <c r="AA16" i="1" s="1"/>
  <c r="Y18" i="1"/>
  <c r="Y19" i="1" s="1"/>
  <c r="BH24" i="3" l="1"/>
  <c r="BH25" i="3" s="1"/>
  <c r="Z18" i="1"/>
  <c r="Z19" i="1" s="1"/>
  <c r="AA17" i="1"/>
  <c r="AB16" i="1" s="1"/>
  <c r="C27" i="3" l="1"/>
  <c r="B27" i="3"/>
  <c r="AA18" i="1"/>
  <c r="E18" i="1" s="1"/>
  <c r="AB17" i="1"/>
  <c r="AC16" i="1" s="1"/>
  <c r="AA19" i="1" l="1"/>
  <c r="E19" i="1" s="1"/>
  <c r="AB18" i="1"/>
  <c r="AB19" i="1" s="1"/>
  <c r="AC17" i="1"/>
  <c r="AD16" i="1" s="1"/>
  <c r="AC18" i="1" l="1"/>
  <c r="AC19" i="1" s="1"/>
  <c r="AD17" i="1"/>
  <c r="AE16" i="1" s="1"/>
  <c r="AE17" i="1" l="1"/>
  <c r="AF16" i="1" s="1"/>
  <c r="AD18" i="1"/>
  <c r="AD19" i="1" s="1"/>
  <c r="AE18" i="1" l="1"/>
  <c r="AE19" i="1" s="1"/>
  <c r="AF17" i="1"/>
  <c r="AF18" i="1" l="1"/>
  <c r="AF19" i="1" s="1"/>
  <c r="B18" i="1"/>
  <c r="B19" i="1" s="1"/>
  <c r="C18" i="1"/>
  <c r="C19" i="1" s="1"/>
</calcChain>
</file>

<file path=xl/sharedStrings.xml><?xml version="1.0" encoding="utf-8"?>
<sst xmlns="http://schemas.openxmlformats.org/spreadsheetml/2006/main" count="307" uniqueCount="74">
  <si>
    <t>WORLD</t>
  </si>
  <si>
    <t>WE Genertation</t>
  </si>
  <si>
    <t>Year</t>
  </si>
  <si>
    <t>Total El. Generation</t>
  </si>
  <si>
    <t>WE Costs decreasing Model</t>
  </si>
  <si>
    <t>Bass Model</t>
  </si>
  <si>
    <t>Sales</t>
  </si>
  <si>
    <t>Prognose Sales</t>
  </si>
  <si>
    <t>Prognose Cumulative</t>
  </si>
  <si>
    <t>MSE</t>
  </si>
  <si>
    <t>RMSE</t>
  </si>
  <si>
    <t>p</t>
  </si>
  <si>
    <t>q</t>
  </si>
  <si>
    <t>m</t>
  </si>
  <si>
    <t>Bass Model Generation Growth</t>
  </si>
  <si>
    <t>k</t>
  </si>
  <si>
    <t>Bass Model - Generation Growth  - Costs Decreases</t>
  </si>
  <si>
    <t>Logistic Growth Model</t>
  </si>
  <si>
    <t>Alpha</t>
  </si>
  <si>
    <t>M</t>
  </si>
  <si>
    <t>Prognose "Sales"</t>
  </si>
  <si>
    <t>Step</t>
  </si>
  <si>
    <t>Logistic Growth Model generation Growth</t>
  </si>
  <si>
    <t>Gompertz  Model</t>
  </si>
  <si>
    <t>Gompertz Model generation Growth</t>
  </si>
  <si>
    <t>Logistic Growth Model generation Growth costs decreaseas</t>
  </si>
  <si>
    <t>Gompertz Model generation Growth costs decreases</t>
  </si>
  <si>
    <t>error</t>
  </si>
  <si>
    <t>abs</t>
  </si>
  <si>
    <t>growth</t>
  </si>
  <si>
    <t>error %</t>
  </si>
  <si>
    <t>Total generation</t>
  </si>
  <si>
    <t>K</t>
  </si>
  <si>
    <t>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</si>
  <si>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</si>
  <si>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</si>
  <si>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</si>
  <si>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</si>
  <si>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</si>
  <si>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</si>
  <si>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</si>
  <si>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</si>
  <si>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</si>
  <si>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</si>
  <si>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</si>
  <si>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</si>
  <si>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</si>
  <si>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</si>
  <si>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</si>
  <si>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</si>
  <si>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</si>
  <si>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</si>
  <si>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</si>
  <si>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</si>
  <si>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</si>
  <si>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</si>
  <si>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</si>
  <si>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</si>
  <si>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</si>
  <si>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Fact</t>
  </si>
  <si>
    <t>Regr</t>
  </si>
  <si>
    <t xml:space="preserve">Costs </t>
  </si>
  <si>
    <t>Costs</t>
  </si>
  <si>
    <t>Trend</t>
  </si>
  <si>
    <t>Mistake</t>
  </si>
  <si>
    <t>S</t>
  </si>
  <si>
    <t>C</t>
  </si>
  <si>
    <t>Total El. Generation trend</t>
  </si>
  <si>
    <t xml:space="preserve">year 2030 </t>
  </si>
  <si>
    <t xml:space="preserve">year 2040 </t>
  </si>
  <si>
    <t xml:space="preserve">year 2050 </t>
  </si>
  <si>
    <t>Solar Genertation</t>
  </si>
  <si>
    <t>SOlar Costs decreasing Model</t>
  </si>
  <si>
    <t>CentralAmerica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</si>
</sst>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&gt;0.05]0.0;[=0]\-;\^"/>
    <numFmt numFmtId="165" formatCode="0.0_ ;\-0.0\ "/>
    <numFmt numFmtId="166" formatCode="0.00_ ;\-0.00\ "/>
    <numFmt numFmtId="167" formatCode="0.000_ ;\-0.000\ "/>
    <numFmt numFmtId="168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Fill="0" applyBorder="0"/>
    <xf numFmtId="0" fontId="2" fillId="0" borderId="0" applyFill="0" applyBorder="0"/>
    <xf numFmtId="0" fontId="2" fillId="0" borderId="0" applyFill="0" applyBorder="0"/>
  </cellStyleXfs>
  <cellXfs count="80">
    <xf numFmtId="0" fontId="0" fillId="0" borderId="0" xfId="0"/>
    <xf numFmtId="164" fontId="3" fillId="2" borderId="0" xfId="1" applyNumberFormat="1" applyFont="1" applyFill="1" applyBorder="1" applyAlignment="1">
      <alignment horizontal="right" vertical="center"/>
    </xf>
    <xf numFmtId="0" fontId="0" fillId="3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0" fontId="1" fillId="4" borderId="0" xfId="0" applyFont="1" applyFill="1"/>
    <xf numFmtId="165" fontId="0" fillId="5" borderId="0" xfId="0" applyNumberFormat="1" applyFill="1"/>
    <xf numFmtId="164" fontId="3" fillId="6" borderId="0" xfId="1" applyNumberFormat="1" applyFont="1" applyFill="1" applyBorder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1" applyFill="1" applyAlignment="1">
      <alignment vertical="center"/>
    </xf>
    <xf numFmtId="0" fontId="6" fillId="0" borderId="0" xfId="0" applyFont="1"/>
    <xf numFmtId="0" fontId="0" fillId="5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5" fontId="0" fillId="4" borderId="1" xfId="0" applyNumberFormat="1" applyFill="1" applyBorder="1"/>
    <xf numFmtId="165" fontId="0" fillId="4" borderId="12" xfId="0" applyNumberFormat="1" applyFill="1" applyBorder="1"/>
    <xf numFmtId="0" fontId="0" fillId="4" borderId="5" xfId="0" applyFill="1" applyBorder="1"/>
    <xf numFmtId="0" fontId="0" fillId="4" borderId="6" xfId="0" applyFill="1" applyBorder="1"/>
    <xf numFmtId="165" fontId="0" fillId="4" borderId="7" xfId="0" applyNumberForma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5" fillId="5" borderId="5" xfId="0" applyNumberFormat="1" applyFont="1" applyFill="1" applyBorder="1"/>
    <xf numFmtId="0" fontId="5" fillId="5" borderId="6" xfId="0" applyNumberFormat="1" applyFont="1" applyFill="1" applyBorder="1"/>
    <xf numFmtId="0" fontId="5" fillId="5" borderId="7" xfId="0" applyNumberFormat="1" applyFont="1" applyFill="1" applyBorder="1"/>
    <xf numFmtId="166" fontId="0" fillId="4" borderId="12" xfId="0" applyNumberFormat="1" applyFill="1" applyBorder="1"/>
    <xf numFmtId="166" fontId="0" fillId="4" borderId="7" xfId="0" applyNumberForma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4" borderId="16" xfId="1" applyFill="1" applyBorder="1" applyAlignment="1">
      <alignment vertical="center"/>
    </xf>
    <xf numFmtId="0" fontId="2" fillId="4" borderId="0" xfId="1" applyFill="1" applyBorder="1" applyAlignment="1">
      <alignment vertical="center"/>
    </xf>
    <xf numFmtId="0" fontId="4" fillId="4" borderId="17" xfId="2" applyFont="1" applyFill="1" applyBorder="1" applyAlignment="1">
      <alignment vertical="center"/>
    </xf>
    <xf numFmtId="164" fontId="3" fillId="6" borderId="16" xfId="1" applyNumberFormat="1" applyFont="1" applyFill="1" applyBorder="1" applyAlignment="1">
      <alignment horizontal="right" vertical="center"/>
    </xf>
    <xf numFmtId="164" fontId="3" fillId="6" borderId="17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0" fillId="3" borderId="16" xfId="0" applyFill="1" applyBorder="1"/>
    <xf numFmtId="0" fontId="0" fillId="3" borderId="0" xfId="0" applyFill="1" applyBorder="1"/>
    <xf numFmtId="0" fontId="0" fillId="3" borderId="17" xfId="0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165" fontId="0" fillId="0" borderId="16" xfId="0" applyNumberFormat="1" applyBorder="1"/>
    <xf numFmtId="165" fontId="0" fillId="0" borderId="0" xfId="0" applyNumberFormat="1" applyBorder="1"/>
    <xf numFmtId="165" fontId="0" fillId="0" borderId="17" xfId="0" applyNumberFormat="1" applyBorder="1"/>
    <xf numFmtId="165" fontId="0" fillId="5" borderId="16" xfId="0" applyNumberFormat="1" applyFill="1" applyBorder="1"/>
    <xf numFmtId="165" fontId="0" fillId="5" borderId="0" xfId="0" applyNumberFormat="1" applyFill="1" applyBorder="1"/>
    <xf numFmtId="165" fontId="0" fillId="5" borderId="17" xfId="0" applyNumberFormat="1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0" borderId="0" xfId="0" applyFill="1" applyBorder="1" applyAlignment="1"/>
    <xf numFmtId="0" fontId="0" fillId="0" borderId="18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Continuous"/>
    </xf>
    <xf numFmtId="0" fontId="0" fillId="7" borderId="0" xfId="0" applyFill="1"/>
    <xf numFmtId="0" fontId="0" fillId="8" borderId="0" xfId="0" applyFill="1"/>
    <xf numFmtId="0" fontId="0" fillId="6" borderId="0" xfId="0" applyFill="1"/>
    <xf numFmtId="2" fontId="3" fillId="9" borderId="0" xfId="3" applyNumberFormat="1" applyFont="1" applyFill="1" applyAlignment="1">
      <alignment horizontal="right"/>
    </xf>
    <xf numFmtId="0" fontId="8" fillId="0" borderId="19" xfId="0" applyFont="1" applyFill="1" applyBorder="1" applyAlignment="1">
      <alignment horizontal="centerContinuous"/>
    </xf>
    <xf numFmtId="0" fontId="8" fillId="0" borderId="19" xfId="0" applyFont="1" applyFill="1" applyBorder="1" applyAlignment="1">
      <alignment horizontal="center"/>
    </xf>
    <xf numFmtId="165" fontId="0" fillId="4" borderId="9" xfId="0" applyNumberFormat="1" applyFill="1" applyBorder="1"/>
    <xf numFmtId="165" fontId="0" fillId="4" borderId="6" xfId="0" applyNumberFormat="1" applyFill="1" applyBorder="1"/>
    <xf numFmtId="0" fontId="1" fillId="10" borderId="0" xfId="0" applyFont="1" applyFill="1"/>
    <xf numFmtId="0" fontId="9" fillId="10" borderId="17" xfId="2" applyFont="1" applyFill="1" applyBorder="1" applyAlignment="1">
      <alignment vertical="center"/>
    </xf>
    <xf numFmtId="0" fontId="1" fillId="10" borderId="17" xfId="0" applyFont="1" applyFill="1" applyBorder="1"/>
    <xf numFmtId="165" fontId="1" fillId="10" borderId="17" xfId="0" applyNumberFormat="1" applyFont="1" applyFill="1" applyBorder="1"/>
    <xf numFmtId="165" fontId="1" fillId="10" borderId="0" xfId="0" applyNumberFormat="1" applyFont="1" applyFill="1"/>
    <xf numFmtId="0" fontId="1" fillId="10" borderId="0" xfId="0" applyFont="1" applyFill="1" applyBorder="1"/>
    <xf numFmtId="167" fontId="0" fillId="4" borderId="12" xfId="0" applyNumberFormat="1" applyFill="1" applyBorder="1"/>
    <xf numFmtId="168" fontId="0" fillId="4" borderId="10" xfId="0" applyNumberFormat="1" applyFill="1" applyBorder="1"/>
    <xf numFmtId="167" fontId="0" fillId="4" borderId="7" xfId="0" applyNumberFormat="1" applyFill="1" applyBorder="1"/>
    <xf numFmtId="0" fontId="1" fillId="5" borderId="17" xfId="0" applyFont="1" applyFill="1" applyBorder="1"/>
    <xf numFmtId="165" fontId="1" fillId="4" borderId="0" xfId="0" applyNumberFormat="1" applyFont="1" applyFill="1"/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4">
    <cellStyle name="Normal 2" xfId="1"/>
    <cellStyle name="Normal 2 2" xfId="3"/>
    <cellStyle name="Normal 33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Bass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'Models check 1995-2017-2022'!$D$3</c:f>
              <c:strCache>
                <c:ptCount val="1"/>
                <c:pt idx="0">
                  <c:v>Solar Genertation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1995-2017-2022'!$AA$3:$AF$3</c:f>
              <c:numCache>
                <c:formatCode>[&gt;0.05]0.0;[=0]\-;\^</c:formatCode>
                <c:ptCount val="6"/>
                <c:pt idx="0">
                  <c:v>1.4604084809876809</c:v>
                </c:pt>
                <c:pt idx="1">
                  <c:v>1.799356350609999</c:v>
                </c:pt>
                <c:pt idx="2">
                  <c:v>2.2198499401581091</c:v>
                </c:pt>
                <c:pt idx="3">
                  <c:v>2.587374916805675</c:v>
                </c:pt>
                <c:pt idx="4">
                  <c:v>3.0417777693273411</c:v>
                </c:pt>
                <c:pt idx="5">
                  <c:v>2.9641490321016808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27-4B2B-871D-2D6315A7AE37}"/>
            </c:ext>
          </c:extLst>
        </c:ser>
        <c:ser>
          <c:idx val="1"/>
          <c:order val="1"/>
          <c:tx>
            <c:strRef>
              <c:f>'Models check 1995-2017-2022'!$A$7</c:f>
              <c:strCache>
                <c:ptCount val="1"/>
                <c:pt idx="0">
                  <c:v>Bass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1995-2017-2022'!$AA$10:$AF$10</c:f>
              <c:numCache>
                <c:formatCode>0.0_ ;\-0.0\ </c:formatCode>
                <c:ptCount val="6"/>
                <c:pt idx="0">
                  <c:v>448.49465283325264</c:v>
                </c:pt>
                <c:pt idx="1">
                  <c:v>542.54305842312044</c:v>
                </c:pt>
                <c:pt idx="2">
                  <c:v>649.22131390030995</c:v>
                </c:pt>
                <c:pt idx="3">
                  <c:v>767.31780512099203</c:v>
                </c:pt>
                <c:pt idx="4">
                  <c:v>894.45012198469351</c:v>
                </c:pt>
                <c:pt idx="5">
                  <c:v>1027.0761660516139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27-4B2B-871D-2D6315A7AE37}"/>
            </c:ext>
          </c:extLst>
        </c:ser>
        <c:ser>
          <c:idx val="2"/>
          <c:order val="2"/>
          <c:tx>
            <c:strRef>
              <c:f>'Models check 1995-2017-2022'!$A$14</c:f>
              <c:strCache>
                <c:ptCount val="1"/>
                <c:pt idx="0">
                  <c:v>Bass Model Generation 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1995-2017-2022'!$AA$17:$AF$17</c:f>
              <c:numCache>
                <c:formatCode>0.0_ ;\-0.0\ </c:formatCode>
                <c:ptCount val="6"/>
                <c:pt idx="0">
                  <c:v>406.6554684854928</c:v>
                </c:pt>
                <c:pt idx="1">
                  <c:v>498.01581193613686</c:v>
                </c:pt>
                <c:pt idx="2">
                  <c:v>604.64739614542054</c:v>
                </c:pt>
                <c:pt idx="3">
                  <c:v>725.77977795766571</c:v>
                </c:pt>
                <c:pt idx="4">
                  <c:v>858.8689152691901</c:v>
                </c:pt>
                <c:pt idx="5">
                  <c:v>1006.1736052833191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27-4B2B-871D-2D6315A7AE37}"/>
            </c:ext>
          </c:extLst>
        </c:ser>
        <c:ser>
          <c:idx val="3"/>
          <c:order val="3"/>
          <c:tx>
            <c:strRef>
              <c:f>'Models check 1995-2017-2022'!$A$22</c:f>
              <c:strCache>
                <c:ptCount val="1"/>
                <c:pt idx="0">
                  <c:v>Bass Model - Generation Growth  - Costs Decreases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1995-2017-2022'!$AA$25:$AF$25</c:f>
              <c:numCache>
                <c:formatCode>0.0_ ;\-0.0\ </c:formatCode>
                <c:ptCount val="6"/>
                <c:pt idx="0">
                  <c:v>22.761205934741266</c:v>
                </c:pt>
                <c:pt idx="1">
                  <c:v>24.520133585971561</c:v>
                </c:pt>
                <c:pt idx="2">
                  <c:v>26.558995501921434</c:v>
                </c:pt>
                <c:pt idx="3">
                  <c:v>28.258093876493515</c:v>
                </c:pt>
                <c:pt idx="4">
                  <c:v>29.481042193718981</c:v>
                </c:pt>
                <c:pt idx="5">
                  <c:v>31.99348586831605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27-4B2B-871D-2D6315A7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024224"/>
        <c:axId val="777005728"/>
      </c:lineChart>
      <c:catAx>
        <c:axId val="77702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05728"/>
        <c:crosses val="autoZero"/>
        <c:auto val="1"/>
        <c:lblAlgn val="ctr"/>
        <c:lblOffset val="100"/>
        <c:noMultiLvlLbl val="0"/>
      </c:catAx>
      <c:valAx>
        <c:axId val="77700572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2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3383480257859323E-2"/>
          <c:y val="0.15653968570384394"/>
          <c:w val="0.42153911531245913"/>
          <c:h val="0.333755672945945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 Genration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1995-2017-2022'!$AB$3:$AF$3</c:f>
              <c:numCache>
                <c:formatCode>[&gt;0.05]0.0;[=0]\-;\^</c:formatCode>
                <c:ptCount val="5"/>
                <c:pt idx="0">
                  <c:v>1.799356350609999</c:v>
                </c:pt>
                <c:pt idx="1">
                  <c:v>2.2198499401581091</c:v>
                </c:pt>
                <c:pt idx="2">
                  <c:v>2.587374916805675</c:v>
                </c:pt>
                <c:pt idx="3">
                  <c:v>3.0417777693273411</c:v>
                </c:pt>
                <c:pt idx="4">
                  <c:v>2.9641490321016808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47-458E-93FC-392C031B3123}"/>
            </c:ext>
          </c:extLst>
        </c:ser>
        <c:ser>
          <c:idx val="1"/>
          <c:order val="1"/>
          <c:tx>
            <c:v>Logistic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1995-2017-2022'!$AB$34:$AF$34</c:f>
              <c:numCache>
                <c:formatCode>General</c:formatCode>
                <c:ptCount val="5"/>
                <c:pt idx="0">
                  <c:v>1229.4519754549378</c:v>
                </c:pt>
                <c:pt idx="1">
                  <c:v>1347.0210763267737</c:v>
                </c:pt>
                <c:pt idx="2">
                  <c:v>1454.0982697112015</c:v>
                </c:pt>
                <c:pt idx="3">
                  <c:v>1548.9119286266109</c:v>
                </c:pt>
                <c:pt idx="4">
                  <c:v>1630.7957919959108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47-458E-93FC-392C031B3123}"/>
            </c:ext>
          </c:extLst>
        </c:ser>
        <c:ser>
          <c:idx val="2"/>
          <c:order val="2"/>
          <c:tx>
            <c:v>Logistic model 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1995-2017-2022'!$AB$44:$AF$44</c:f>
              <c:numCache>
                <c:formatCode>General</c:formatCode>
                <c:ptCount val="5"/>
                <c:pt idx="0">
                  <c:v>1251.6099425365665</c:v>
                </c:pt>
                <c:pt idx="1">
                  <c:v>1412.0859994378495</c:v>
                </c:pt>
                <c:pt idx="2">
                  <c:v>1532.6697870532705</c:v>
                </c:pt>
                <c:pt idx="3">
                  <c:v>1617.3813425636101</c:v>
                </c:pt>
                <c:pt idx="4">
                  <c:v>1793.9815725091175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947-458E-93FC-392C031B3123}"/>
            </c:ext>
          </c:extLst>
        </c:ser>
        <c:ser>
          <c:idx val="3"/>
          <c:order val="3"/>
          <c:tx>
            <c:v>Logistic model generation growiing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1995-2017-2022'!$AB$54:$AF$54</c:f>
              <c:numCache>
                <c:formatCode>General</c:formatCode>
                <c:ptCount val="5"/>
                <c:pt idx="0">
                  <c:v>1260.4136624418018</c:v>
                </c:pt>
                <c:pt idx="1">
                  <c:v>1433.803783168778</c:v>
                </c:pt>
                <c:pt idx="2">
                  <c:v>1573.2216759015998</c:v>
                </c:pt>
                <c:pt idx="3">
                  <c:v>1682.2922056342579</c:v>
                </c:pt>
                <c:pt idx="4">
                  <c:v>1894.7466360660774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947-458E-93FC-392C031B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014976"/>
        <c:axId val="777020960"/>
      </c:lineChart>
      <c:catAx>
        <c:axId val="77701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20960"/>
        <c:crosses val="autoZero"/>
        <c:auto val="1"/>
        <c:lblAlgn val="ctr"/>
        <c:lblOffset val="100"/>
        <c:noMultiLvlLbl val="0"/>
      </c:catAx>
      <c:valAx>
        <c:axId val="77702096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1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986267166042447"/>
          <c:y val="0.10971159352829901"/>
          <c:w val="0.38580278588771905"/>
          <c:h val="0.391762051896486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Gompertz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Wind energy production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1995-2017-2022'!$AB$3:$AF$3</c:f>
              <c:numCache>
                <c:formatCode>[&gt;0.05]0.0;[=0]\-;\^</c:formatCode>
                <c:ptCount val="5"/>
                <c:pt idx="0">
                  <c:v>1.799356350609999</c:v>
                </c:pt>
                <c:pt idx="1">
                  <c:v>2.2198499401581091</c:v>
                </c:pt>
                <c:pt idx="2">
                  <c:v>2.587374916805675</c:v>
                </c:pt>
                <c:pt idx="3">
                  <c:v>3.0417777693273411</c:v>
                </c:pt>
                <c:pt idx="4">
                  <c:v>2.9641490321016808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5B-4CB9-9AE8-98965452F230}"/>
            </c:ext>
          </c:extLst>
        </c:ser>
        <c:ser>
          <c:idx val="1"/>
          <c:order val="1"/>
          <c:tx>
            <c:v>Gompertz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1995-2017-2022'!$AB$63:$AF$63</c:f>
              <c:numCache>
                <c:formatCode>General</c:formatCode>
                <c:ptCount val="5"/>
                <c:pt idx="0">
                  <c:v>1270.4791585475059</c:v>
                </c:pt>
                <c:pt idx="1">
                  <c:v>1435.681247544155</c:v>
                </c:pt>
                <c:pt idx="2">
                  <c:v>1610.2563796418351</c:v>
                </c:pt>
                <c:pt idx="3">
                  <c:v>1793.4031425569187</c:v>
                </c:pt>
                <c:pt idx="4">
                  <c:v>1984.2385492345813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5B-4CB9-9AE8-98965452F230}"/>
            </c:ext>
          </c:extLst>
        </c:ser>
        <c:ser>
          <c:idx val="2"/>
          <c:order val="2"/>
          <c:tx>
            <c:v>Gompertz model 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1995-2017-2022'!$AB$73:$AF$73</c:f>
              <c:numCache>
                <c:formatCode>General</c:formatCode>
                <c:ptCount val="5"/>
                <c:pt idx="0">
                  <c:v>1282.6580547411697</c:v>
                </c:pt>
                <c:pt idx="1">
                  <c:v>1480.5668828869757</c:v>
                </c:pt>
                <c:pt idx="2">
                  <c:v>1653.0957633192304</c:v>
                </c:pt>
                <c:pt idx="3">
                  <c:v>1803.0274518681667</c:v>
                </c:pt>
                <c:pt idx="4">
                  <c:v>2075.1441216730173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B5B-4CB9-9AE8-98965452F230}"/>
            </c:ext>
          </c:extLst>
        </c:ser>
        <c:ser>
          <c:idx val="3"/>
          <c:order val="3"/>
          <c:tx>
            <c:v>Gompertz model generation growing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1995-2017-2022'!$AB$83:$AF$83</c:f>
              <c:numCache>
                <c:formatCode>General</c:formatCode>
                <c:ptCount val="5"/>
                <c:pt idx="0">
                  <c:v>1283.0559243794983</c:v>
                </c:pt>
                <c:pt idx="1">
                  <c:v>1481.3979198085656</c:v>
                </c:pt>
                <c:pt idx="2">
                  <c:v>1654.5241930226655</c:v>
                </c:pt>
                <c:pt idx="3">
                  <c:v>1805.2120528332678</c:v>
                </c:pt>
                <c:pt idx="4">
                  <c:v>2078.4561924132377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B5B-4CB9-9AE8-98965452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010080"/>
        <c:axId val="777011168"/>
      </c:lineChart>
      <c:catAx>
        <c:axId val="77701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11168"/>
        <c:crosses val="autoZero"/>
        <c:auto val="1"/>
        <c:lblAlgn val="ctr"/>
        <c:lblOffset val="100"/>
        <c:noMultiLvlLbl val="0"/>
      </c:catAx>
      <c:valAx>
        <c:axId val="77701116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1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4441624108974642E-2"/>
          <c:y val="9.5474742249409897E-2"/>
          <c:w val="0.40701846864649255"/>
          <c:h val="0.392705617037581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results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'Generation Linear regression'!$A$8:$A$35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'Generation Linear regression'!$B$8:$B$35</c:f>
              <c:numCache>
                <c:formatCode>General</c:formatCode>
                <c:ptCount val="28"/>
                <c:pt idx="0">
                  <c:v>13381.884159468407</c:v>
                </c:pt>
                <c:pt idx="1">
                  <c:v>13797.191627218766</c:v>
                </c:pt>
                <c:pt idx="2">
                  <c:v>14128.649634452517</c:v>
                </c:pt>
                <c:pt idx="3">
                  <c:v>14511.019560935903</c:v>
                </c:pt>
                <c:pt idx="4">
                  <c:v>14925.882475218497</c:v>
                </c:pt>
                <c:pt idx="5">
                  <c:v>15563.882921480617</c:v>
                </c:pt>
                <c:pt idx="6">
                  <c:v>15799.596068168668</c:v>
                </c:pt>
                <c:pt idx="7">
                  <c:v>16357.739666156878</c:v>
                </c:pt>
                <c:pt idx="8">
                  <c:v>16935.121568843122</c:v>
                </c:pt>
                <c:pt idx="9">
                  <c:v>17736.914638193048</c:v>
                </c:pt>
                <c:pt idx="10">
                  <c:v>18464.078545158507</c:v>
                </c:pt>
                <c:pt idx="11">
                  <c:v>19166.692215718551</c:v>
                </c:pt>
                <c:pt idx="12">
                  <c:v>20058.735773087752</c:v>
                </c:pt>
                <c:pt idx="13">
                  <c:v>20435.969784417954</c:v>
                </c:pt>
                <c:pt idx="14">
                  <c:v>20278.499739432627</c:v>
                </c:pt>
                <c:pt idx="15">
                  <c:v>21589.613748314347</c:v>
                </c:pt>
                <c:pt idx="16">
                  <c:v>22277.930768954324</c:v>
                </c:pt>
                <c:pt idx="17">
                  <c:v>22832.897362521064</c:v>
                </c:pt>
                <c:pt idx="18">
                  <c:v>23467.918512807806</c:v>
                </c:pt>
                <c:pt idx="19">
                  <c:v>24074.119579745573</c:v>
                </c:pt>
                <c:pt idx="20">
                  <c:v>24308.615009446032</c:v>
                </c:pt>
                <c:pt idx="21">
                  <c:v>24951.573195105961</c:v>
                </c:pt>
                <c:pt idx="22">
                  <c:v>25699.435183038651</c:v>
                </c:pt>
                <c:pt idx="23">
                  <c:v>26745.772154130489</c:v>
                </c:pt>
                <c:pt idx="24">
                  <c:v>27099.499905623976</c:v>
                </c:pt>
                <c:pt idx="25">
                  <c:v>26986.49569151612</c:v>
                </c:pt>
                <c:pt idx="26">
                  <c:v>28520.172901436086</c:v>
                </c:pt>
                <c:pt idx="27">
                  <c:v>29165.129834866351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67-45FF-97BE-E4DD14C9A3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'Generation Linear regression'!$A$8:$A$35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'Generation Linear regression'!$C$8:$C$35</c:f>
              <c:numCache>
                <c:formatCode>General</c:formatCode>
                <c:ptCount val="28"/>
                <c:pt idx="0">
                  <c:v>12661.360233244253</c:v>
                </c:pt>
                <c:pt idx="1">
                  <c:v>13255.918290637434</c:v>
                </c:pt>
                <c:pt idx="2">
                  <c:v>13850.476348030614</c:v>
                </c:pt>
                <c:pt idx="3">
                  <c:v>14445.034405423794</c:v>
                </c:pt>
                <c:pt idx="4">
                  <c:v>15039.592462816974</c:v>
                </c:pt>
                <c:pt idx="5">
                  <c:v>15634.150520210154</c:v>
                </c:pt>
                <c:pt idx="6">
                  <c:v>16228.708577603335</c:v>
                </c:pt>
                <c:pt idx="7">
                  <c:v>16823.266634996515</c:v>
                </c:pt>
                <c:pt idx="8">
                  <c:v>17417.824692389695</c:v>
                </c:pt>
                <c:pt idx="9">
                  <c:v>18012.382749782642</c:v>
                </c:pt>
                <c:pt idx="10">
                  <c:v>18606.940807175823</c:v>
                </c:pt>
                <c:pt idx="11">
                  <c:v>19201.498864569003</c:v>
                </c:pt>
                <c:pt idx="12">
                  <c:v>19796.056921962183</c:v>
                </c:pt>
                <c:pt idx="13">
                  <c:v>20390.614979355363</c:v>
                </c:pt>
                <c:pt idx="14">
                  <c:v>20985.173036748543</c:v>
                </c:pt>
                <c:pt idx="15">
                  <c:v>21579.731094141724</c:v>
                </c:pt>
                <c:pt idx="16">
                  <c:v>22174.289151534904</c:v>
                </c:pt>
                <c:pt idx="17">
                  <c:v>22768.847208928084</c:v>
                </c:pt>
                <c:pt idx="18">
                  <c:v>23363.405266321264</c:v>
                </c:pt>
                <c:pt idx="19">
                  <c:v>23957.963323714212</c:v>
                </c:pt>
                <c:pt idx="20">
                  <c:v>24552.521381107392</c:v>
                </c:pt>
                <c:pt idx="21">
                  <c:v>25147.079438500572</c:v>
                </c:pt>
                <c:pt idx="22">
                  <c:v>25741.637495893752</c:v>
                </c:pt>
                <c:pt idx="23">
                  <c:v>26336.195553286932</c:v>
                </c:pt>
                <c:pt idx="24">
                  <c:v>26930.753610680113</c:v>
                </c:pt>
                <c:pt idx="25">
                  <c:v>27525.311668073293</c:v>
                </c:pt>
                <c:pt idx="26">
                  <c:v>28119.869725466473</c:v>
                </c:pt>
                <c:pt idx="27">
                  <c:v>28714.427782859653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467-45FF-97BE-E4DD14C9A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024768"/>
        <c:axId val="605112512"/>
      </c:lineChart>
      <c:catAx>
        <c:axId val="77702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112512"/>
        <c:crosses val="autoZero"/>
        <c:auto val="1"/>
        <c:lblAlgn val="ctr"/>
        <c:lblOffset val="100"/>
        <c:noMultiLvlLbl val="0"/>
      </c:catAx>
      <c:valAx>
        <c:axId val="6051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02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Bass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2050'!$F$10:$BH$10</c:f>
              <c:numCache>
                <c:formatCode>0.0_ ;\-0.0\ </c:formatCode>
                <c:ptCount val="55"/>
                <c:pt idx="0">
                  <c:v>3.0297616227276452</c:v>
                </c:pt>
                <c:pt idx="1">
                  <c:v>6.6857482523714191</c:v>
                </c:pt>
                <c:pt idx="2">
                  <c:v>11.096116678491359</c:v>
                </c:pt>
                <c:pt idx="3">
                  <c:v>16.414666535589454</c:v>
                </c:pt>
                <c:pt idx="4">
                  <c:v>22.825703952053733</c:v>
                </c:pt>
                <c:pt idx="5">
                  <c:v>30.549704684724183</c:v>
                </c:pt>
                <c:pt idx="6">
                  <c:v>39.849849923383125</c:v>
                </c:pt>
                <c:pt idx="7">
                  <c:v>51.039483957811555</c:v>
                </c:pt>
                <c:pt idx="8">
                  <c:v>64.490498574993566</c:v>
                </c:pt>
                <c:pt idx="9">
                  <c:v>80.642575034641567</c:v>
                </c:pt>
                <c:pt idx="10">
                  <c:v>100.01309840456304</c:v>
                </c:pt>
                <c:pt idx="11">
                  <c:v>123.20738531403919</c:v>
                </c:pt>
                <c:pt idx="12">
                  <c:v>150.92861625249364</c:v>
                </c:pt>
                <c:pt idx="13">
                  <c:v>183.98651741250737</c:v>
                </c:pt>
                <c:pt idx="14">
                  <c:v>223.30337697195623</c:v>
                </c:pt>
                <c:pt idx="15">
                  <c:v>269.91539823995635</c:v>
                </c:pt>
                <c:pt idx="16">
                  <c:v>324.9667006940652</c:v>
                </c:pt>
                <c:pt idx="17">
                  <c:v>389.69253426422028</c:v>
                </c:pt>
                <c:pt idx="18">
                  <c:v>465.38759503192375</c:v>
                </c:pt>
                <c:pt idx="19">
                  <c:v>553.35494434340796</c:v>
                </c:pt>
                <c:pt idx="20">
                  <c:v>654.83128729948714</c:v>
                </c:pt>
                <c:pt idx="21">
                  <c:v>770.88573727282869</c:v>
                </c:pt>
                <c:pt idx="22">
                  <c:v>902.29222392582028</c:v>
                </c:pt>
                <c:pt idx="23">
                  <c:v>1049.3808352988594</c:v>
                </c:pt>
                <c:pt idx="24">
                  <c:v>1211.8806505740822</c:v>
                </c:pt>
                <c:pt idx="25">
                  <c:v>1388.7752103394548</c:v>
                </c:pt>
                <c:pt idx="26">
                  <c:v>1578.1996433072654</c:v>
                </c:pt>
                <c:pt idx="27">
                  <c:v>1777.4123087590715</c:v>
                </c:pt>
                <c:pt idx="28">
                  <c:v>1982.869772166606</c:v>
                </c:pt>
                <c:pt idx="29">
                  <c:v>2190.4193463198053</c:v>
                </c:pt>
                <c:pt idx="30">
                  <c:v>2395.5991125355522</c:v>
                </c:pt>
                <c:pt idx="31">
                  <c:v>2594.0070769330541</c:v>
                </c:pt>
                <c:pt idx="32">
                  <c:v>2781.6787248421738</c:v>
                </c:pt>
                <c:pt idx="33">
                  <c:v>2955.4054834328458</c:v>
                </c:pt>
                <c:pt idx="34">
                  <c:v>3112.9398206005199</c:v>
                </c:pt>
                <c:pt idx="35">
                  <c:v>3253.0616378522673</c:v>
                </c:pt>
                <c:pt idx="36">
                  <c:v>3375.5141873621105</c:v>
                </c:pt>
                <c:pt idx="37">
                  <c:v>3480.8439194609705</c:v>
                </c:pt>
                <c:pt idx="38">
                  <c:v>3570.1903352467471</c:v>
                </c:pt>
                <c:pt idx="39">
                  <c:v>3645.069126056509</c:v>
                </c:pt>
                <c:pt idx="40">
                  <c:v>3707.1798494986469</c:v>
                </c:pt>
                <c:pt idx="41">
                  <c:v>3758.2546664281917</c:v>
                </c:pt>
                <c:pt idx="42">
                  <c:v>3799.9521005917486</c:v>
                </c:pt>
                <c:pt idx="43">
                  <c:v>3833.7915281864753</c:v>
                </c:pt>
                <c:pt idx="44">
                  <c:v>3861.1201259821892</c:v>
                </c:pt>
                <c:pt idx="45">
                  <c:v>3883.1031730311815</c:v>
                </c:pt>
                <c:pt idx="46">
                  <c:v>3900.729578658907</c:v>
                </c:pt>
                <c:pt idx="47">
                  <c:v>3914.8262350301898</c:v>
                </c:pt>
                <c:pt idx="48">
                  <c:v>3926.076598266402</c:v>
                </c:pt>
                <c:pt idx="49">
                  <c:v>3935.040456582994</c:v>
                </c:pt>
                <c:pt idx="50">
                  <c:v>3942.1730385707265</c:v>
                </c:pt>
                <c:pt idx="51">
                  <c:v>3947.8424611789133</c:v>
                </c:pt>
                <c:pt idx="52">
                  <c:v>3952.3450771162265</c:v>
                </c:pt>
                <c:pt idx="53">
                  <c:v>3955.9186278925094</c:v>
                </c:pt>
                <c:pt idx="54">
                  <c:v>3958.7533064204317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B8-477F-9D3A-AE2652A471D8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2050'!$F$17:$BH$17</c:f>
              <c:numCache>
                <c:formatCode>0.0_ ;\-0.0\ </c:formatCode>
                <c:ptCount val="55"/>
                <c:pt idx="0">
                  <c:v>2.4685455262244087</c:v>
                </c:pt>
                <c:pt idx="1">
                  <c:v>5.5768261491598743</c:v>
                </c:pt>
                <c:pt idx="2">
                  <c:v>9.4587218559265551</c:v>
                </c:pt>
                <c:pt idx="3">
                  <c:v>14.275264792065423</c:v>
                </c:pt>
                <c:pt idx="4">
                  <c:v>20.219774742641491</c:v>
                </c:pt>
                <c:pt idx="5">
                  <c:v>27.523804523663866</c:v>
                </c:pt>
                <c:pt idx="6">
                  <c:v>36.463950169615806</c:v>
                </c:pt>
                <c:pt idx="7">
                  <c:v>47.369546935761626</c:v>
                </c:pt>
                <c:pt idx="8">
                  <c:v>60.631215343042925</c:v>
                </c:pt>
                <c:pt idx="9">
                  <c:v>76.710132795170594</c:v>
                </c:pt>
                <c:pt idx="10">
                  <c:v>96.147774684843526</c:v>
                </c:pt>
                <c:pt idx="11">
                  <c:v>119.57568177795233</c:v>
                </c:pt>
                <c:pt idx="12">
                  <c:v>147.72455510682394</c:v>
                </c:pt>
                <c:pt idx="13">
                  <c:v>181.43164508697936</c:v>
                </c:pt>
                <c:pt idx="14">
                  <c:v>221.64498481136249</c:v>
                </c:pt>
                <c:pt idx="15">
                  <c:v>269.42253026369588</c:v>
                </c:pt>
                <c:pt idx="16">
                  <c:v>325.92375079718505</c:v>
                </c:pt>
                <c:pt idx="17">
                  <c:v>392.39074109375042</c:v>
                </c:pt>
                <c:pt idx="18">
                  <c:v>470.11563737638039</c:v>
                </c:pt>
                <c:pt idx="19">
                  <c:v>560.39122049059506</c:v>
                </c:pt>
                <c:pt idx="20">
                  <c:v>664.44234520803673</c:v>
                </c:pt>
                <c:pt idx="21">
                  <c:v>783.33754563071307</c:v>
                </c:pt>
                <c:pt idx="22">
                  <c:v>917.88307033952742</c:v>
                </c:pt>
                <c:pt idx="23">
                  <c:v>1068.5057334040541</c:v>
                </c:pt>
                <c:pt idx="24">
                  <c:v>1235.1359679431389</c:v>
                </c:pt>
                <c:pt idx="25">
                  <c:v>1417.1074072052602</c:v>
                </c:pt>
                <c:pt idx="26">
                  <c:v>1613.0926619583252</c:v>
                </c:pt>
                <c:pt idx="27">
                  <c:v>1821.0948410607818</c:v>
                </c:pt>
                <c:pt idx="28">
                  <c:v>2042.1096325742906</c:v>
                </c:pt>
                <c:pt idx="29">
                  <c:v>2265.8633442986657</c:v>
                </c:pt>
                <c:pt idx="30">
                  <c:v>2492.5354109136333</c:v>
                </c:pt>
                <c:pt idx="31">
                  <c:v>2718.7448832476939</c:v>
                </c:pt>
                <c:pt idx="32">
                  <c:v>2941.3227702609543</c:v>
                </c:pt>
                <c:pt idx="33">
                  <c:v>3157.5214103272233</c:v>
                </c:pt>
                <c:pt idx="34">
                  <c:v>3365.1627994673217</c:v>
                </c:pt>
                <c:pt idx="35">
                  <c:v>3562.7114323357796</c:v>
                </c:pt>
                <c:pt idx="36">
                  <c:v>3749.2730063928648</c:v>
                </c:pt>
                <c:pt idx="37">
                  <c:v>3924.533133454896</c:v>
                </c:pt>
                <c:pt idx="38">
                  <c:v>4088.6571401579663</c:v>
                </c:pt>
                <c:pt idx="39">
                  <c:v>4242.1728140557834</c:v>
                </c:pt>
                <c:pt idx="40">
                  <c:v>4385.8542059873998</c:v>
                </c:pt>
                <c:pt idx="41">
                  <c:v>4520.6187156951219</c:v>
                </c:pt>
                <c:pt idx="42">
                  <c:v>4647.4437431087817</c:v>
                </c:pt>
                <c:pt idx="43">
                  <c:v>4767.3044402221012</c:v>
                </c:pt>
                <c:pt idx="44">
                  <c:v>4881.1309816113971</c:v>
                </c:pt>
                <c:pt idx="45">
                  <c:v>4989.7821569837333</c:v>
                </c:pt>
                <c:pt idx="46">
                  <c:v>5094.0315895002304</c:v>
                </c:pt>
                <c:pt idx="47">
                  <c:v>5194.5630745033641</c:v>
                </c:pt>
                <c:pt idx="48">
                  <c:v>5291.972067568794</c:v>
                </c:pt>
                <c:pt idx="49">
                  <c:v>5386.7709922450213</c:v>
                </c:pt>
                <c:pt idx="50">
                  <c:v>5479.396650018226</c:v>
                </c:pt>
                <c:pt idx="51">
                  <c:v>5570.2185342389994</c:v>
                </c:pt>
                <c:pt idx="52">
                  <c:v>5659.5472577156133</c:v>
                </c:pt>
                <c:pt idx="53">
                  <c:v>5747.6426065724381</c:v>
                </c:pt>
                <c:pt idx="54">
                  <c:v>5834.7209475074251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EB8-477F-9D3A-AE2652A471D8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2050'!$F$25:$BH$25</c:f>
              <c:numCache>
                <c:formatCode>0.0_ ;\-0.0\ </c:formatCode>
                <c:ptCount val="55"/>
                <c:pt idx="0">
                  <c:v>1.7933043030393843</c:v>
                </c:pt>
                <c:pt idx="1">
                  <c:v>4.1759146380462813</c:v>
                </c:pt>
                <c:pt idx="2">
                  <c:v>7.2909430454528312</c:v>
                </c:pt>
                <c:pt idx="3">
                  <c:v>11.31221764969203</c:v>
                </c:pt>
                <c:pt idx="4">
                  <c:v>16.450146451412714</c:v>
                </c:pt>
                <c:pt idx="5">
                  <c:v>22.95844988769905</c:v>
                </c:pt>
                <c:pt idx="6">
                  <c:v>31.141784309937179</c:v>
                </c:pt>
                <c:pt idx="7">
                  <c:v>41.364224044378908</c:v>
                </c:pt>
                <c:pt idx="8">
                  <c:v>54.058486632659275</c:v>
                </c:pt>
                <c:pt idx="9">
                  <c:v>69.735665843358703</c:v>
                </c:pt>
                <c:pt idx="10">
                  <c:v>88.995071491327266</c:v>
                </c:pt>
                <c:pt idx="11">
                  <c:v>112.53355667639254</c:v>
                </c:pt>
                <c:pt idx="12">
                  <c:v>141.15343838593589</c:v>
                </c:pt>
                <c:pt idx="13">
                  <c:v>175.76779120721872</c:v>
                </c:pt>
                <c:pt idx="14">
                  <c:v>217.40153474820778</c:v>
                </c:pt>
                <c:pt idx="15">
                  <c:v>267.18638293910988</c:v>
                </c:pt>
                <c:pt idx="16">
                  <c:v>326.34744597781958</c:v>
                </c:pt>
                <c:pt idx="17">
                  <c:v>396.1791755897118</c:v>
                </c:pt>
                <c:pt idx="18">
                  <c:v>478.0085566442998</c:v>
                </c:pt>
                <c:pt idx="19">
                  <c:v>573.14412715518404</c:v>
                </c:pt>
                <c:pt idx="20">
                  <c:v>682.81069415307252</c:v>
                </c:pt>
                <c:pt idx="21">
                  <c:v>808.07157375089889</c:v>
                </c:pt>
                <c:pt idx="22">
                  <c:v>949.74274200537229</c:v>
                </c:pt>
                <c:pt idx="23">
                  <c:v>1108.3061384488797</c:v>
                </c:pt>
                <c:pt idx="24">
                  <c:v>1283.831955069264</c:v>
                </c:pt>
                <c:pt idx="25">
                  <c:v>1475.9212960869788</c:v>
                </c:pt>
                <c:pt idx="26">
                  <c:v>1683.6802949754674</c:v>
                </c:pt>
                <c:pt idx="27">
                  <c:v>1905.7340635689181</c:v>
                </c:pt>
                <c:pt idx="28">
                  <c:v>2144.7190513792702</c:v>
                </c:pt>
                <c:pt idx="29">
                  <c:v>2389.5920296316403</c:v>
                </c:pt>
                <c:pt idx="30">
                  <c:v>2642.4378107862794</c:v>
                </c:pt>
                <c:pt idx="31">
                  <c:v>2900.8748895275667</c:v>
                </c:pt>
                <c:pt idx="32">
                  <c:v>3162.6004424655412</c:v>
                </c:pt>
                <c:pt idx="33">
                  <c:v>3425.5062617811332</c:v>
                </c:pt>
                <c:pt idx="34">
                  <c:v>3687.7638253605669</c:v>
                </c:pt>
                <c:pt idx="35">
                  <c:v>3947.8735865241015</c:v>
                </c:pt>
                <c:pt idx="36">
                  <c:v>4204.679621067372</c:v>
                </c:pt>
                <c:pt idx="37">
                  <c:v>4457.3553629403241</c:v>
                </c:pt>
                <c:pt idx="38">
                  <c:v>4705.3686572735596</c:v>
                </c:pt>
                <c:pt idx="39">
                  <c:v>4948.4348247963862</c:v>
                </c:pt>
                <c:pt idx="40">
                  <c:v>5186.4653956795883</c:v>
                </c:pt>
                <c:pt idx="41">
                  <c:v>5419.5183258573652</c:v>
                </c:pt>
                <c:pt idx="42">
                  <c:v>5647.7534686729341</c:v>
                </c:pt>
                <c:pt idx="43">
                  <c:v>5871.3952543684572</c:v>
                </c:pt>
                <c:pt idx="44">
                  <c:v>6090.7031326891702</c:v>
                </c:pt>
                <c:pt idx="45">
                  <c:v>6305.9493991884337</c:v>
                </c:pt>
                <c:pt idx="46">
                  <c:v>6517.4034956481255</c:v>
                </c:pt>
                <c:pt idx="47">
                  <c:v>6725.3216507281431</c:v>
                </c:pt>
                <c:pt idx="48">
                  <c:v>6929.9407070287225</c:v>
                </c:pt>
                <c:pt idx="49">
                  <c:v>7131.4750801184709</c:v>
                </c:pt>
                <c:pt idx="50">
                  <c:v>7330.1159512916292</c:v>
                </c:pt>
                <c:pt idx="51">
                  <c:v>7526.0319677882844</c:v>
                </c:pt>
                <c:pt idx="52">
                  <c:v>7719.3708878546577</c:v>
                </c:pt>
                <c:pt idx="53">
                  <c:v>7910.2617512897377</c:v>
                </c:pt>
                <c:pt idx="54">
                  <c:v>8098.8172747200852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B8-477F-9D3A-AE2652A471D8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5.4438750767351186E-4</c:v>
                </c:pt>
                <c:pt idx="10">
                  <c:v>6.476647466987297E-4</c:v>
                </c:pt>
                <c:pt idx="11">
                  <c:v>6.5764726411657033E-4</c:v>
                </c:pt>
                <c:pt idx="12">
                  <c:v>6.6069006354339875E-4</c:v>
                </c:pt>
                <c:pt idx="13">
                  <c:v>7.3434004499160278E-4</c:v>
                </c:pt>
                <c:pt idx="14">
                  <c:v>1.0160925954267E-3</c:v>
                </c:pt>
                <c:pt idx="15">
                  <c:v>1.2466137458480859E-3</c:v>
                </c:pt>
                <c:pt idx="16">
                  <c:v>2.0509064626289459E-3</c:v>
                </c:pt>
                <c:pt idx="17">
                  <c:v>3.0341097560000001E-3</c:v>
                </c:pt>
                <c:pt idx="18">
                  <c:v>1.2918322417E-2</c:v>
                </c:pt>
                <c:pt idx="19">
                  <c:v>0.59514240831667942</c:v>
                </c:pt>
                <c:pt idx="20">
                  <c:v>1.177064968008847</c:v>
                </c:pt>
                <c:pt idx="21">
                  <c:v>1.4604084809876809</c:v>
                </c:pt>
                <c:pt idx="22">
                  <c:v>1.799356350609999</c:v>
                </c:pt>
                <c:pt idx="23">
                  <c:v>2.2198499401581091</c:v>
                </c:pt>
                <c:pt idx="24">
                  <c:v>2.587374916805675</c:v>
                </c:pt>
                <c:pt idx="25">
                  <c:v>3.0417777693273411</c:v>
                </c:pt>
                <c:pt idx="26">
                  <c:v>2.9641490321016808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B8-477F-9D3A-AE2652A4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108160"/>
        <c:axId val="777744176"/>
      </c:lineChart>
      <c:catAx>
        <c:axId val="60510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744176"/>
        <c:crosses val="autoZero"/>
        <c:auto val="1"/>
        <c:lblAlgn val="ctr"/>
        <c:lblOffset val="100"/>
        <c:noMultiLvlLbl val="0"/>
      </c:catAx>
      <c:valAx>
        <c:axId val="7777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energy production (GW*h))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_ ;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1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4722222222222223"/>
          <c:y val="0.17266076115485562"/>
          <c:w val="0.36360120617677133"/>
          <c:h val="0.2356674812200199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2050'!$F$34:$BH$34</c:f>
              <c:numCache>
                <c:formatCode>General</c:formatCode>
                <c:ptCount val="55"/>
                <c:pt idx="0">
                  <c:v>19.509506166421225</c:v>
                </c:pt>
                <c:pt idx="1">
                  <c:v>24.007081377300739</c:v>
                </c:pt>
                <c:pt idx="2">
                  <c:v>29.533336216517757</c:v>
                </c:pt>
                <c:pt idx="3">
                  <c:v>36.319371409300068</c:v>
                </c:pt>
                <c:pt idx="4">
                  <c:v>44.646075421532601</c:v>
                </c:pt>
                <c:pt idx="5">
                  <c:v>54.853765907453393</c:v>
                </c:pt>
                <c:pt idx="6">
                  <c:v>67.353140922669326</c:v>
                </c:pt>
                <c:pt idx="7">
                  <c:v>82.637414853771034</c:v>
                </c:pt>
                <c:pt idx="8">
                  <c:v>101.29530419369516</c:v>
                </c:pt>
                <c:pt idx="9">
                  <c:v>124.02420816369673</c:v>
                </c:pt>
                <c:pt idx="10">
                  <c:v>151.64246443189302</c:v>
                </c:pt>
                <c:pt idx="11">
                  <c:v>185.09891889597338</c:v>
                </c:pt>
                <c:pt idx="12">
                  <c:v>225.4772144413468</c:v>
                </c:pt>
                <c:pt idx="13">
                  <c:v>273.99120009610596</c:v>
                </c:pt>
                <c:pt idx="14">
                  <c:v>331.96678964609686</c:v>
                </c:pt>
                <c:pt idx="15">
                  <c:v>400.80468598866332</c:v>
                </c:pt>
                <c:pt idx="16">
                  <c:v>481.91804363028518</c:v>
                </c:pt>
                <c:pt idx="17">
                  <c:v>576.63998301519689</c:v>
                </c:pt>
                <c:pt idx="18">
                  <c:v>686.09866341125689</c:v>
                </c:pt>
                <c:pt idx="19">
                  <c:v>811.06306742874233</c:v>
                </c:pt>
                <c:pt idx="20">
                  <c:v>951.77095266232448</c:v>
                </c:pt>
                <c:pt idx="21">
                  <c:v>1107.7606789256238</c:v>
                </c:pt>
                <c:pt idx="22">
                  <c:v>1277.7382802717646</c:v>
                </c:pt>
                <c:pt idx="23">
                  <c:v>1459.5160959303396</c:v>
                </c:pt>
                <c:pt idx="24">
                  <c:v>1650.0549862419552</c:v>
                </c:pt>
                <c:pt idx="25">
                  <c:v>1845.6260986770212</c:v>
                </c:pt>
                <c:pt idx="26">
                  <c:v>2042.0823142956567</c:v>
                </c:pt>
                <c:pt idx="27">
                  <c:v>2235.2012810986507</c:v>
                </c:pt>
                <c:pt idx="28">
                  <c:v>2421.0417091659479</c:v>
                </c:pt>
                <c:pt idx="29">
                  <c:v>2596.2507166374326</c:v>
                </c:pt>
                <c:pt idx="30">
                  <c:v>2758.2741488061829</c:v>
                </c:pt>
                <c:pt idx="31">
                  <c:v>2905.4479612292503</c:v>
                </c:pt>
                <c:pt idx="32">
                  <c:v>3036.9767493153549</c:v>
                </c:pt>
                <c:pt idx="33">
                  <c:v>3152.8262027000251</c:v>
                </c:pt>
                <c:pt idx="34">
                  <c:v>3253.5653562868088</c:v>
                </c:pt>
                <c:pt idx="35">
                  <c:v>3340.1929112814346</c:v>
                </c:pt>
                <c:pt idx="36">
                  <c:v>3413.9736374830386</c:v>
                </c:pt>
                <c:pt idx="37">
                  <c:v>3476.3004505400863</c:v>
                </c:pt>
                <c:pt idx="38">
                  <c:v>3528.5884475948337</c:v>
                </c:pt>
                <c:pt idx="39">
                  <c:v>3572.2005247583206</c:v>
                </c:pt>
                <c:pt idx="40">
                  <c:v>3608.4003707766433</c:v>
                </c:pt>
                <c:pt idx="41">
                  <c:v>3638.3270736608142</c:v>
                </c:pt>
                <c:pt idx="42">
                  <c:v>3662.9855134920449</c:v>
                </c:pt>
                <c:pt idx="43">
                  <c:v>3683.2474520607611</c:v>
                </c:pt>
                <c:pt idx="44">
                  <c:v>3699.8592729323746</c:v>
                </c:pt>
                <c:pt idx="45">
                  <c:v>3713.4533760010199</c:v>
                </c:pt>
                <c:pt idx="46">
                  <c:v>3724.5611414641889</c:v>
                </c:pt>
                <c:pt idx="47">
                  <c:v>3733.6260993326669</c:v>
                </c:pt>
                <c:pt idx="48">
                  <c:v>3741.016475483149</c:v>
                </c:pt>
                <c:pt idx="49">
                  <c:v>3747.0366613863598</c:v>
                </c:pt>
                <c:pt idx="50">
                  <c:v>3751.9374063987575</c:v>
                </c:pt>
                <c:pt idx="51">
                  <c:v>3755.9246914145529</c:v>
                </c:pt>
                <c:pt idx="52">
                  <c:v>3759.1673378331279</c:v>
                </c:pt>
                <c:pt idx="53">
                  <c:v>3761.8034571364337</c:v>
                </c:pt>
                <c:pt idx="54">
                  <c:v>3763.9458692354365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C1-4753-9DB3-0B4AB631C2D1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2050'!$F$44:$BH$44</c:f>
              <c:numCache>
                <c:formatCode>General</c:formatCode>
                <c:ptCount val="55"/>
                <c:pt idx="0">
                  <c:v>16.217625576529773</c:v>
                </c:pt>
                <c:pt idx="1">
                  <c:v>20.465184446994559</c:v>
                </c:pt>
                <c:pt idx="2">
                  <c:v>25.761947684237676</c:v>
                </c:pt>
                <c:pt idx="3">
                  <c:v>32.352767213457668</c:v>
                </c:pt>
                <c:pt idx="4">
                  <c:v>40.535224722029369</c:v>
                </c:pt>
                <c:pt idx="5">
                  <c:v>50.669259044984209</c:v>
                </c:pt>
                <c:pt idx="6">
                  <c:v>63.187776164128699</c:v>
                </c:pt>
                <c:pt idx="7">
                  <c:v>78.60794781544864</c:v>
                </c:pt>
                <c:pt idx="8">
                  <c:v>97.542654582844335</c:v>
                </c:pt>
                <c:pt idx="9">
                  <c:v>120.71118190402353</c:v>
                </c:pt>
                <c:pt idx="10">
                  <c:v>148.94782007471866</c:v>
                </c:pt>
                <c:pt idx="11">
                  <c:v>183.20645498030095</c:v>
                </c:pt>
                <c:pt idx="12">
                  <c:v>224.5585981384454</c:v>
                </c:pt>
                <c:pt idx="13">
                  <c:v>274.18167651778947</c:v>
                </c:pt>
                <c:pt idx="14">
                  <c:v>333.33394142588855</c:v>
                </c:pt>
                <c:pt idx="15">
                  <c:v>403.3123078801359</c:v>
                </c:pt>
                <c:pt idx="16">
                  <c:v>485.39013085965581</c:v>
                </c:pt>
                <c:pt idx="17">
                  <c:v>580.73372298068671</c:v>
                </c:pt>
                <c:pt idx="18">
                  <c:v>690.29958779060814</c:v>
                </c:pt>
                <c:pt idx="19">
                  <c:v>814.71886242665596</c:v>
                </c:pt>
                <c:pt idx="20">
                  <c:v>954.18079042202862</c:v>
                </c:pt>
                <c:pt idx="21">
                  <c:v>1108.3319670505387</c:v>
                </c:pt>
                <c:pt idx="22">
                  <c:v>1276.210834653896</c:v>
                </c:pt>
                <c:pt idx="23">
                  <c:v>1456.2355989888115</c:v>
                </c:pt>
                <c:pt idx="24">
                  <c:v>1646.2573066316465</c:v>
                </c:pt>
                <c:pt idx="25">
                  <c:v>1843.6788167105285</c:v>
                </c:pt>
                <c:pt idx="26">
                  <c:v>2045.6273218072722</c:v>
                </c:pt>
                <c:pt idx="27">
                  <c:v>2249.1567422448397</c:v>
                </c:pt>
                <c:pt idx="28">
                  <c:v>2501.180159133778</c:v>
                </c:pt>
                <c:pt idx="29">
                  <c:v>2649.9954523788342</c:v>
                </c:pt>
                <c:pt idx="30">
                  <c:v>2842.7090452204652</c:v>
                </c:pt>
                <c:pt idx="31">
                  <c:v>3028.0060039845002</c:v>
                </c:pt>
                <c:pt idx="32">
                  <c:v>3204.8109915579503</c:v>
                </c:pt>
                <c:pt idx="33">
                  <c:v>3372.5249864475695</c:v>
                </c:pt>
                <c:pt idx="34">
                  <c:v>3530.9608895365468</c:v>
                </c:pt>
                <c:pt idx="35">
                  <c:v>3680.2631862336452</c:v>
                </c:pt>
                <c:pt idx="36">
                  <c:v>3820.8242569984272</c:v>
                </c:pt>
                <c:pt idx="37">
                  <c:v>3953.2063172530488</c:v>
                </c:pt>
                <c:pt idx="38">
                  <c:v>4078.0742709787905</c:v>
                </c:pt>
                <c:pt idx="39">
                  <c:v>4196.1416841848068</c:v>
                </c:pt>
                <c:pt idx="40">
                  <c:v>4308.1298960088143</c:v>
                </c:pt>
                <c:pt idx="41">
                  <c:v>4414.7389621277325</c:v>
                </c:pt>
                <c:pt idx="42">
                  <c:v>4516.6284941668182</c:v>
                </c:pt>
                <c:pt idx="43">
                  <c:v>4614.4063065862811</c:v>
                </c:pt>
                <c:pt idx="44">
                  <c:v>4708.6229175928183</c:v>
                </c:pt>
                <c:pt idx="45">
                  <c:v>4799.7702279015566</c:v>
                </c:pt>
                <c:pt idx="46">
                  <c:v>4888.283024019961</c:v>
                </c:pt>
                <c:pt idx="47">
                  <c:v>4974.5422643865577</c:v>
                </c:pt>
                <c:pt idx="48">
                  <c:v>5058.8793789663787</c:v>
                </c:pt>
                <c:pt idx="49">
                  <c:v>5141.5810358443323</c:v>
                </c:pt>
                <c:pt idx="50">
                  <c:v>5222.8940024791355</c:v>
                </c:pt>
                <c:pt idx="51">
                  <c:v>5303.029860235295</c:v>
                </c:pt>
                <c:pt idx="52">
                  <c:v>5382.1694261240045</c:v>
                </c:pt>
                <c:pt idx="53">
                  <c:v>5460.4668029259028</c:v>
                </c:pt>
                <c:pt idx="54">
                  <c:v>5538.0530247867173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C1-4753-9DB3-0B4AB631C2D1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2050'!$F$54:$BH$54</c:f>
              <c:numCache>
                <c:formatCode>General</c:formatCode>
                <c:ptCount val="55"/>
                <c:pt idx="0">
                  <c:v>13.052953960524018</c:v>
                </c:pt>
                <c:pt idx="1">
                  <c:v>16.889712380507461</c:v>
                </c:pt>
                <c:pt idx="2">
                  <c:v>21.776291915413019</c:v>
                </c:pt>
                <c:pt idx="3">
                  <c:v>27.976589569244002</c:v>
                </c:pt>
                <c:pt idx="4">
                  <c:v>35.812758338254277</c:v>
                </c:pt>
                <c:pt idx="5">
                  <c:v>45.674985593300939</c:v>
                </c:pt>
                <c:pt idx="6">
                  <c:v>58.031648065889527</c:v>
                </c:pt>
                <c:pt idx="7">
                  <c:v>73.439247467103442</c:v>
                </c:pt>
                <c:pt idx="8">
                  <c:v>92.55124031353273</c:v>
                </c:pt>
                <c:pt idx="9">
                  <c:v>116.12453559698069</c:v>
                </c:pt>
                <c:pt idx="10">
                  <c:v>145.02207304920631</c:v>
                </c:pt>
                <c:pt idx="11">
                  <c:v>180.20956757793988</c:v>
                </c:pt>
                <c:pt idx="12">
                  <c:v>222.74429844945692</c:v>
                </c:pt>
                <c:pt idx="13">
                  <c:v>273.75385269933577</c:v>
                </c:pt>
                <c:pt idx="14">
                  <c:v>334.40313751180014</c:v>
                </c:pt>
                <c:pt idx="15">
                  <c:v>405.84888082808203</c:v>
                </c:pt>
                <c:pt idx="16">
                  <c:v>489.18230673454218</c:v>
                </c:pt>
                <c:pt idx="17">
                  <c:v>585.36264181155173</c:v>
                </c:pt>
                <c:pt idx="18">
                  <c:v>695.1463411739727</c:v>
                </c:pt>
                <c:pt idx="19">
                  <c:v>819.01898492436692</c:v>
                </c:pt>
                <c:pt idx="20">
                  <c:v>957.13811848283649</c:v>
                </c:pt>
                <c:pt idx="21">
                  <c:v>1109.2953367263099</c:v>
                </c:pt>
                <c:pt idx="22">
                  <c:v>1274.9043032016459</c:v>
                </c:pt>
                <c:pt idx="23">
                  <c:v>1453.0182202901915</c:v>
                </c:pt>
                <c:pt idx="24">
                  <c:v>1642.3760721604988</c:v>
                </c:pt>
                <c:pt idx="25">
                  <c:v>1841.4726659305793</c:v>
                </c:pt>
                <c:pt idx="26">
                  <c:v>2048.6441042520496</c:v>
                </c:pt>
                <c:pt idx="27">
                  <c:v>2262.1585962886061</c:v>
                </c:pt>
                <c:pt idx="28">
                  <c:v>2530.6178069566295</c:v>
                </c:pt>
                <c:pt idx="29">
                  <c:v>2701.4551908651329</c:v>
                </c:pt>
                <c:pt idx="30">
                  <c:v>2924.1429122621607</c:v>
                </c:pt>
                <c:pt idx="31">
                  <c:v>3147.0776216020231</c:v>
                </c:pt>
                <c:pt idx="32">
                  <c:v>3369.1737104932549</c:v>
                </c:pt>
                <c:pt idx="33">
                  <c:v>3589.5501131412734</c:v>
                </c:pt>
                <c:pt idx="34">
                  <c:v>3807.5199839087504</c:v>
                </c:pt>
                <c:pt idx="35">
                  <c:v>4022.5721551855622</c:v>
                </c:pt>
                <c:pt idx="36">
                  <c:v>4234.3480027361729</c:v>
                </c:pt>
                <c:pt idx="37">
                  <c:v>4442.6166676129287</c:v>
                </c:pt>
                <c:pt idx="38">
                  <c:v>4647.2507972793364</c:v>
                </c:pt>
                <c:pt idx="39">
                  <c:v>4848.2042209252013</c:v>
                </c:pt>
                <c:pt idx="40">
                  <c:v>5045.4923467302488</c:v>
                </c:pt>
                <c:pt idx="41">
                  <c:v>5239.1755920104442</c:v>
                </c:pt>
                <c:pt idx="42">
                  <c:v>5429.3458268321774</c:v>
                </c:pt>
                <c:pt idx="43">
                  <c:v>5616.1156058343231</c:v>
                </c:pt>
                <c:pt idx="44">
                  <c:v>5799.6098532163887</c:v>
                </c:pt>
                <c:pt idx="45">
                  <c:v>5979.9596243057777</c:v>
                </c:pt>
                <c:pt idx="46">
                  <c:v>6157.2975701632677</c:v>
                </c:pt>
                <c:pt idx="47">
                  <c:v>6331.7547610309102</c:v>
                </c:pt>
                <c:pt idx="48">
                  <c:v>6503.458566948103</c:v>
                </c:pt>
                <c:pt idx="49">
                  <c:v>6672.5313407873791</c:v>
                </c:pt>
                <c:pt idx="50">
                  <c:v>6839.0896948659438</c:v>
                </c:pt>
                <c:pt idx="51">
                  <c:v>7003.2442041511285</c:v>
                </c:pt>
                <c:pt idx="52">
                  <c:v>7165.0994055054171</c:v>
                </c:pt>
                <c:pt idx="53">
                  <c:v>7324.7539930405837</c:v>
                </c:pt>
                <c:pt idx="54">
                  <c:v>7482.3011347161237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C1-4753-9DB3-0B4AB631C2D1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5.4438750767351186E-4</c:v>
                </c:pt>
                <c:pt idx="10">
                  <c:v>6.476647466987297E-4</c:v>
                </c:pt>
                <c:pt idx="11">
                  <c:v>6.5764726411657033E-4</c:v>
                </c:pt>
                <c:pt idx="12">
                  <c:v>6.6069006354339875E-4</c:v>
                </c:pt>
                <c:pt idx="13">
                  <c:v>7.3434004499160278E-4</c:v>
                </c:pt>
                <c:pt idx="14">
                  <c:v>1.0160925954267E-3</c:v>
                </c:pt>
                <c:pt idx="15">
                  <c:v>1.2466137458480859E-3</c:v>
                </c:pt>
                <c:pt idx="16">
                  <c:v>2.0509064626289459E-3</c:v>
                </c:pt>
                <c:pt idx="17">
                  <c:v>3.0341097560000001E-3</c:v>
                </c:pt>
                <c:pt idx="18">
                  <c:v>1.2918322417E-2</c:v>
                </c:pt>
                <c:pt idx="19">
                  <c:v>0.59514240831667942</c:v>
                </c:pt>
                <c:pt idx="20">
                  <c:v>1.177064968008847</c:v>
                </c:pt>
                <c:pt idx="21">
                  <c:v>1.4604084809876809</c:v>
                </c:pt>
                <c:pt idx="22">
                  <c:v>1.799356350609999</c:v>
                </c:pt>
                <c:pt idx="23">
                  <c:v>2.2198499401581091</c:v>
                </c:pt>
                <c:pt idx="24">
                  <c:v>2.587374916805675</c:v>
                </c:pt>
                <c:pt idx="25">
                  <c:v>3.0417777693273411</c:v>
                </c:pt>
                <c:pt idx="26">
                  <c:v>2.9641490321016808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C1-4753-9DB3-0B4AB631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751792"/>
        <c:axId val="775690240"/>
      </c:lineChart>
      <c:catAx>
        <c:axId val="77775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5690240"/>
        <c:crosses val="autoZero"/>
        <c:auto val="1"/>
        <c:lblAlgn val="ctr"/>
        <c:lblOffset val="100"/>
        <c:noMultiLvlLbl val="0"/>
      </c:catAx>
      <c:valAx>
        <c:axId val="7756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Wind energy production (GW*h))</a:t>
                </a:r>
                <a:endParaRPr lang="ru-RU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 b="1"/>
              </a:p>
            </c:rich>
          </c:tx>
          <c:layout>
            <c:manualLayout>
              <c:xMode val="edge"/>
              <c:yMode val="edge"/>
              <c:x val="1.9875776397515529E-2"/>
              <c:y val="0.16473428724635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7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55555555555556"/>
          <c:y val="0.17266076115485562"/>
          <c:w val="0.33679255310477496"/>
          <c:h val="0.2587387463663816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Gompertz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2050'!$F$63:$BH$63</c:f>
              <c:numCache>
                <c:formatCode>General</c:formatCode>
                <c:ptCount val="55"/>
                <c:pt idx="0">
                  <c:v>5.6923119165805369</c:v>
                </c:pt>
                <c:pt idx="1">
                  <c:v>8.4710146516157003</c:v>
                </c:pt>
                <c:pt idx="2">
                  <c:v>12.360934498700999</c:v>
                </c:pt>
                <c:pt idx="3">
                  <c:v>17.703447039897199</c:v>
                </c:pt>
                <c:pt idx="4">
                  <c:v>24.908967565124552</c:v>
                </c:pt>
                <c:pt idx="5">
                  <c:v>34.460841611196514</c:v>
                </c:pt>
                <c:pt idx="6">
                  <c:v>46.917015098261764</c:v>
                </c:pt>
                <c:pt idx="7">
                  <c:v>62.909089499214971</c:v>
                </c:pt>
                <c:pt idx="8">
                  <c:v>83.138491067038089</c:v>
                </c:pt>
                <c:pt idx="9">
                  <c:v>108.36963345741354</c:v>
                </c:pt>
                <c:pt idx="10">
                  <c:v>139.42011806823896</c:v>
                </c:pt>
                <c:pt idx="11">
                  <c:v>177.14818283623137</c:v>
                </c:pt>
                <c:pt idx="12">
                  <c:v>222.43776510947544</c:v>
                </c:pt>
                <c:pt idx="13">
                  <c:v>276.18167614396242</c:v>
                </c:pt>
                <c:pt idx="14">
                  <c:v>339.26348491151754</c:v>
                </c:pt>
                <c:pt idx="15">
                  <c:v>412.53877160683322</c:v>
                </c:pt>
                <c:pt idx="16">
                  <c:v>496.81643426110872</c:v>
                </c:pt>
                <c:pt idx="17">
                  <c:v>592.84071621904559</c:v>
                </c:pt>
                <c:pt idx="18">
                  <c:v>701.27457172088486</c:v>
                </c:pt>
                <c:pt idx="19">
                  <c:v>822.68490739627543</c:v>
                </c:pt>
                <c:pt idx="20">
                  <c:v>957.5301364466419</c:v>
                </c:pt>
                <c:pt idx="21">
                  <c:v>1106.1503676079524</c:v>
                </c:pt>
                <c:pt idx="22">
                  <c:v>1268.7604305088569</c:v>
                </c:pt>
                <c:pt idx="23">
                  <c:v>1445.4458199838293</c:v>
                </c:pt>
                <c:pt idx="24">
                  <c:v>1636.1615304140389</c:v>
                </c:pt>
                <c:pt idx="25">
                  <c:v>1840.7336520721603</c:v>
                </c:pt>
                <c:pt idx="26">
                  <c:v>2058.8635181304621</c:v>
                </c:pt>
                <c:pt idx="27">
                  <c:v>2290.1341254314316</c:v>
                </c:pt>
                <c:pt idx="28">
                  <c:v>2534.0185050020641</c:v>
                </c:pt>
                <c:pt idx="29">
                  <c:v>2789.8896891982613</c:v>
                </c:pt>
                <c:pt idx="30">
                  <c:v>3057.0319099997869</c:v>
                </c:pt>
                <c:pt idx="31">
                  <c:v>3334.652665407099</c:v>
                </c:pt>
                <c:pt idx="32">
                  <c:v>3621.895305782783</c:v>
                </c:pt>
                <c:pt idx="33">
                  <c:v>3917.8518167993657</c:v>
                </c:pt>
                <c:pt idx="34">
                  <c:v>4221.5755078497341</c:v>
                </c:pt>
                <c:pt idx="35">
                  <c:v>4532.0933519134833</c:v>
                </c:pt>
                <c:pt idx="36">
                  <c:v>4848.4177627410781</c:v>
                </c:pt>
                <c:pt idx="37">
                  <c:v>5169.5576358951394</c:v>
                </c:pt>
                <c:pt idx="38">
                  <c:v>5494.5285200750986</c:v>
                </c:pt>
                <c:pt idx="39">
                  <c:v>5822.3618229825488</c:v>
                </c:pt>
                <c:pt idx="40">
                  <c:v>6152.112990817358</c:v>
                </c:pt>
                <c:pt idx="41">
                  <c:v>6482.8686316852418</c:v>
                </c:pt>
                <c:pt idx="42">
                  <c:v>6813.7525803659191</c:v>
                </c:pt>
                <c:pt idx="43">
                  <c:v>7143.9309248817608</c:v>
                </c:pt>
                <c:pt idx="44">
                  <c:v>7472.6160341475133</c:v>
                </c:pt>
                <c:pt idx="45">
                  <c:v>7799.0696408420199</c:v>
                </c:pt>
                <c:pt idx="46">
                  <c:v>8122.6050447982443</c:v>
                </c:pt>
                <c:pt idx="47">
                  <c:v>8442.588510004467</c:v>
                </c:pt>
                <c:pt idx="48">
                  <c:v>8758.4399331359527</c:v>
                </c:pt>
                <c:pt idx="49">
                  <c:v>9069.6328638004688</c:v>
                </c:pt>
                <c:pt idx="50">
                  <c:v>9375.6939567892514</c:v>
                </c:pt>
                <c:pt idx="51">
                  <c:v>9676.201934969391</c:v>
                </c:pt>
                <c:pt idx="52">
                  <c:v>9970.7861384003245</c:v>
                </c:pt>
                <c:pt idx="53">
                  <c:v>10259.124731139733</c:v>
                </c:pt>
                <c:pt idx="54">
                  <c:v>10540.94263231985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36-4A29-A69D-57ED96C99E49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2050'!$F$73:$BH$73</c:f>
              <c:numCache>
                <c:formatCode>General</c:formatCode>
                <c:ptCount val="55"/>
                <c:pt idx="0">
                  <c:v>5.3064118583980688</c:v>
                </c:pt>
                <c:pt idx="1">
                  <c:v>8.005938117024435</c:v>
                </c:pt>
                <c:pt idx="2">
                  <c:v>11.818557773139966</c:v>
                </c:pt>
                <c:pt idx="3">
                  <c:v>17.092109380728861</c:v>
                </c:pt>
                <c:pt idx="4">
                  <c:v>24.244302409490963</c:v>
                </c:pt>
                <c:pt idx="5">
                  <c:v>33.765968021187469</c:v>
                </c:pt>
                <c:pt idx="6">
                  <c:v>46.22191755000771</c:v>
                </c:pt>
                <c:pt idx="7">
                  <c:v>62.249085030309956</c:v>
                </c:pt>
                <c:pt idx="8">
                  <c:v>82.551779003317719</c:v>
                </c:pt>
                <c:pt idx="9">
                  <c:v>107.89403523446285</c:v>
                </c:pt>
                <c:pt idx="10">
                  <c:v>139.08923131303209</c:v>
                </c:pt>
                <c:pt idx="11">
                  <c:v>176.98728221090502</c:v>
                </c:pt>
                <c:pt idx="12">
                  <c:v>222.45987048690239</c:v>
                </c:pt>
                <c:pt idx="13">
                  <c:v>276.38426670255842</c:v>
                </c:pt>
                <c:pt idx="14">
                  <c:v>339.62635917518611</c:v>
                </c:pt>
                <c:pt idx="15">
                  <c:v>413.02353561803545</c:v>
                </c:pt>
                <c:pt idx="16">
                  <c:v>497.3680441595784</c:v>
                </c:pt>
                <c:pt idx="17">
                  <c:v>593.39141220182842</c:v>
                </c:pt>
                <c:pt idx="18">
                  <c:v>701.75042512499056</c:v>
                </c:pt>
                <c:pt idx="19">
                  <c:v>823.01507070387652</c:v>
                </c:pt>
                <c:pt idx="20">
                  <c:v>957.65874735253453</c:v>
                </c:pt>
                <c:pt idx="21">
                  <c:v>1106.0509226840609</c:v>
                </c:pt>
                <c:pt idx="22">
                  <c:v>1268.4523201947795</c:v>
                </c:pt>
                <c:pt idx="23">
                  <c:v>1445.0126117344505</c:v>
                </c:pt>
                <c:pt idx="24">
                  <c:v>1635.7705059549403</c:v>
                </c:pt>
                <c:pt idx="25">
                  <c:v>1840.6560508261175</c:v>
                </c:pt>
                <c:pt idx="26">
                  <c:v>2059.4949128921844</c:v>
                </c:pt>
                <c:pt idx="27">
                  <c:v>2292.0143573488322</c:v>
                </c:pt>
                <c:pt idx="28">
                  <c:v>2589.3331194141388</c:v>
                </c:pt>
                <c:pt idx="29">
                  <c:v>2796.5574374207836</c:v>
                </c:pt>
                <c:pt idx="30">
                  <c:v>3067.6152140346298</c:v>
                </c:pt>
                <c:pt idx="31">
                  <c:v>3350.4409031375681</c:v>
                </c:pt>
                <c:pt idx="32">
                  <c:v>3644.3979714086195</c:v>
                </c:pt>
                <c:pt idx="33">
                  <c:v>3948.8064281748725</c:v>
                </c:pt>
                <c:pt idx="34">
                  <c:v>4262.9526401501107</c:v>
                </c:pt>
                <c:pt idx="35">
                  <c:v>4586.0987688066052</c:v>
                </c:pt>
                <c:pt idx="36">
                  <c:v>4917.4916902736677</c:v>
                </c:pt>
                <c:pt idx="37">
                  <c:v>5256.3712897106361</c:v>
                </c:pt>
                <c:pt idx="38">
                  <c:v>5601.978052116142</c:v>
                </c:pt>
                <c:pt idx="39">
                  <c:v>5953.5598988505426</c:v>
                </c:pt>
                <c:pt idx="40">
                  <c:v>6310.3782433488777</c:v>
                </c:pt>
                <c:pt idx="41">
                  <c:v>6671.7132603775435</c:v>
                </c:pt>
                <c:pt idx="42">
                  <c:v>7036.8683807031348</c:v>
                </c:pt>
                <c:pt idx="43">
                  <c:v>7405.1740372845579</c:v>
                </c:pt>
                <c:pt idx="44">
                  <c:v>7775.9907002654163</c:v>
                </c:pt>
                <c:pt idx="45">
                  <c:v>8148.7112463883705</c:v>
                </c:pt>
                <c:pt idx="46">
                  <c:v>8522.7627142787023</c:v>
                </c:pt>
                <c:pt idx="47">
                  <c:v>8897.6075006711617</c:v>
                </c:pt>
                <c:pt idx="48">
                  <c:v>9272.7440544072488</c:v>
                </c:pt>
                <c:pt idx="49">
                  <c:v>9647.7071252242877</c:v>
                </c:pt>
                <c:pt idx="50">
                  <c:v>10022.067623290157</c:v>
                </c:pt>
                <c:pt idx="51">
                  <c:v>10395.432143378401</c:v>
                </c:pt>
                <c:pt idx="52">
                  <c:v>10767.44220477507</c:v>
                </c:pt>
                <c:pt idx="53">
                  <c:v>11137.773254667767</c:v>
                </c:pt>
                <c:pt idx="54">
                  <c:v>11506.133479078462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36-4A29-A69D-57ED96C99E49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2050'!$F$83:$BH$83</c:f>
              <c:numCache>
                <c:formatCode>General</c:formatCode>
                <c:ptCount val="55"/>
                <c:pt idx="0">
                  <c:v>5.1895920310425785</c:v>
                </c:pt>
                <c:pt idx="1">
                  <c:v>7.8596122488596727</c:v>
                </c:pt>
                <c:pt idx="2">
                  <c:v>11.63919025495748</c:v>
                </c:pt>
                <c:pt idx="3">
                  <c:v>16.876612062461039</c:v>
                </c:pt>
                <c:pt idx="4">
                  <c:v>23.990247557647525</c:v>
                </c:pt>
                <c:pt idx="5">
                  <c:v>33.471848039615722</c:v>
                </c:pt>
                <c:pt idx="6">
                  <c:v>45.887476393986006</c:v>
                </c:pt>
                <c:pt idx="7">
                  <c:v>61.87574220152959</c:v>
                </c:pt>
                <c:pt idx="8">
                  <c:v>82.143152828454845</c:v>
                </c:pt>
                <c:pt idx="9">
                  <c:v>107.45654732167671</c:v>
                </c:pt>
                <c:pt idx="10">
                  <c:v>138.63274017291536</c:v>
                </c:pt>
                <c:pt idx="11">
                  <c:v>176.52565447719724</c:v>
                </c:pt>
                <c:pt idx="12">
                  <c:v>222.01135792893771</c:v>
                </c:pt>
                <c:pt idx="13">
                  <c:v>275.97152202103263</c:v>
                </c:pt>
                <c:pt idx="14">
                  <c:v>339.27589908356811</c:v>
                </c:pt>
                <c:pt idx="15">
                  <c:v>412.76445069569672</c:v>
                </c:pt>
                <c:pt idx="16">
                  <c:v>497.22976458288929</c:v>
                </c:pt>
                <c:pt idx="17">
                  <c:v>593.40036783486437</c:v>
                </c:pt>
                <c:pt idx="18">
                  <c:v>701.92548650573133</c:v>
                </c:pt>
                <c:pt idx="19">
                  <c:v>823.36172106713229</c:v>
                </c:pt>
                <c:pt idx="20">
                  <c:v>958.16201020230744</c:v>
                </c:pt>
                <c:pt idx="21">
                  <c:v>1106.6671486928826</c:v>
                </c:pt>
                <c:pt idx="22">
                  <c:v>1269.1000150612938</c:v>
                </c:pt>
                <c:pt idx="23">
                  <c:v>1445.5625569905674</c:v>
                </c:pt>
                <c:pt idx="24">
                  <c:v>1636.0354822941592</c:v>
                </c:pt>
                <c:pt idx="25">
                  <c:v>1840.3805142754402</c:v>
                </c:pt>
                <c:pt idx="26">
                  <c:v>2058.3449955310584</c:v>
                </c:pt>
                <c:pt idx="27">
                  <c:v>2289.5685653578666</c:v>
                </c:pt>
                <c:pt idx="28">
                  <c:v>2584.987684392865</c:v>
                </c:pt>
                <c:pt idx="29">
                  <c:v>2789.8650282245148</c:v>
                </c:pt>
                <c:pt idx="30">
                  <c:v>3057.761302420532</c:v>
                </c:pt>
                <c:pt idx="31">
                  <c:v>3336.5859527395151</c:v>
                </c:pt>
                <c:pt idx="32">
                  <c:v>3625.5896125082768</c:v>
                </c:pt>
                <c:pt idx="33">
                  <c:v>3923.9800721087531</c:v>
                </c:pt>
                <c:pt idx="34">
                  <c:v>4230.9341291388255</c:v>
                </c:pt>
                <c:pt idx="35">
                  <c:v>4545.6089893414683</c:v>
                </c:pt>
                <c:pt idx="36">
                  <c:v>4867.1530195690721</c:v>
                </c:pt>
                <c:pt idx="37">
                  <c:v>5194.7156953706108</c:v>
                </c:pt>
                <c:pt idx="38">
                  <c:v>5527.4566263330762</c:v>
                </c:pt>
                <c:pt idx="39">
                  <c:v>5864.5535807066353</c:v>
                </c:pt>
                <c:pt idx="40">
                  <c:v>6205.2094660481071</c:v>
                </c:pt>
                <c:pt idx="41">
                  <c:v>6548.6582538925095</c:v>
                </c:pt>
                <c:pt idx="42">
                  <c:v>6894.169863363747</c:v>
                </c:pt>
                <c:pt idx="43">
                  <c:v>7241.054040966229</c:v>
                </c:pt>
                <c:pt idx="44">
                  <c:v>7588.6632915871223</c:v>
                </c:pt>
                <c:pt idx="45">
                  <c:v>7936.3949291758272</c:v>
                </c:pt>
                <c:pt idx="46">
                  <c:v>8283.6923249791907</c:v>
                </c:pt>
                <c:pt idx="47">
                  <c:v>8630.0454370119151</c:v>
                </c:pt>
                <c:pt idx="48">
                  <c:v>8974.9907070989811</c:v>
                </c:pt>
                <c:pt idx="49">
                  <c:v>9318.1104118315743</c:v>
                </c:pt>
                <c:pt idx="50">
                  <c:v>9659.0315516183582</c:v>
                </c:pt>
                <c:pt idx="51">
                  <c:v>9997.4243581551873</c:v>
                </c:pt>
                <c:pt idx="52">
                  <c:v>10333.000495513463</c:v>
                </c:pt>
                <c:pt idx="53">
                  <c:v>10665.511024040108</c:v>
                </c:pt>
                <c:pt idx="54">
                  <c:v>10994.744189712947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A36-4A29-A69D-57ED96C99E49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5.4438750767351186E-4</c:v>
                </c:pt>
                <c:pt idx="10">
                  <c:v>6.476647466987297E-4</c:v>
                </c:pt>
                <c:pt idx="11">
                  <c:v>6.5764726411657033E-4</c:v>
                </c:pt>
                <c:pt idx="12">
                  <c:v>6.6069006354339875E-4</c:v>
                </c:pt>
                <c:pt idx="13">
                  <c:v>7.3434004499160278E-4</c:v>
                </c:pt>
                <c:pt idx="14">
                  <c:v>1.0160925954267E-3</c:v>
                </c:pt>
                <c:pt idx="15">
                  <c:v>1.2466137458480859E-3</c:v>
                </c:pt>
                <c:pt idx="16">
                  <c:v>2.0509064626289459E-3</c:v>
                </c:pt>
                <c:pt idx="17">
                  <c:v>3.0341097560000001E-3</c:v>
                </c:pt>
                <c:pt idx="18">
                  <c:v>1.2918322417E-2</c:v>
                </c:pt>
                <c:pt idx="19">
                  <c:v>0.59514240831667942</c:v>
                </c:pt>
                <c:pt idx="20">
                  <c:v>1.177064968008847</c:v>
                </c:pt>
                <c:pt idx="21">
                  <c:v>1.4604084809876809</c:v>
                </c:pt>
                <c:pt idx="22">
                  <c:v>1.799356350609999</c:v>
                </c:pt>
                <c:pt idx="23">
                  <c:v>2.2198499401581091</c:v>
                </c:pt>
                <c:pt idx="24">
                  <c:v>2.587374916805675</c:v>
                </c:pt>
                <c:pt idx="25">
                  <c:v>3.0417777693273411</c:v>
                </c:pt>
                <c:pt idx="26">
                  <c:v>2.9641490321016808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36-4A29-A69D-57ED96C9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866304"/>
        <c:axId val="822889888"/>
      </c:lineChart>
      <c:catAx>
        <c:axId val="88286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2889888"/>
        <c:crosses val="autoZero"/>
        <c:auto val="1"/>
        <c:lblAlgn val="ctr"/>
        <c:lblOffset val="100"/>
        <c:noMultiLvlLbl val="0"/>
      </c:catAx>
      <c:valAx>
        <c:axId val="8228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Wind energy production (GW*h))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28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59834368530021"/>
          <c:y val="0.13213479520733667"/>
          <c:w val="0.2924814398200225"/>
          <c:h val="0.212767446622363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104775</xdr:colOff>
      <xdr:row>6</xdr:row>
      <xdr:rowOff>190499</xdr:rowOff>
    </xdr:from>
    <xdr:to>
      <xdr:col>44</xdr:col>
      <xdr:colOff>447676</xdr:colOff>
      <xdr:row>26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114299</xdr:colOff>
      <xdr:row>31</xdr:row>
      <xdr:rowOff>14287</xdr:rowOff>
    </xdr:from>
    <xdr:to>
      <xdr:col>44</xdr:col>
      <xdr:colOff>428624</xdr:colOff>
      <xdr:row>55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CE5A84D3-3B95-4751-AB61-8FC988A67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128586</xdr:colOff>
      <xdr:row>60</xdr:row>
      <xdr:rowOff>14286</xdr:rowOff>
    </xdr:from>
    <xdr:to>
      <xdr:col>44</xdr:col>
      <xdr:colOff>438149</xdr:colOff>
      <xdr:row>84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C617624-FE52-4DCD-8C39-3F1132072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22</xdr:row>
      <xdr:rowOff>28575</xdr:rowOff>
    </xdr:from>
    <xdr:to>
      <xdr:col>17</xdr:col>
      <xdr:colOff>600075</xdr:colOff>
      <xdr:row>40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361950</xdr:colOff>
      <xdr:row>23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1F3246A0-531D-47E5-A738-3FB2657C8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23</xdr:row>
      <xdr:rowOff>152400</xdr:rowOff>
    </xdr:from>
    <xdr:to>
      <xdr:col>12</xdr:col>
      <xdr:colOff>380999</xdr:colOff>
      <xdr:row>42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79BBC34B-96F8-43DD-BFB1-E9EC6B3D4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</xdr:colOff>
      <xdr:row>43</xdr:row>
      <xdr:rowOff>9524</xdr:rowOff>
    </xdr:from>
    <xdr:to>
      <xdr:col>12</xdr:col>
      <xdr:colOff>371474</xdr:colOff>
      <xdr:row>64</xdr:row>
      <xdr:rowOff>38099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57401206-F1A1-4A59-AFBD-49D30E7AC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3" sqref="E3:AF3"/>
    </sheetView>
  </sheetViews>
  <sheetFormatPr defaultRowHeight="15" x14ac:dyDescent="0.25"/>
  <cols>
    <col min="1" max="1" width="13.7109375" customWidth="1"/>
    <col min="3" max="3" width="13.140625" customWidth="1"/>
    <col min="4" max="4" width="38.28515625" customWidth="1"/>
    <col min="28" max="28" width="9.140625" style="43"/>
    <col min="29" max="31" width="9.140625" style="44"/>
    <col min="32" max="32" width="9.140625" style="45"/>
  </cols>
  <sheetData>
    <row r="1" spans="1:32" ht="18.75" x14ac:dyDescent="0.3">
      <c r="A1" s="11" t="s">
        <v>73</v>
      </c>
      <c r="D1" s="4"/>
      <c r="AB1" s="30"/>
      <c r="AC1" s="31"/>
      <c r="AD1" s="31"/>
      <c r="AE1" s="31"/>
      <c r="AF1" s="32"/>
    </row>
    <row r="2" spans="1:32" s="8" customFormat="1" x14ac:dyDescent="0.25">
      <c r="D2" s="78" t="s">
        <v>2</v>
      </c>
      <c r="E2" s="10">
        <v>1995</v>
      </c>
      <c r="F2" s="10">
        <v>1996</v>
      </c>
      <c r="G2" s="10">
        <v>1997</v>
      </c>
      <c r="H2" s="10">
        <v>1998</v>
      </c>
      <c r="I2" s="10">
        <v>1999</v>
      </c>
      <c r="J2" s="10">
        <v>2000</v>
      </c>
      <c r="K2" s="10">
        <v>2001</v>
      </c>
      <c r="L2" s="10">
        <v>2002</v>
      </c>
      <c r="M2" s="10">
        <v>2003</v>
      </c>
      <c r="N2" s="10">
        <v>2004</v>
      </c>
      <c r="O2" s="10">
        <v>2005</v>
      </c>
      <c r="P2" s="10">
        <v>2006</v>
      </c>
      <c r="Q2" s="10">
        <v>2007</v>
      </c>
      <c r="R2" s="10">
        <v>2008</v>
      </c>
      <c r="S2" s="10">
        <v>2009</v>
      </c>
      <c r="T2" s="10">
        <v>2010</v>
      </c>
      <c r="U2" s="10">
        <v>2011</v>
      </c>
      <c r="V2" s="10">
        <v>2012</v>
      </c>
      <c r="W2" s="10">
        <v>2013</v>
      </c>
      <c r="X2" s="10">
        <v>2014</v>
      </c>
      <c r="Y2" s="10">
        <v>2015</v>
      </c>
      <c r="Z2" s="10">
        <v>2016</v>
      </c>
      <c r="AA2" s="10">
        <v>2017</v>
      </c>
      <c r="AB2" s="33">
        <v>2018</v>
      </c>
      <c r="AC2" s="34">
        <v>2019</v>
      </c>
      <c r="AD2" s="34">
        <v>2020</v>
      </c>
      <c r="AE2" s="34">
        <v>2021</v>
      </c>
      <c r="AF2" s="35">
        <v>2022</v>
      </c>
    </row>
    <row r="3" spans="1:32" x14ac:dyDescent="0.25">
      <c r="D3" s="79" t="s">
        <v>71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5.4438750767351186E-4</v>
      </c>
      <c r="P3" s="7">
        <v>6.476647466987297E-4</v>
      </c>
      <c r="Q3" s="7">
        <v>6.5764726411657033E-4</v>
      </c>
      <c r="R3" s="7">
        <v>6.6069006354339875E-4</v>
      </c>
      <c r="S3" s="7">
        <v>7.3434004499160278E-4</v>
      </c>
      <c r="T3" s="7">
        <v>1.0160925954267E-3</v>
      </c>
      <c r="U3" s="7">
        <v>1.2466137458480859E-3</v>
      </c>
      <c r="V3" s="7">
        <v>2.0509064626289459E-3</v>
      </c>
      <c r="W3" s="7">
        <v>3.0341097560000001E-3</v>
      </c>
      <c r="X3" s="7">
        <v>1.2918322417E-2</v>
      </c>
      <c r="Y3" s="7">
        <v>0.59514240831667942</v>
      </c>
      <c r="Z3" s="7">
        <v>1.177064968008847</v>
      </c>
      <c r="AA3" s="7">
        <v>1.4604084809876809</v>
      </c>
      <c r="AB3" s="36">
        <v>1.799356350609999</v>
      </c>
      <c r="AC3" s="7">
        <v>2.2198499401581091</v>
      </c>
      <c r="AD3" s="7">
        <v>2.587374916805675</v>
      </c>
      <c r="AE3" s="7">
        <v>3.0417777693273411</v>
      </c>
      <c r="AF3" s="37">
        <v>2.9641490321016808</v>
      </c>
    </row>
    <row r="4" spans="1:32" x14ac:dyDescent="0.25">
      <c r="D4" s="79" t="s">
        <v>3</v>
      </c>
      <c r="E4" s="1">
        <v>13381.884159468407</v>
      </c>
      <c r="F4" s="1">
        <v>13797.191627218766</v>
      </c>
      <c r="G4" s="1">
        <v>14128.649634452517</v>
      </c>
      <c r="H4" s="1">
        <v>14511.019560935903</v>
      </c>
      <c r="I4" s="1">
        <v>14925.882475218497</v>
      </c>
      <c r="J4" s="1">
        <v>15563.882921480617</v>
      </c>
      <c r="K4" s="1">
        <v>15799.596068168668</v>
      </c>
      <c r="L4" s="1">
        <v>16357.739666156878</v>
      </c>
      <c r="M4" s="1">
        <v>16935.121568843122</v>
      </c>
      <c r="N4" s="1">
        <v>17736.914638193048</v>
      </c>
      <c r="O4" s="1">
        <v>18464.078545158507</v>
      </c>
      <c r="P4" s="1">
        <v>19166.692215718551</v>
      </c>
      <c r="Q4" s="1">
        <v>20058.735773087752</v>
      </c>
      <c r="R4" s="1">
        <v>20435.969784417954</v>
      </c>
      <c r="S4" s="1">
        <v>20278.499739432627</v>
      </c>
      <c r="T4" s="1">
        <v>21589.613748314347</v>
      </c>
      <c r="U4" s="1">
        <v>22277.930768954324</v>
      </c>
      <c r="V4" s="1">
        <v>22832.897362521064</v>
      </c>
      <c r="W4" s="1">
        <v>23467.918512807806</v>
      </c>
      <c r="X4" s="1">
        <v>24074.119579745573</v>
      </c>
      <c r="Y4" s="1">
        <v>24308.615009446032</v>
      </c>
      <c r="Z4" s="1">
        <v>24951.573195105961</v>
      </c>
      <c r="AA4" s="1">
        <v>25699.435183038651</v>
      </c>
      <c r="AB4" s="38">
        <v>26745.772154130489</v>
      </c>
      <c r="AC4" s="1">
        <v>27099.499905623976</v>
      </c>
      <c r="AD4" s="1">
        <v>26986.49569151612</v>
      </c>
      <c r="AE4" s="1">
        <v>28520.172901436086</v>
      </c>
      <c r="AF4" s="39">
        <v>29165.129834866351</v>
      </c>
    </row>
    <row r="5" spans="1:32" x14ac:dyDescent="0.25">
      <c r="D5" s="79" t="s">
        <v>72</v>
      </c>
      <c r="E5" s="2">
        <v>0.17480954851033553</v>
      </c>
      <c r="F5" s="2">
        <v>0.16561369886744459</v>
      </c>
      <c r="G5" s="2">
        <v>0.15700000019492794</v>
      </c>
      <c r="H5" s="2">
        <v>0.14893159893759841</v>
      </c>
      <c r="I5" s="2">
        <v>0.14137397458547363</v>
      </c>
      <c r="J5" s="2">
        <v>0.13429479197839361</v>
      </c>
      <c r="K5" s="2">
        <v>0.12766376296061838</v>
      </c>
      <c r="L5" s="2">
        <v>0.12145251679349711</v>
      </c>
      <c r="M5" s="2">
        <v>0.11563447877177205</v>
      </c>
      <c r="N5" s="2">
        <v>0.11018475652417892</v>
      </c>
      <c r="O5" s="2">
        <v>0.10508003351188314</v>
      </c>
      <c r="P5" s="2">
        <v>0.100298469269087</v>
      </c>
      <c r="Q5" s="2">
        <v>9.5819605958988543E-2</v>
      </c>
      <c r="R5" s="2">
        <v>9.1624280845294115E-2</v>
      </c>
      <c r="S5" s="2">
        <v>8.7694544304794883E-2</v>
      </c>
      <c r="T5" s="2">
        <v>8.4013583030226158E-2</v>
      </c>
      <c r="U5" s="2">
        <v>8.0565648094833936E-2</v>
      </c>
      <c r="V5" s="2">
        <v>7.7335987570874468E-2</v>
      </c>
      <c r="W5" s="2">
        <v>7.4310783413756118E-2</v>
      </c>
      <c r="X5" s="2">
        <v>7.147709234178358E-2</v>
      </c>
      <c r="Y5" s="2">
        <v>6.8822790458559366E-2</v>
      </c>
      <c r="Z5" s="2">
        <v>6.6336521381110736E-2</v>
      </c>
      <c r="AA5" s="2">
        <v>6.4007647651808927E-2</v>
      </c>
      <c r="AB5" s="40">
        <v>6.1826205226197486E-2</v>
      </c>
      <c r="AC5" s="41">
        <v>5.9782860842007082E-2</v>
      </c>
      <c r="AD5" s="41">
        <v>5.7868872086960205E-2</v>
      </c>
      <c r="AE5" s="41">
        <v>5.6076049994517187E-2</v>
      </c>
      <c r="AF5" s="42">
        <v>5.4396724007529873E-2</v>
      </c>
    </row>
    <row r="6" spans="1:32" x14ac:dyDescent="0.25">
      <c r="D6" s="4"/>
    </row>
    <row r="7" spans="1:32" ht="15.75" thickBot="1" x14ac:dyDescent="0.3">
      <c r="A7" t="s">
        <v>5</v>
      </c>
      <c r="D7" s="4"/>
    </row>
    <row r="8" spans="1:32" x14ac:dyDescent="0.25">
      <c r="A8" s="22" t="s">
        <v>11</v>
      </c>
      <c r="B8" s="23" t="s">
        <v>12</v>
      </c>
      <c r="C8" s="24" t="s">
        <v>13</v>
      </c>
      <c r="D8" s="4" t="s">
        <v>6</v>
      </c>
      <c r="F8" s="3">
        <f>F$3-E$3</f>
        <v>0</v>
      </c>
      <c r="G8" s="3">
        <f t="shared" ref="G8:AF8" si="0">G$3-F$3</f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5.4438750767351186E-4</v>
      </c>
      <c r="P8" s="3">
        <f t="shared" si="0"/>
        <v>1.0327723902521784E-4</v>
      </c>
      <c r="Q8" s="3">
        <f t="shared" si="0"/>
        <v>9.9825174178406291E-6</v>
      </c>
      <c r="R8" s="3">
        <f t="shared" si="0"/>
        <v>3.0427994268284212E-6</v>
      </c>
      <c r="S8" s="3">
        <f t="shared" si="0"/>
        <v>7.3649981448204024E-5</v>
      </c>
      <c r="T8" s="3">
        <f t="shared" si="0"/>
        <v>2.8175255043509726E-4</v>
      </c>
      <c r="U8" s="3">
        <f t="shared" si="0"/>
        <v>2.3052115042138588E-4</v>
      </c>
      <c r="V8" s="3">
        <f t="shared" si="0"/>
        <v>8.0429271678086E-4</v>
      </c>
      <c r="W8" s="3">
        <f t="shared" si="0"/>
        <v>9.8320329337105421E-4</v>
      </c>
      <c r="X8" s="3">
        <f t="shared" si="0"/>
        <v>9.8842126609999994E-3</v>
      </c>
      <c r="Y8" s="3">
        <f t="shared" si="0"/>
        <v>0.58222408589967944</v>
      </c>
      <c r="Z8" s="3">
        <f t="shared" si="0"/>
        <v>0.58192255969216755</v>
      </c>
      <c r="AA8" s="3">
        <f t="shared" si="0"/>
        <v>0.28334351297883398</v>
      </c>
      <c r="AB8" s="46">
        <f t="shared" si="0"/>
        <v>0.33894786962231804</v>
      </c>
      <c r="AC8" s="47">
        <f t="shared" si="0"/>
        <v>0.42049358954811011</v>
      </c>
      <c r="AD8" s="47">
        <f t="shared" si="0"/>
        <v>0.36752497664756589</v>
      </c>
      <c r="AE8" s="47">
        <f t="shared" si="0"/>
        <v>0.45440285252166612</v>
      </c>
      <c r="AF8" s="48">
        <f t="shared" si="0"/>
        <v>-7.7628737225660327E-2</v>
      </c>
    </row>
    <row r="9" spans="1:32" ht="15.75" thickBot="1" x14ac:dyDescent="0.3">
      <c r="A9" s="25">
        <v>3.9247405412649687E-4</v>
      </c>
      <c r="B9" s="26">
        <v>0.26925617482888436</v>
      </c>
      <c r="C9" s="27">
        <v>1982.8904809397714</v>
      </c>
      <c r="D9" s="4" t="s">
        <v>7</v>
      </c>
      <c r="F9">
        <f>$A9*$C9+($B9-$A9)*E$3-($B9/$C9)*(E$3^2)</f>
        <v>0.77823306594327124</v>
      </c>
      <c r="G9">
        <f>$A9*$C9+($B9-$A9)*F$10-($B9/$C9)*(F$10^2)</f>
        <v>0.98738944751192292</v>
      </c>
      <c r="H9">
        <f t="shared" ref="H9:AF9" si="1">$A9*$C9+($B9-$A9)*G$10-($B9/$C9)*(G$10^2)</f>
        <v>1.252521555055051</v>
      </c>
      <c r="I9">
        <f t="shared" si="1"/>
        <v>1.5884655146781561</v>
      </c>
      <c r="J9">
        <f t="shared" si="1"/>
        <v>2.0139015926341171</v>
      </c>
      <c r="K9">
        <f t="shared" si="1"/>
        <v>2.5522963789352402</v>
      </c>
      <c r="L9">
        <f t="shared" si="1"/>
        <v>3.2330426491234805</v>
      </c>
      <c r="M9">
        <f t="shared" si="1"/>
        <v>4.0928171275071925</v>
      </c>
      <c r="N9">
        <f t="shared" si="1"/>
        <v>5.1771630384275449</v>
      </c>
      <c r="O9">
        <f t="shared" si="1"/>
        <v>6.5422773667171485</v>
      </c>
      <c r="P9">
        <f t="shared" si="1"/>
        <v>8.2569337878610689</v>
      </c>
      <c r="Q9">
        <f t="shared" si="1"/>
        <v>10.404389160446986</v>
      </c>
      <c r="R9">
        <f t="shared" si="1"/>
        <v>13.083987764489258</v>
      </c>
      <c r="S9">
        <f t="shared" si="1"/>
        <v>16.411972518085406</v>
      </c>
      <c r="T9">
        <f t="shared" si="1"/>
        <v>20.520714594900255</v>
      </c>
      <c r="U9">
        <f t="shared" si="1"/>
        <v>25.555168419655878</v>
      </c>
      <c r="V9">
        <f t="shared" si="1"/>
        <v>31.664861746607347</v>
      </c>
      <c r="W9">
        <f t="shared" si="1"/>
        <v>38.98921928543237</v>
      </c>
      <c r="X9">
        <f t="shared" si="1"/>
        <v>47.633697906728933</v>
      </c>
      <c r="Y9">
        <f t="shared" si="1"/>
        <v>57.634492011669238</v>
      </c>
      <c r="Z9">
        <f t="shared" si="1"/>
        <v>68.911126664354271</v>
      </c>
      <c r="AA9">
        <f t="shared" si="1"/>
        <v>81.209981236488517</v>
      </c>
      <c r="AB9" s="43">
        <f>$A9*$C9+($B9-$A9)*AA$10-($B9/$C9)*(AA$10^2)</f>
        <v>94.048405589867812</v>
      </c>
      <c r="AC9" s="44">
        <f t="shared" si="1"/>
        <v>106.67825547718955</v>
      </c>
      <c r="AD9" s="44">
        <f t="shared" si="1"/>
        <v>118.09649122068208</v>
      </c>
      <c r="AE9" s="44">
        <f t="shared" si="1"/>
        <v>127.13231686370146</v>
      </c>
      <c r="AF9" s="45">
        <f t="shared" si="1"/>
        <v>132.6260440669204</v>
      </c>
    </row>
    <row r="10" spans="1:32" x14ac:dyDescent="0.25">
      <c r="A10" s="13"/>
      <c r="B10" s="14" t="s">
        <v>28</v>
      </c>
      <c r="C10" s="15" t="s">
        <v>29</v>
      </c>
      <c r="D10" s="4" t="s">
        <v>8</v>
      </c>
      <c r="F10" s="6">
        <f>E$3+F9</f>
        <v>0.77823306594327124</v>
      </c>
      <c r="G10" s="6">
        <f>F10+G9</f>
        <v>1.7656225134551942</v>
      </c>
      <c r="H10" s="6">
        <f t="shared" ref="H10:AF10" si="2">G10+H9</f>
        <v>3.018144068510245</v>
      </c>
      <c r="I10" s="6">
        <f t="shared" si="2"/>
        <v>4.6066095831884013</v>
      </c>
      <c r="J10" s="6">
        <f t="shared" si="2"/>
        <v>6.6205111758225179</v>
      </c>
      <c r="K10" s="6">
        <f t="shared" si="2"/>
        <v>9.1728075547577586</v>
      </c>
      <c r="L10" s="6">
        <f t="shared" si="2"/>
        <v>12.40585020388124</v>
      </c>
      <c r="M10" s="6">
        <f t="shared" si="2"/>
        <v>16.498667331388432</v>
      </c>
      <c r="N10" s="6">
        <f t="shared" si="2"/>
        <v>21.675830369815976</v>
      </c>
      <c r="O10" s="6">
        <f t="shared" si="2"/>
        <v>28.218107736533124</v>
      </c>
      <c r="P10" s="6">
        <f t="shared" si="2"/>
        <v>36.475041524394193</v>
      </c>
      <c r="Q10" s="6">
        <f t="shared" si="2"/>
        <v>46.879430684841182</v>
      </c>
      <c r="R10" s="6">
        <f t="shared" si="2"/>
        <v>59.96341844933044</v>
      </c>
      <c r="S10" s="6">
        <f t="shared" si="2"/>
        <v>76.375390967415854</v>
      </c>
      <c r="T10" s="6">
        <f t="shared" si="2"/>
        <v>96.896105562316109</v>
      </c>
      <c r="U10" s="6">
        <f t="shared" si="2"/>
        <v>122.45127398197198</v>
      </c>
      <c r="V10" s="6">
        <f t="shared" si="2"/>
        <v>154.11613572857934</v>
      </c>
      <c r="W10" s="6">
        <f t="shared" si="2"/>
        <v>193.10535501401171</v>
      </c>
      <c r="X10" s="6">
        <f t="shared" si="2"/>
        <v>240.73905292074065</v>
      </c>
      <c r="Y10" s="6">
        <f t="shared" si="2"/>
        <v>298.37354493240991</v>
      </c>
      <c r="Z10" s="6">
        <f t="shared" si="2"/>
        <v>367.28467159676416</v>
      </c>
      <c r="AA10" s="6">
        <f t="shared" si="2"/>
        <v>448.49465283325264</v>
      </c>
      <c r="AB10" s="49">
        <f t="shared" si="2"/>
        <v>542.54305842312044</v>
      </c>
      <c r="AC10" s="50">
        <f t="shared" si="2"/>
        <v>649.22131390030995</v>
      </c>
      <c r="AD10" s="50">
        <f t="shared" si="2"/>
        <v>767.31780512099203</v>
      </c>
      <c r="AE10" s="50">
        <f t="shared" si="2"/>
        <v>894.45012198469351</v>
      </c>
      <c r="AF10" s="51">
        <f t="shared" si="2"/>
        <v>1027.0761660516139</v>
      </c>
    </row>
    <row r="11" spans="1:32" x14ac:dyDescent="0.25">
      <c r="A11" s="16" t="s">
        <v>27</v>
      </c>
      <c r="B11" s="17">
        <f>AF10-$AF$3</f>
        <v>1024.1120170195122</v>
      </c>
      <c r="C11" s="18">
        <f>((AF10-AA10)-($AF$3-$AA$3))</f>
        <v>577.07777266724725</v>
      </c>
      <c r="D11" s="4" t="s">
        <v>9</v>
      </c>
      <c r="E11" s="5">
        <f>SUM(F11:AA11)</f>
        <v>580728.59877873422</v>
      </c>
      <c r="F11">
        <f>(F10-F3)^2</f>
        <v>0.60564670492746397</v>
      </c>
      <c r="G11">
        <f t="shared" ref="G11:AF11" si="3">(G10-G3)^2</f>
        <v>3.1174228600198375</v>
      </c>
      <c r="H11">
        <f t="shared" si="3"/>
        <v>9.1091936182835749</v>
      </c>
      <c r="I11">
        <f t="shared" si="3"/>
        <v>21.220851851923218</v>
      </c>
      <c r="J11">
        <f t="shared" si="3"/>
        <v>43.831168229190858</v>
      </c>
      <c r="K11">
        <f t="shared" si="3"/>
        <v>84.140398436621012</v>
      </c>
      <c r="L11">
        <f t="shared" si="3"/>
        <v>153.9051192811402</v>
      </c>
      <c r="M11">
        <f t="shared" si="3"/>
        <v>272.20602371182389</v>
      </c>
      <c r="N11">
        <f t="shared" si="3"/>
        <v>469.84162222103663</v>
      </c>
      <c r="O11">
        <f t="shared" si="3"/>
        <v>796.23088135626438</v>
      </c>
      <c r="P11">
        <f t="shared" si="3"/>
        <v>1330.3814074286906</v>
      </c>
      <c r="Q11">
        <f t="shared" si="3"/>
        <v>2197.6193615086622</v>
      </c>
      <c r="R11">
        <f t="shared" si="3"/>
        <v>3595.5323180965229</v>
      </c>
      <c r="S11">
        <f t="shared" si="3"/>
        <v>5833.0881749488044</v>
      </c>
      <c r="T11">
        <f t="shared" si="3"/>
        <v>9388.6583633451773</v>
      </c>
      <c r="U11">
        <f t="shared" si="3"/>
        <v>14994.009202479328</v>
      </c>
      <c r="V11">
        <f t="shared" si="3"/>
        <v>23751.151140558581</v>
      </c>
      <c r="W11">
        <f t="shared" si="3"/>
        <v>37288.506338610154</v>
      </c>
      <c r="X11">
        <f t="shared" si="3"/>
        <v>57949.071878650233</v>
      </c>
      <c r="Y11">
        <f t="shared" si="3"/>
        <v>88671.977009800888</v>
      </c>
      <c r="Z11">
        <f t="shared" si="3"/>
        <v>134034.77963143543</v>
      </c>
      <c r="AA11">
        <f t="shared" si="3"/>
        <v>199839.61562360055</v>
      </c>
      <c r="AB11" s="43">
        <f t="shared" si="3"/>
        <v>292403.75133108394</v>
      </c>
      <c r="AC11" s="44">
        <f t="shared" si="3"/>
        <v>418610.8943665796</v>
      </c>
      <c r="AD11" s="44">
        <f t="shared" si="3"/>
        <v>584812.63088028005</v>
      </c>
      <c r="AE11" s="44">
        <f t="shared" si="3"/>
        <v>794608.83613678068</v>
      </c>
      <c r="AF11" s="45">
        <f t="shared" si="3"/>
        <v>1048805.4234037737</v>
      </c>
    </row>
    <row r="12" spans="1:32" ht="15.75" thickBot="1" x14ac:dyDescent="0.3">
      <c r="A12" s="19" t="s">
        <v>30</v>
      </c>
      <c r="B12" s="20">
        <f>(B11/$AF$3)*100</f>
        <v>34549.950286857958</v>
      </c>
      <c r="C12" s="21">
        <f>((C11)/($AF$3-$AA$3))*100</f>
        <v>38376.152870236619</v>
      </c>
      <c r="D12" s="4" t="s">
        <v>10</v>
      </c>
      <c r="E12" s="5">
        <f>SUM(F12:AA12)</f>
        <v>2242.6583311674071</v>
      </c>
      <c r="F12">
        <f>SQRT(F11)</f>
        <v>0.77823306594327124</v>
      </c>
      <c r="G12">
        <f t="shared" ref="G12:AF12" si="4">SQRT(G11)</f>
        <v>1.7656225134551942</v>
      </c>
      <c r="H12">
        <f t="shared" si="4"/>
        <v>3.018144068510245</v>
      </c>
      <c r="I12">
        <f t="shared" si="4"/>
        <v>4.6066095831884013</v>
      </c>
      <c r="J12">
        <f t="shared" si="4"/>
        <v>6.6205111758225179</v>
      </c>
      <c r="K12">
        <f t="shared" si="4"/>
        <v>9.1728075547577586</v>
      </c>
      <c r="L12">
        <f t="shared" si="4"/>
        <v>12.40585020388124</v>
      </c>
      <c r="M12">
        <f t="shared" si="4"/>
        <v>16.498667331388432</v>
      </c>
      <c r="N12">
        <f t="shared" si="4"/>
        <v>21.675830369815976</v>
      </c>
      <c r="O12">
        <f t="shared" si="4"/>
        <v>28.21756334902545</v>
      </c>
      <c r="P12">
        <f t="shared" si="4"/>
        <v>36.474393859647492</v>
      </c>
      <c r="Q12">
        <f t="shared" si="4"/>
        <v>46.878773037577062</v>
      </c>
      <c r="R12">
        <f t="shared" si="4"/>
        <v>59.9627577592669</v>
      </c>
      <c r="S12">
        <f t="shared" si="4"/>
        <v>76.374656627370868</v>
      </c>
      <c r="T12">
        <f t="shared" si="4"/>
        <v>96.895089469720688</v>
      </c>
      <c r="U12">
        <f t="shared" si="4"/>
        <v>122.45002736822613</v>
      </c>
      <c r="V12">
        <f t="shared" si="4"/>
        <v>154.11408482211669</v>
      </c>
      <c r="W12">
        <f t="shared" si="4"/>
        <v>193.10232090425572</v>
      </c>
      <c r="X12">
        <f t="shared" si="4"/>
        <v>240.72613459832365</v>
      </c>
      <c r="Y12">
        <f t="shared" si="4"/>
        <v>297.77840252409322</v>
      </c>
      <c r="Z12">
        <f t="shared" si="4"/>
        <v>366.10760662875532</v>
      </c>
      <c r="AA12">
        <f t="shared" si="4"/>
        <v>447.03424435226498</v>
      </c>
      <c r="AB12" s="43">
        <f t="shared" si="4"/>
        <v>540.74370207251047</v>
      </c>
      <c r="AC12" s="44">
        <f t="shared" si="4"/>
        <v>647.0014639601518</v>
      </c>
      <c r="AD12" s="44">
        <f t="shared" si="4"/>
        <v>764.7304302041864</v>
      </c>
      <c r="AE12" s="44">
        <f t="shared" si="4"/>
        <v>891.40834421536613</v>
      </c>
      <c r="AF12" s="45">
        <f t="shared" si="4"/>
        <v>1024.1120170195122</v>
      </c>
    </row>
    <row r="14" spans="1:32" ht="15.75" thickBot="1" x14ac:dyDescent="0.3">
      <c r="A14" t="s">
        <v>14</v>
      </c>
    </row>
    <row r="15" spans="1:32" x14ac:dyDescent="0.25">
      <c r="A15" s="22" t="s">
        <v>11</v>
      </c>
      <c r="B15" s="23" t="s">
        <v>12</v>
      </c>
      <c r="C15" s="24" t="s">
        <v>15</v>
      </c>
      <c r="D15" s="4" t="s">
        <v>6</v>
      </c>
      <c r="F15" s="3">
        <f>F$3-E$3</f>
        <v>0</v>
      </c>
      <c r="G15" s="3">
        <f t="shared" ref="G15:AF15" si="5">G$3-F$3</f>
        <v>0</v>
      </c>
      <c r="H15" s="3">
        <f t="shared" si="5"/>
        <v>0</v>
      </c>
      <c r="I15" s="3">
        <f t="shared" si="5"/>
        <v>0</v>
      </c>
      <c r="J15" s="3">
        <f t="shared" si="5"/>
        <v>0</v>
      </c>
      <c r="K15" s="3">
        <f t="shared" si="5"/>
        <v>0</v>
      </c>
      <c r="L15" s="3">
        <f t="shared" si="5"/>
        <v>0</v>
      </c>
      <c r="M15" s="3">
        <f t="shared" si="5"/>
        <v>0</v>
      </c>
      <c r="N15" s="3">
        <f t="shared" si="5"/>
        <v>0</v>
      </c>
      <c r="O15" s="3">
        <f t="shared" si="5"/>
        <v>5.4438750767351186E-4</v>
      </c>
      <c r="P15" s="3">
        <f t="shared" si="5"/>
        <v>1.0327723902521784E-4</v>
      </c>
      <c r="Q15" s="3">
        <f t="shared" si="5"/>
        <v>9.9825174178406291E-6</v>
      </c>
      <c r="R15" s="3">
        <f t="shared" si="5"/>
        <v>3.0427994268284212E-6</v>
      </c>
      <c r="S15" s="3">
        <f t="shared" si="5"/>
        <v>7.3649981448204024E-5</v>
      </c>
      <c r="T15" s="3">
        <f t="shared" si="5"/>
        <v>2.8175255043509726E-4</v>
      </c>
      <c r="U15" s="3">
        <f t="shared" si="5"/>
        <v>2.3052115042138588E-4</v>
      </c>
      <c r="V15" s="3">
        <f t="shared" si="5"/>
        <v>8.0429271678086E-4</v>
      </c>
      <c r="W15" s="3">
        <f t="shared" si="5"/>
        <v>9.8320329337105421E-4</v>
      </c>
      <c r="X15" s="3">
        <f t="shared" si="5"/>
        <v>9.8842126609999994E-3</v>
      </c>
      <c r="Y15" s="3">
        <f t="shared" si="5"/>
        <v>0.58222408589967944</v>
      </c>
      <c r="Z15" s="3">
        <f t="shared" si="5"/>
        <v>0.58192255969216755</v>
      </c>
      <c r="AA15" s="3">
        <f t="shared" si="5"/>
        <v>0.28334351297883398</v>
      </c>
      <c r="AB15" s="46">
        <f t="shared" si="5"/>
        <v>0.33894786962231804</v>
      </c>
      <c r="AC15" s="47">
        <f t="shared" si="5"/>
        <v>0.42049358954811011</v>
      </c>
      <c r="AD15" s="47">
        <f t="shared" si="5"/>
        <v>0.36752497664756589</v>
      </c>
      <c r="AE15" s="47">
        <f t="shared" si="5"/>
        <v>0.45440285252166612</v>
      </c>
      <c r="AF15" s="48">
        <f t="shared" si="5"/>
        <v>-7.7628737225660327E-2</v>
      </c>
    </row>
    <row r="16" spans="1:32" ht="15.75" thickBot="1" x14ac:dyDescent="0.3">
      <c r="A16" s="25">
        <v>5.2830382960039938E-4</v>
      </c>
      <c r="B16" s="26">
        <v>0.28011800145205834</v>
      </c>
      <c r="C16" s="27">
        <v>7.7085325087615314E-2</v>
      </c>
      <c r="D16" s="4" t="s">
        <v>7</v>
      </c>
      <c r="F16">
        <f>$A16*($C16*E$4)+($B16-$A16)*(E$3)-($B16/($C16*E$4))*(E3^2)</f>
        <v>0.54497017277840398</v>
      </c>
      <c r="G16">
        <f>$A16*($C16*F$4)+($B16-$A16)*(F$17)-($B16/($C16*F$4))*(F17^2)</f>
        <v>0.71417317499817679</v>
      </c>
      <c r="H16">
        <f t="shared" ref="H16:AF16" si="6">$A16*($C16*G$4)+($B16-$A16)*(G$17)-($B16/($C16*G$4))*(G17^2)</f>
        <v>0.92701753715219148</v>
      </c>
      <c r="I16">
        <f t="shared" si="6"/>
        <v>1.200984838402239</v>
      </c>
      <c r="J16">
        <f t="shared" si="6"/>
        <v>1.5520665702516099</v>
      </c>
      <c r="K16">
        <f t="shared" si="6"/>
        <v>2.0090878353812878</v>
      </c>
      <c r="L16">
        <f t="shared" si="6"/>
        <v>2.5749993209547708</v>
      </c>
      <c r="M16">
        <f t="shared" si="6"/>
        <v>3.3086292442275274</v>
      </c>
      <c r="N16">
        <f t="shared" si="6"/>
        <v>4.242017228156719</v>
      </c>
      <c r="O16">
        <f t="shared" si="6"/>
        <v>5.4363004731486795</v>
      </c>
      <c r="P16">
        <f t="shared" si="6"/>
        <v>6.9458482717938379</v>
      </c>
      <c r="Q16">
        <f t="shared" si="6"/>
        <v>8.8516715403344914</v>
      </c>
      <c r="R16">
        <f t="shared" si="6"/>
        <v>11.261486522517441</v>
      </c>
      <c r="S16">
        <f t="shared" si="6"/>
        <v>14.254379611813876</v>
      </c>
      <c r="T16">
        <f t="shared" si="6"/>
        <v>17.940305538705879</v>
      </c>
      <c r="U16">
        <f t="shared" si="6"/>
        <v>22.614332848635055</v>
      </c>
      <c r="V16">
        <f t="shared" si="6"/>
        <v>28.313234717190603</v>
      </c>
      <c r="W16">
        <f t="shared" si="6"/>
        <v>35.226865261838562</v>
      </c>
      <c r="X16">
        <f t="shared" si="6"/>
        <v>43.53789038418239</v>
      </c>
      <c r="Y16">
        <f t="shared" si="6"/>
        <v>53.352078295937623</v>
      </c>
      <c r="Z16">
        <f t="shared" si="6"/>
        <v>64.544957065880453</v>
      </c>
      <c r="AA16">
        <f t="shared" si="6"/>
        <v>77.302172031210986</v>
      </c>
      <c r="AB16" s="43">
        <f t="shared" si="6"/>
        <v>91.360343450644024</v>
      </c>
      <c r="AC16" s="44">
        <f t="shared" si="6"/>
        <v>106.63158420928373</v>
      </c>
      <c r="AD16" s="44">
        <f t="shared" si="6"/>
        <v>121.13238181224516</v>
      </c>
      <c r="AE16" s="44">
        <f t="shared" si="6"/>
        <v>133.08913731152438</v>
      </c>
      <c r="AF16" s="45">
        <f t="shared" si="6"/>
        <v>147.30469001412905</v>
      </c>
    </row>
    <row r="17" spans="1:32" x14ac:dyDescent="0.25">
      <c r="A17" s="13"/>
      <c r="B17" s="14" t="s">
        <v>28</v>
      </c>
      <c r="C17" s="15" t="s">
        <v>29</v>
      </c>
      <c r="D17" s="4" t="s">
        <v>8</v>
      </c>
      <c r="F17" s="6">
        <f>E$3+F16</f>
        <v>0.54497017277840398</v>
      </c>
      <c r="G17" s="6">
        <f>F17+G16</f>
        <v>1.2591433477765808</v>
      </c>
      <c r="H17" s="6">
        <f t="shared" ref="H17" si="7">G17+H16</f>
        <v>2.1861608849287721</v>
      </c>
      <c r="I17" s="6">
        <f t="shared" ref="I17" si="8">H17+I16</f>
        <v>3.3871457233310114</v>
      </c>
      <c r="J17" s="6">
        <f t="shared" ref="J17" si="9">I17+J16</f>
        <v>4.9392122935826208</v>
      </c>
      <c r="K17" s="6">
        <f t="shared" ref="K17" si="10">J17+K16</f>
        <v>6.9483001289639086</v>
      </c>
      <c r="L17" s="6">
        <f t="shared" ref="L17" si="11">K17+L16</f>
        <v>9.5232994499186798</v>
      </c>
      <c r="M17" s="6">
        <f t="shared" ref="M17" si="12">L17+M16</f>
        <v>12.831928694146207</v>
      </c>
      <c r="N17" s="6">
        <f t="shared" ref="N17" si="13">M17+N16</f>
        <v>17.073945922302926</v>
      </c>
      <c r="O17" s="6">
        <f t="shared" ref="O17" si="14">N17+O16</f>
        <v>22.510246395451606</v>
      </c>
      <c r="P17" s="6">
        <f t="shared" ref="P17" si="15">O17+P16</f>
        <v>29.456094667245445</v>
      </c>
      <c r="Q17" s="6">
        <f t="shared" ref="Q17" si="16">P17+Q16</f>
        <v>38.307766207579938</v>
      </c>
      <c r="R17" s="6">
        <f t="shared" ref="R17" si="17">Q17+R16</f>
        <v>49.569252730097375</v>
      </c>
      <c r="S17" s="6">
        <f t="shared" ref="S17" si="18">R17+S16</f>
        <v>63.823632341911249</v>
      </c>
      <c r="T17" s="6">
        <f t="shared" ref="T17" si="19">S17+T16</f>
        <v>81.763937880617135</v>
      </c>
      <c r="U17" s="6">
        <f t="shared" ref="U17" si="20">T17+U16</f>
        <v>104.37827072925219</v>
      </c>
      <c r="V17" s="6">
        <f t="shared" ref="V17" si="21">U17+V16</f>
        <v>132.69150544644279</v>
      </c>
      <c r="W17" s="6">
        <f t="shared" ref="W17" si="22">V17+W16</f>
        <v>167.91837070828134</v>
      </c>
      <c r="X17" s="6">
        <f t="shared" ref="X17" si="23">W17+X16</f>
        <v>211.45626109246373</v>
      </c>
      <c r="Y17" s="6">
        <f t="shared" ref="Y17" si="24">X17+Y16</f>
        <v>264.80833938840135</v>
      </c>
      <c r="Z17" s="6">
        <f t="shared" ref="Z17" si="25">Y17+Z16</f>
        <v>329.3532964542818</v>
      </c>
      <c r="AA17" s="6">
        <f t="shared" ref="AA17" si="26">Z17+AA16</f>
        <v>406.6554684854928</v>
      </c>
      <c r="AB17" s="49">
        <f t="shared" ref="AB17" si="27">AA17+AB16</f>
        <v>498.01581193613686</v>
      </c>
      <c r="AC17" s="50">
        <f t="shared" ref="AC17" si="28">AB17+AC16</f>
        <v>604.64739614542054</v>
      </c>
      <c r="AD17" s="50">
        <f t="shared" ref="AD17" si="29">AC17+AD16</f>
        <v>725.77977795766571</v>
      </c>
      <c r="AE17" s="50">
        <f t="shared" ref="AE17" si="30">AD17+AE16</f>
        <v>858.8689152691901</v>
      </c>
      <c r="AF17" s="51">
        <f t="shared" ref="AF17" si="31">AE17+AF16</f>
        <v>1006.1736052833191</v>
      </c>
    </row>
    <row r="18" spans="1:32" x14ac:dyDescent="0.25">
      <c r="A18" s="16" t="s">
        <v>27</v>
      </c>
      <c r="B18" s="17">
        <f>AF17-$AF$3</f>
        <v>1003.2094562512175</v>
      </c>
      <c r="C18" s="18">
        <f>((AF17-AA17)-($AF$3-$AA$3))</f>
        <v>598.01439624671241</v>
      </c>
      <c r="D18" s="4" t="s">
        <v>9</v>
      </c>
      <c r="E18" s="5">
        <f>SUM(F18:AA18)</f>
        <v>459791.19905204553</v>
      </c>
      <c r="F18">
        <f>(F3-F17)^2</f>
        <v>0.29699248921812349</v>
      </c>
      <c r="G18">
        <f t="shared" ref="G18:AF18" si="32">(G3-G17)^2</f>
        <v>1.5854419702500153</v>
      </c>
      <c r="H18">
        <f t="shared" si="32"/>
        <v>4.7792994147925523</v>
      </c>
      <c r="I18">
        <f>(I3-I17)^2</f>
        <v>11.47275615107956</v>
      </c>
      <c r="J18">
        <f t="shared" si="32"/>
        <v>24.395818081077692</v>
      </c>
      <c r="K18">
        <f t="shared" si="32"/>
        <v>48.278874682159866</v>
      </c>
      <c r="L18">
        <f t="shared" si="32"/>
        <v>90.69323241282143</v>
      </c>
      <c r="M18">
        <f t="shared" si="32"/>
        <v>164.65839401165277</v>
      </c>
      <c r="N18">
        <f t="shared" si="32"/>
        <v>291.51962935772468</v>
      </c>
      <c r="O18">
        <f t="shared" si="32"/>
        <v>506.68668448643513</v>
      </c>
      <c r="P18">
        <f t="shared" si="32"/>
        <v>867.62335811701246</v>
      </c>
      <c r="Q18">
        <f t="shared" si="32"/>
        <v>1467.4345662518215</v>
      </c>
      <c r="R18">
        <f t="shared" si="32"/>
        <v>2457.0453168313056</v>
      </c>
      <c r="S18">
        <f t="shared" si="32"/>
        <v>4073.3623093566239</v>
      </c>
      <c r="T18">
        <f t="shared" si="32"/>
        <v>6685.1753793141561</v>
      </c>
      <c r="U18">
        <f t="shared" si="32"/>
        <v>10894.563163208994</v>
      </c>
      <c r="V18">
        <f t="shared" si="32"/>
        <v>17606.491346117458</v>
      </c>
      <c r="W18">
        <f t="shared" si="32"/>
        <v>28195.560264996071</v>
      </c>
      <c r="X18">
        <f t="shared" si="32"/>
        <v>44708.287201771476</v>
      </c>
      <c r="Y18">
        <f t="shared" si="32"/>
        <v>69808.613458437016</v>
      </c>
      <c r="Z18">
        <f t="shared" si="32"/>
        <v>107699.63891253182</v>
      </c>
      <c r="AA18">
        <f t="shared" si="32"/>
        <v>164183.03665205452</v>
      </c>
      <c r="AB18" s="43">
        <f t="shared" si="32"/>
        <v>246230.77079386314</v>
      </c>
      <c r="AC18" s="44">
        <f t="shared" si="32"/>
        <v>362918.94842689356</v>
      </c>
      <c r="AD18" s="44">
        <f t="shared" si="32"/>
        <v>523007.25181601383</v>
      </c>
      <c r="AE18" s="44">
        <f t="shared" si="32"/>
        <v>732440.08928120893</v>
      </c>
      <c r="AF18" s="45">
        <f t="shared" si="32"/>
        <v>1006429.2131118635</v>
      </c>
    </row>
    <row r="19" spans="1:32" ht="15.75" thickBot="1" x14ac:dyDescent="0.3">
      <c r="A19" s="19" t="s">
        <v>30</v>
      </c>
      <c r="B19" s="20">
        <f>(B18/$AF$3)*100</f>
        <v>33844.771142964717</v>
      </c>
      <c r="C19" s="21">
        <f>((C18)/($AF$3-$AA$3))*100</f>
        <v>39768.455788712483</v>
      </c>
      <c r="D19" s="4" t="s">
        <v>10</v>
      </c>
      <c r="E19" s="5">
        <f>SUM(F19:AA19)</f>
        <v>1958.1304225133308</v>
      </c>
      <c r="F19">
        <f>SQRT(F18)</f>
        <v>0.54497017277840398</v>
      </c>
      <c r="G19">
        <f t="shared" ref="G19" si="33">SQRT(G18)</f>
        <v>1.2591433477765808</v>
      </c>
      <c r="H19">
        <f t="shared" ref="H19" si="34">SQRT(H18)</f>
        <v>2.1861608849287721</v>
      </c>
      <c r="I19">
        <f t="shared" ref="I19" si="35">SQRT(I18)</f>
        <v>3.3871457233310114</v>
      </c>
      <c r="J19">
        <f t="shared" ref="J19" si="36">SQRT(J18)</f>
        <v>4.9392122935826208</v>
      </c>
      <c r="K19">
        <f t="shared" ref="K19" si="37">SQRT(K18)</f>
        <v>6.9483001289639086</v>
      </c>
      <c r="L19">
        <f t="shared" ref="L19" si="38">SQRT(L18)</f>
        <v>9.5232994499186798</v>
      </c>
      <c r="M19">
        <f t="shared" ref="M19" si="39">SQRT(M18)</f>
        <v>12.831928694146207</v>
      </c>
      <c r="N19">
        <f t="shared" ref="N19" si="40">SQRT(N18)</f>
        <v>17.073945922302926</v>
      </c>
      <c r="O19">
        <f t="shared" ref="O19" si="41">SQRT(O18)</f>
        <v>22.509702007943933</v>
      </c>
      <c r="P19">
        <f t="shared" ref="P19" si="42">SQRT(P18)</f>
        <v>29.455447002498747</v>
      </c>
      <c r="Q19">
        <f t="shared" ref="Q19" si="43">SQRT(Q18)</f>
        <v>38.307108560315818</v>
      </c>
      <c r="R19">
        <f t="shared" ref="R19" si="44">SQRT(R18)</f>
        <v>49.568592040033835</v>
      </c>
      <c r="S19">
        <f t="shared" ref="S19" si="45">SQRT(S18)</f>
        <v>63.822898001866257</v>
      </c>
      <c r="T19">
        <f t="shared" ref="T19" si="46">SQRT(T18)</f>
        <v>81.762921788021714</v>
      </c>
      <c r="U19">
        <f t="shared" ref="U19" si="47">SQRT(U18)</f>
        <v>104.37702411550634</v>
      </c>
      <c r="V19">
        <f t="shared" ref="V19" si="48">SQRT(V18)</f>
        <v>132.68945453998015</v>
      </c>
      <c r="W19">
        <f t="shared" ref="W19" si="49">SQRT(W18)</f>
        <v>167.91533659852536</v>
      </c>
      <c r="X19">
        <f t="shared" ref="X19" si="50">SQRT(X18)</f>
        <v>211.44334277004674</v>
      </c>
      <c r="Y19">
        <f t="shared" ref="Y19" si="51">SQRT(Y18)</f>
        <v>264.21319698008466</v>
      </c>
      <c r="Z19">
        <f t="shared" ref="Z19" si="52">SQRT(Z18)</f>
        <v>328.17623148627297</v>
      </c>
      <c r="AA19">
        <f t="shared" ref="AA19" si="53">SQRT(AA18)</f>
        <v>405.19506000450514</v>
      </c>
      <c r="AB19" s="43">
        <f t="shared" ref="AB19" si="54">SQRT(AB18)</f>
        <v>496.21645558552683</v>
      </c>
      <c r="AC19" s="44">
        <f t="shared" ref="AC19" si="55">SQRT(AC18)</f>
        <v>602.42754620526239</v>
      </c>
      <c r="AD19" s="44">
        <f t="shared" ref="AD19" si="56">SQRT(AD18)</f>
        <v>723.19240304086009</v>
      </c>
      <c r="AE19" s="44">
        <f t="shared" ref="AE19" si="57">SQRT(AE18)</f>
        <v>855.82713749986272</v>
      </c>
      <c r="AF19" s="45">
        <f t="shared" ref="AF19" si="58">SQRT(AF18)</f>
        <v>1003.2094562512175</v>
      </c>
    </row>
    <row r="22" spans="1:32" ht="15.75" thickBot="1" x14ac:dyDescent="0.3">
      <c r="A22" t="s">
        <v>16</v>
      </c>
    </row>
    <row r="23" spans="1:32" x14ac:dyDescent="0.25">
      <c r="A23" s="22" t="s">
        <v>11</v>
      </c>
      <c r="B23" s="23" t="s">
        <v>12</v>
      </c>
      <c r="C23" s="24" t="s">
        <v>15</v>
      </c>
      <c r="D23" s="4" t="s">
        <v>6</v>
      </c>
      <c r="F23" s="3">
        <f>F$3-E$3</f>
        <v>0</v>
      </c>
      <c r="G23" s="3">
        <f t="shared" ref="G23:AF23" si="59">G$3-F$3</f>
        <v>0</v>
      </c>
      <c r="H23" s="3">
        <f t="shared" si="59"/>
        <v>0</v>
      </c>
      <c r="I23" s="3">
        <f t="shared" si="59"/>
        <v>0</v>
      </c>
      <c r="J23" s="3">
        <f t="shared" si="59"/>
        <v>0</v>
      </c>
      <c r="K23" s="3">
        <f t="shared" si="59"/>
        <v>0</v>
      </c>
      <c r="L23" s="3">
        <f t="shared" si="59"/>
        <v>0</v>
      </c>
      <c r="M23" s="3">
        <f t="shared" si="59"/>
        <v>0</v>
      </c>
      <c r="N23" s="3">
        <f t="shared" si="59"/>
        <v>0</v>
      </c>
      <c r="O23" s="3">
        <f t="shared" si="59"/>
        <v>5.4438750767351186E-4</v>
      </c>
      <c r="P23" s="3">
        <f t="shared" si="59"/>
        <v>1.0327723902521784E-4</v>
      </c>
      <c r="Q23" s="3">
        <f t="shared" si="59"/>
        <v>9.9825174178406291E-6</v>
      </c>
      <c r="R23" s="3">
        <f t="shared" si="59"/>
        <v>3.0427994268284212E-6</v>
      </c>
      <c r="S23" s="3">
        <f t="shared" si="59"/>
        <v>7.3649981448204024E-5</v>
      </c>
      <c r="T23" s="3">
        <f t="shared" si="59"/>
        <v>2.8175255043509726E-4</v>
      </c>
      <c r="U23" s="3">
        <f t="shared" si="59"/>
        <v>2.3052115042138588E-4</v>
      </c>
      <c r="V23" s="3">
        <f t="shared" si="59"/>
        <v>8.0429271678086E-4</v>
      </c>
      <c r="W23" s="3">
        <f t="shared" si="59"/>
        <v>9.8320329337105421E-4</v>
      </c>
      <c r="X23" s="3">
        <f t="shared" si="59"/>
        <v>9.8842126609999994E-3</v>
      </c>
      <c r="Y23" s="3">
        <f t="shared" si="59"/>
        <v>0.58222408589967944</v>
      </c>
      <c r="Z23" s="3">
        <f t="shared" si="59"/>
        <v>0.58192255969216755</v>
      </c>
      <c r="AA23" s="3">
        <f t="shared" si="59"/>
        <v>0.28334351297883398</v>
      </c>
      <c r="AB23" s="46">
        <f t="shared" si="59"/>
        <v>0.33894786962231804</v>
      </c>
      <c r="AC23" s="47">
        <f t="shared" si="59"/>
        <v>0.42049358954811011</v>
      </c>
      <c r="AD23" s="47">
        <f t="shared" si="59"/>
        <v>0.36752497664756589</v>
      </c>
      <c r="AE23" s="47">
        <f t="shared" si="59"/>
        <v>0.45440285252166612</v>
      </c>
      <c r="AF23" s="48">
        <f t="shared" si="59"/>
        <v>-7.7628737225660327E-2</v>
      </c>
    </row>
    <row r="24" spans="1:32" ht="15.75" thickBot="1" x14ac:dyDescent="0.3">
      <c r="A24" s="25">
        <v>5.7734816232453325E-3</v>
      </c>
      <c r="B24" s="26">
        <v>0.21954270082456115</v>
      </c>
      <c r="C24" s="27">
        <v>8.9658830549754227E-3</v>
      </c>
      <c r="D24" s="4" t="s">
        <v>7</v>
      </c>
      <c r="F24">
        <f>$A24*($C24/($C24+E5))*E$4+($B24-$A24)*(E$3)-($B24/(($C24/($C24+E5))*E$4)*(E$3^2))</f>
        <v>3.7692997225706431</v>
      </c>
      <c r="G24">
        <f>$A24*($C24/($C24+F5))*F$4+($B24-$A24)*(F$25)-($B24/(($C24/($C24+F5))*F$4)*(F$25^2))</f>
        <v>4.8923453091900058</v>
      </c>
      <c r="H24">
        <f t="shared" ref="H24:AF24" si="60">$A24*($C24/($C24+G5))*G$4+($B24-$A24)*(G$25)-($B24/(($C24/($C24+G5))*G$4)*(G$25^2))</f>
        <v>5.4456401884186771</v>
      </c>
      <c r="I24">
        <f t="shared" si="60"/>
        <v>5.9134326828183914</v>
      </c>
      <c r="J24">
        <f t="shared" si="60"/>
        <v>6.3946997340834608</v>
      </c>
      <c r="K24">
        <f t="shared" si="60"/>
        <v>6.9814690619855382</v>
      </c>
      <c r="L24">
        <f t="shared" si="60"/>
        <v>7.4680359153757703</v>
      </c>
      <c r="M24">
        <f t="shared" si="60"/>
        <v>8.0780977459773151</v>
      </c>
      <c r="N24">
        <f t="shared" si="60"/>
        <v>8.7506716949955035</v>
      </c>
      <c r="O24">
        <f t="shared" si="60"/>
        <v>9.5637365594132397</v>
      </c>
      <c r="P24">
        <f t="shared" si="60"/>
        <v>10.411269281953103</v>
      </c>
      <c r="Q24">
        <f t="shared" si="60"/>
        <v>11.290878868534158</v>
      </c>
      <c r="R24">
        <f t="shared" si="60"/>
        <v>12.306550297452398</v>
      </c>
      <c r="S24">
        <f t="shared" si="60"/>
        <v>13.129130935643785</v>
      </c>
      <c r="T24">
        <f t="shared" si="60"/>
        <v>13.646327584414802</v>
      </c>
      <c r="U24">
        <f t="shared" si="60"/>
        <v>14.917244663985354</v>
      </c>
      <c r="V24">
        <f t="shared" si="60"/>
        <v>16.047574230931627</v>
      </c>
      <c r="W24">
        <f t="shared" si="60"/>
        <v>17.102209687910467</v>
      </c>
      <c r="X24">
        <f t="shared" si="60"/>
        <v>18.218485225980828</v>
      </c>
      <c r="Y24">
        <f t="shared" si="60"/>
        <v>19.359521887824712</v>
      </c>
      <c r="Z24">
        <f t="shared" si="60"/>
        <v>20.287957357610214</v>
      </c>
      <c r="AA24">
        <f t="shared" si="60"/>
        <v>21.58414096673242</v>
      </c>
      <c r="AB24" s="43">
        <f t="shared" si="60"/>
        <v>23.05972510498388</v>
      </c>
      <c r="AC24" s="44">
        <f t="shared" si="60"/>
        <v>24.759639151311436</v>
      </c>
      <c r="AD24" s="44">
        <f t="shared" si="60"/>
        <v>26.038243936335405</v>
      </c>
      <c r="AE24" s="44">
        <f t="shared" si="60"/>
        <v>26.893667276913305</v>
      </c>
      <c r="AF24" s="45">
        <f t="shared" si="60"/>
        <v>28.951708098988707</v>
      </c>
    </row>
    <row r="25" spans="1:32" x14ac:dyDescent="0.25">
      <c r="A25" s="13"/>
      <c r="B25" s="14" t="s">
        <v>28</v>
      </c>
      <c r="C25" s="15" t="s">
        <v>29</v>
      </c>
      <c r="D25" s="4" t="s">
        <v>8</v>
      </c>
      <c r="F25" s="6">
        <f>E$3+F24</f>
        <v>3.7692997225706431</v>
      </c>
      <c r="G25" s="6">
        <f t="shared" ref="G25:AF25" si="61">F$3+G24</f>
        <v>4.8923453091900058</v>
      </c>
      <c r="H25" s="6">
        <f t="shared" si="61"/>
        <v>5.4456401884186771</v>
      </c>
      <c r="I25" s="6">
        <f t="shared" si="61"/>
        <v>5.9134326828183914</v>
      </c>
      <c r="J25" s="6">
        <f t="shared" si="61"/>
        <v>6.3946997340834608</v>
      </c>
      <c r="K25" s="6">
        <f t="shared" si="61"/>
        <v>6.9814690619855382</v>
      </c>
      <c r="L25" s="6">
        <f t="shared" si="61"/>
        <v>7.4680359153757703</v>
      </c>
      <c r="M25" s="6">
        <f t="shared" si="61"/>
        <v>8.0780977459773151</v>
      </c>
      <c r="N25" s="6">
        <f t="shared" si="61"/>
        <v>8.7506716949955035</v>
      </c>
      <c r="O25" s="6">
        <f t="shared" si="61"/>
        <v>9.5637365594132397</v>
      </c>
      <c r="P25" s="6">
        <f t="shared" si="61"/>
        <v>10.411813669460777</v>
      </c>
      <c r="Q25" s="6">
        <f t="shared" si="61"/>
        <v>11.291526533280857</v>
      </c>
      <c r="R25" s="6">
        <f t="shared" si="61"/>
        <v>12.307207944716515</v>
      </c>
      <c r="S25" s="6">
        <f t="shared" si="61"/>
        <v>13.129791625707329</v>
      </c>
      <c r="T25" s="6">
        <f t="shared" si="61"/>
        <v>13.647061924459793</v>
      </c>
      <c r="U25" s="6">
        <f t="shared" si="61"/>
        <v>14.91826075658078</v>
      </c>
      <c r="V25" s="6">
        <f t="shared" si="61"/>
        <v>16.048820844677476</v>
      </c>
      <c r="W25" s="6">
        <f t="shared" si="61"/>
        <v>17.104260594373095</v>
      </c>
      <c r="X25" s="6">
        <f t="shared" si="61"/>
        <v>18.221519335736829</v>
      </c>
      <c r="Y25" s="6">
        <f t="shared" si="61"/>
        <v>19.372440210241713</v>
      </c>
      <c r="Z25" s="6">
        <f t="shared" si="61"/>
        <v>20.883099765926893</v>
      </c>
      <c r="AA25" s="6">
        <f t="shared" si="61"/>
        <v>22.761205934741266</v>
      </c>
      <c r="AB25" s="49">
        <f t="shared" si="61"/>
        <v>24.520133585971561</v>
      </c>
      <c r="AC25" s="50">
        <f t="shared" si="61"/>
        <v>26.558995501921434</v>
      </c>
      <c r="AD25" s="50">
        <f t="shared" si="61"/>
        <v>28.258093876493515</v>
      </c>
      <c r="AE25" s="50">
        <f t="shared" si="61"/>
        <v>29.481042193718981</v>
      </c>
      <c r="AF25" s="51">
        <f t="shared" si="61"/>
        <v>31.99348586831605</v>
      </c>
    </row>
    <row r="26" spans="1:32" x14ac:dyDescent="0.25">
      <c r="A26" s="16" t="s">
        <v>27</v>
      </c>
      <c r="B26" s="17">
        <f>AF25-$AF$3</f>
        <v>29.02933683621437</v>
      </c>
      <c r="C26" s="18">
        <f>((AF25-AA25)-($AF$3-$AA$3))</f>
        <v>7.7285393824607844</v>
      </c>
      <c r="D26" s="4" t="s">
        <v>9</v>
      </c>
      <c r="E26" s="5">
        <f>SUM(F26:AA26)</f>
        <v>3526.0294064469485</v>
      </c>
      <c r="F26">
        <f>(F3-F25)^2</f>
        <v>14.207620398571127</v>
      </c>
      <c r="G26">
        <f t="shared" ref="G26:AF26" si="62">(G3-G25)^2</f>
        <v>23.935042624353454</v>
      </c>
      <c r="H26">
        <f t="shared" si="62"/>
        <v>29.654997061720607</v>
      </c>
      <c r="I26">
        <f t="shared" si="62"/>
        <v>34.968686094224715</v>
      </c>
      <c r="J26">
        <f t="shared" si="62"/>
        <v>40.892184689087081</v>
      </c>
      <c r="K26">
        <f t="shared" si="62"/>
        <v>48.740910263461231</v>
      </c>
      <c r="L26">
        <f t="shared" si="62"/>
        <v>55.771560433342422</v>
      </c>
      <c r="M26">
        <f t="shared" si="62"/>
        <v>65.255663193563777</v>
      </c>
      <c r="N26">
        <f t="shared" si="62"/>
        <v>76.574255113595484</v>
      </c>
      <c r="O26">
        <f t="shared" si="62"/>
        <v>91.454644516795895</v>
      </c>
      <c r="P26">
        <f t="shared" si="62"/>
        <v>108.39237757771409</v>
      </c>
      <c r="Q26">
        <f t="shared" si="62"/>
        <v>127.4837202012209</v>
      </c>
      <c r="R26">
        <f t="shared" si="62"/>
        <v>151.45110533100657</v>
      </c>
      <c r="S26">
        <f t="shared" si="62"/>
        <v>172.37214521020331</v>
      </c>
      <c r="T26">
        <f t="shared" si="62"/>
        <v>186.21456684534286</v>
      </c>
      <c r="U26">
        <f t="shared" si="62"/>
        <v>222.51731093753736</v>
      </c>
      <c r="V26">
        <f t="shared" si="62"/>
        <v>257.49882544999576</v>
      </c>
      <c r="W26">
        <f t="shared" si="62"/>
        <v>292.45194727816914</v>
      </c>
      <c r="X26">
        <f t="shared" si="62"/>
        <v>331.55315086227188</v>
      </c>
      <c r="Y26">
        <f t="shared" si="62"/>
        <v>352.5869127421787</v>
      </c>
      <c r="Z26">
        <f t="shared" si="62"/>
        <v>388.32780745675694</v>
      </c>
      <c r="AA26">
        <f t="shared" si="62"/>
        <v>453.72397216583522</v>
      </c>
      <c r="AB26" s="43">
        <f t="shared" si="62"/>
        <v>516.23371817892428</v>
      </c>
      <c r="AC26" s="44">
        <f t="shared" si="62"/>
        <v>592.39400667670327</v>
      </c>
      <c r="AD26" s="44">
        <f t="shared" si="62"/>
        <v>658.98581190727668</v>
      </c>
      <c r="AE26" s="44">
        <f t="shared" si="62"/>
        <v>699.03470330290133</v>
      </c>
      <c r="AF26" s="45">
        <f t="shared" si="62"/>
        <v>842.70239715039247</v>
      </c>
    </row>
    <row r="27" spans="1:32" ht="15.75" thickBot="1" x14ac:dyDescent="0.3">
      <c r="A27" s="19" t="s">
        <v>30</v>
      </c>
      <c r="B27" s="20">
        <f>(B26/$AF$3)*100</f>
        <v>979.34808681436641</v>
      </c>
      <c r="C27" s="21">
        <f>((C26)/($AF$3-$AA$3))*100</f>
        <v>513.95431058471718</v>
      </c>
      <c r="D27" s="4" t="s">
        <v>10</v>
      </c>
      <c r="E27" s="5">
        <f>SUM(F27:AA27)</f>
        <v>254.09831112281472</v>
      </c>
      <c r="F27">
        <f>SQRT(F26)</f>
        <v>3.7692997225706431</v>
      </c>
      <c r="G27">
        <f t="shared" ref="G27" si="63">SQRT(G26)</f>
        <v>4.8923453091900058</v>
      </c>
      <c r="H27">
        <f t="shared" ref="H27" si="64">SQRT(H26)</f>
        <v>5.4456401884186771</v>
      </c>
      <c r="I27">
        <f t="shared" ref="I27" si="65">SQRT(I26)</f>
        <v>5.9134326828183914</v>
      </c>
      <c r="J27">
        <f t="shared" ref="J27" si="66">SQRT(J26)</f>
        <v>6.3946997340834608</v>
      </c>
      <c r="K27">
        <f t="shared" ref="K27" si="67">SQRT(K26)</f>
        <v>6.9814690619855382</v>
      </c>
      <c r="L27">
        <f t="shared" ref="L27" si="68">SQRT(L26)</f>
        <v>7.4680359153757703</v>
      </c>
      <c r="M27">
        <f t="shared" ref="M27" si="69">SQRT(M26)</f>
        <v>8.0780977459773151</v>
      </c>
      <c r="N27">
        <f t="shared" ref="N27" si="70">SQRT(N26)</f>
        <v>8.7506716949955035</v>
      </c>
      <c r="O27">
        <f t="shared" ref="O27" si="71">SQRT(O26)</f>
        <v>9.5631921719055661</v>
      </c>
      <c r="P27">
        <f t="shared" ref="P27" si="72">SQRT(P26)</f>
        <v>10.411166004714078</v>
      </c>
      <c r="Q27">
        <f t="shared" ref="Q27" si="73">SQRT(Q26)</f>
        <v>11.290868886016741</v>
      </c>
      <c r="R27">
        <f t="shared" ref="R27" si="74">SQRT(R26)</f>
        <v>12.306547254652971</v>
      </c>
      <c r="S27">
        <f t="shared" ref="S27" si="75">SQRT(S26)</f>
        <v>13.129057285662338</v>
      </c>
      <c r="T27">
        <f t="shared" ref="T27" si="76">SQRT(T26)</f>
        <v>13.646045831864367</v>
      </c>
      <c r="U27">
        <f t="shared" ref="U27" si="77">SQRT(U26)</f>
        <v>14.917014142834931</v>
      </c>
      <c r="V27">
        <f t="shared" ref="V27" si="78">SQRT(V26)</f>
        <v>16.046769938214847</v>
      </c>
      <c r="W27">
        <f t="shared" ref="W27" si="79">SQRT(W26)</f>
        <v>17.101226484617094</v>
      </c>
      <c r="X27">
        <f t="shared" ref="X27" si="80">SQRT(X26)</f>
        <v>18.208601013319829</v>
      </c>
      <c r="Y27">
        <f t="shared" ref="Y27" si="81">SQRT(Y26)</f>
        <v>18.777297801925034</v>
      </c>
      <c r="Z27">
        <f t="shared" ref="Z27" si="82">SQRT(Z26)</f>
        <v>19.706034797918047</v>
      </c>
      <c r="AA27">
        <f t="shared" ref="AA27" si="83">SQRT(AA26)</f>
        <v>21.300797453753585</v>
      </c>
      <c r="AB27" s="43">
        <f t="shared" ref="AB27" si="84">SQRT(AB26)</f>
        <v>22.720777235361563</v>
      </c>
      <c r="AC27" s="44">
        <f t="shared" ref="AC27" si="85">SQRT(AC26)</f>
        <v>24.339145561763324</v>
      </c>
      <c r="AD27" s="44">
        <f t="shared" ref="AD27" si="86">SQRT(AD26)</f>
        <v>25.670718959687839</v>
      </c>
      <c r="AE27" s="44">
        <f t="shared" ref="AE27" si="87">SQRT(AE26)</f>
        <v>26.439264424391638</v>
      </c>
      <c r="AF27" s="45">
        <f t="shared" ref="AF27" si="88">SQRT(AF26)</f>
        <v>29.02933683621437</v>
      </c>
    </row>
    <row r="31" spans="1:32" ht="15.75" thickBot="1" x14ac:dyDescent="0.3">
      <c r="A31" t="s">
        <v>17</v>
      </c>
    </row>
    <row r="32" spans="1:32" x14ac:dyDescent="0.25">
      <c r="A32" s="22" t="s">
        <v>15</v>
      </c>
      <c r="B32" s="23" t="s">
        <v>18</v>
      </c>
      <c r="C32" s="24" t="s">
        <v>19</v>
      </c>
      <c r="D32" s="4" t="s">
        <v>21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 s="43">
        <v>23</v>
      </c>
      <c r="AC32" s="44">
        <v>24</v>
      </c>
      <c r="AD32" s="44">
        <v>25</v>
      </c>
      <c r="AE32" s="44">
        <v>26</v>
      </c>
      <c r="AF32" s="45">
        <v>27</v>
      </c>
    </row>
    <row r="33" spans="1:32" ht="15.75" thickBot="1" x14ac:dyDescent="0.3">
      <c r="A33" s="25">
        <v>0.26129368630975802</v>
      </c>
      <c r="B33" s="26">
        <v>21.119492778591752</v>
      </c>
      <c r="C33" s="27">
        <v>1981.6195492778977</v>
      </c>
      <c r="D33" s="4" t="s">
        <v>20</v>
      </c>
      <c r="F33">
        <f>G34-F34</f>
        <v>3.0465586708929369</v>
      </c>
      <c r="G33">
        <f t="shared" ref="G33:AE33" si="89">H34-G34</f>
        <v>3.9422626574560482</v>
      </c>
      <c r="H33">
        <f t="shared" si="89"/>
        <v>5.0959497828822968</v>
      </c>
      <c r="I33">
        <f t="shared" si="89"/>
        <v>6.5783172743109013</v>
      </c>
      <c r="J33">
        <f t="shared" si="89"/>
        <v>8.4770186003649677</v>
      </c>
      <c r="K33">
        <f t="shared" si="89"/>
        <v>10.89909901853121</v>
      </c>
      <c r="L33">
        <f t="shared" si="89"/>
        <v>13.972604121542751</v>
      </c>
      <c r="M33">
        <f t="shared" si="89"/>
        <v>17.846314887651822</v>
      </c>
      <c r="N33">
        <f t="shared" si="89"/>
        <v>22.685970326802277</v>
      </c>
      <c r="O33">
        <f t="shared" si="89"/>
        <v>28.664619001273067</v>
      </c>
      <c r="P33">
        <f t="shared" si="89"/>
        <v>35.944061216303169</v>
      </c>
      <c r="Q33">
        <f t="shared" si="89"/>
        <v>44.644116914006702</v>
      </c>
      <c r="R33">
        <f t="shared" si="89"/>
        <v>54.797451532346798</v>
      </c>
      <c r="S33">
        <f t="shared" si="89"/>
        <v>66.291029355575461</v>
      </c>
      <c r="T33">
        <f t="shared" si="89"/>
        <v>78.801992435927275</v>
      </c>
      <c r="U33">
        <f t="shared" si="89"/>
        <v>91.745743478632619</v>
      </c>
      <c r="V33">
        <f t="shared" si="89"/>
        <v>104.26412368625358</v>
      </c>
      <c r="W33">
        <f t="shared" si="89"/>
        <v>115.28450650889954</v>
      </c>
      <c r="X33">
        <f t="shared" si="89"/>
        <v>123.66699109053161</v>
      </c>
      <c r="Y33">
        <f t="shared" si="89"/>
        <v>128.42288364209298</v>
      </c>
      <c r="Z33">
        <f t="shared" si="89"/>
        <v>128.94479540921498</v>
      </c>
      <c r="AA33">
        <f t="shared" si="89"/>
        <v>125.16403138603482</v>
      </c>
      <c r="AB33" s="43">
        <f t="shared" si="89"/>
        <v>117.56910087183587</v>
      </c>
      <c r="AC33" s="44">
        <f t="shared" si="89"/>
        <v>107.0771933844278</v>
      </c>
      <c r="AD33" s="44">
        <f t="shared" si="89"/>
        <v>94.813658915409405</v>
      </c>
      <c r="AE33" s="44">
        <f t="shared" si="89"/>
        <v>81.883863369299888</v>
      </c>
    </row>
    <row r="34" spans="1:32" x14ac:dyDescent="0.25">
      <c r="A34" s="13"/>
      <c r="B34" s="14" t="s">
        <v>28</v>
      </c>
      <c r="C34" s="15" t="s">
        <v>29</v>
      </c>
      <c r="D34" s="4" t="s">
        <v>8</v>
      </c>
      <c r="F34" s="12">
        <f>$E$3+$C33*(1/(1+EXP(-$A33*(F32-$B33))))</f>
        <v>10.271534457410022</v>
      </c>
      <c r="G34" s="12">
        <f t="shared" ref="G34:AF34" si="90">$E$3+$C33*(1/(1+EXP(-$A33*(G32-$B33))))</f>
        <v>13.318093128302959</v>
      </c>
      <c r="H34" s="12">
        <f t="shared" si="90"/>
        <v>17.260355785759007</v>
      </c>
      <c r="I34" s="12">
        <f t="shared" si="90"/>
        <v>22.356305568641304</v>
      </c>
      <c r="J34" s="12">
        <f t="shared" si="90"/>
        <v>28.934622842952205</v>
      </c>
      <c r="K34" s="12">
        <f t="shared" si="90"/>
        <v>37.411641443317173</v>
      </c>
      <c r="L34" s="12">
        <f t="shared" si="90"/>
        <v>48.310740461848383</v>
      </c>
      <c r="M34" s="12">
        <f t="shared" si="90"/>
        <v>62.283344583391134</v>
      </c>
      <c r="N34" s="12">
        <f t="shared" si="90"/>
        <v>80.129659471042956</v>
      </c>
      <c r="O34" s="12">
        <f t="shared" si="90"/>
        <v>102.81562979784523</v>
      </c>
      <c r="P34" s="12">
        <f t="shared" si="90"/>
        <v>131.4802487991183</v>
      </c>
      <c r="Q34" s="12">
        <f t="shared" si="90"/>
        <v>167.42431001542147</v>
      </c>
      <c r="R34" s="12">
        <f t="shared" si="90"/>
        <v>212.06842692942817</v>
      </c>
      <c r="S34" s="12">
        <f t="shared" si="90"/>
        <v>266.86587846177497</v>
      </c>
      <c r="T34" s="12">
        <f t="shared" si="90"/>
        <v>333.15690781735043</v>
      </c>
      <c r="U34" s="12">
        <f t="shared" si="90"/>
        <v>411.9589002532777</v>
      </c>
      <c r="V34" s="12">
        <f t="shared" si="90"/>
        <v>503.70464373191032</v>
      </c>
      <c r="W34" s="12">
        <f t="shared" si="90"/>
        <v>607.96876741816391</v>
      </c>
      <c r="X34" s="12">
        <f t="shared" si="90"/>
        <v>723.25327392706345</v>
      </c>
      <c r="Y34" s="12">
        <f t="shared" si="90"/>
        <v>846.92026501759506</v>
      </c>
      <c r="Z34" s="12">
        <f t="shared" si="90"/>
        <v>975.34314865968804</v>
      </c>
      <c r="AA34" s="12">
        <f t="shared" si="90"/>
        <v>1104.287944068903</v>
      </c>
      <c r="AB34" s="52">
        <f t="shared" si="90"/>
        <v>1229.4519754549378</v>
      </c>
      <c r="AC34" s="53">
        <f t="shared" si="90"/>
        <v>1347.0210763267737</v>
      </c>
      <c r="AD34" s="53">
        <f t="shared" si="90"/>
        <v>1454.0982697112015</v>
      </c>
      <c r="AE34" s="53">
        <f t="shared" si="90"/>
        <v>1548.9119286266109</v>
      </c>
      <c r="AF34" s="54">
        <f t="shared" si="90"/>
        <v>1630.7957919959108</v>
      </c>
    </row>
    <row r="35" spans="1:32" x14ac:dyDescent="0.25">
      <c r="A35" s="16" t="s">
        <v>27</v>
      </c>
      <c r="B35" s="17">
        <f>AF34-$AF$3</f>
        <v>1627.8316429638091</v>
      </c>
      <c r="C35" s="18">
        <f>((AF34-AA34)-($AF$3-$AA$3))</f>
        <v>525.0041073758938</v>
      </c>
      <c r="D35" s="4" t="s">
        <v>9</v>
      </c>
      <c r="E35" s="5">
        <f>SUM(F35:AA35)</f>
        <v>4496641.1463829763</v>
      </c>
      <c r="F35" s="3">
        <f>(F34-F$3)^2</f>
        <v>105.5044201097614</v>
      </c>
      <c r="G35" s="3">
        <f t="shared" ref="G35:AF35" si="91">(G34-G$3)^2</f>
        <v>177.3716045741505</v>
      </c>
      <c r="H35" s="3">
        <f t="shared" si="91"/>
        <v>297.91988185098444</v>
      </c>
      <c r="I35" s="3">
        <f t="shared" si="91"/>
        <v>499.80439867846218</v>
      </c>
      <c r="J35" s="3">
        <f t="shared" si="91"/>
        <v>837.21239906389155</v>
      </c>
      <c r="K35" s="3">
        <f t="shared" si="91"/>
        <v>1399.630915483327</v>
      </c>
      <c r="L35" s="3">
        <f t="shared" si="91"/>
        <v>2333.9276439720743</v>
      </c>
      <c r="M35" s="3">
        <f t="shared" si="91"/>
        <v>3879.2150124934378</v>
      </c>
      <c r="N35" s="3">
        <f t="shared" si="91"/>
        <v>6420.7623269453043</v>
      </c>
      <c r="O35" s="3">
        <f t="shared" si="91"/>
        <v>10570.941787935008</v>
      </c>
      <c r="P35" s="3">
        <f t="shared" si="91"/>
        <v>17286.885514453446</v>
      </c>
      <c r="Q35" s="3">
        <f t="shared" si="91"/>
        <v>28030.679372293598</v>
      </c>
      <c r="R35" s="3">
        <f t="shared" si="91"/>
        <v>44972.737477753799</v>
      </c>
      <c r="S35" s="3">
        <f t="shared" si="91"/>
        <v>71217.005147111719</v>
      </c>
      <c r="T35" s="3">
        <f t="shared" si="91"/>
        <v>110992.84819091669</v>
      </c>
      <c r="U35" s="3">
        <f t="shared" si="91"/>
        <v>169709.10839218853</v>
      </c>
      <c r="V35" s="3">
        <f t="shared" si="91"/>
        <v>253716.30201907878</v>
      </c>
      <c r="W35" s="3">
        <f t="shared" si="91"/>
        <v>369622.33287723019</v>
      </c>
      <c r="X35" s="3">
        <f t="shared" si="91"/>
        <v>523076.6119751354</v>
      </c>
      <c r="Y35" s="3">
        <f t="shared" si="91"/>
        <v>716266.21315961017</v>
      </c>
      <c r="Z35" s="3">
        <f t="shared" si="91"/>
        <v>948999.55861518369</v>
      </c>
      <c r="AA35" s="3">
        <f t="shared" si="91"/>
        <v>1216228.5732509145</v>
      </c>
      <c r="AB35" s="46">
        <f t="shared" si="91"/>
        <v>1507130.953193716</v>
      </c>
      <c r="AC35" s="47">
        <f t="shared" si="91"/>
        <v>1808490.3384909453</v>
      </c>
      <c r="AD35" s="47">
        <f t="shared" si="91"/>
        <v>2106883.8777068276</v>
      </c>
      <c r="AE35" s="47">
        <f t="shared" si="91"/>
        <v>2389714.5233115205</v>
      </c>
      <c r="AF35" s="48">
        <f t="shared" si="91"/>
        <v>2649835.8578342544</v>
      </c>
    </row>
    <row r="36" spans="1:32" ht="15.75" thickBot="1" x14ac:dyDescent="0.3">
      <c r="A36" s="19" t="s">
        <v>30</v>
      </c>
      <c r="B36" s="20">
        <f>(B35/$AF$3)*100</f>
        <v>54917.334632450045</v>
      </c>
      <c r="C36" s="21">
        <f>((C35)/($AF$3-$AA$3))*100</f>
        <v>34913.210725544421</v>
      </c>
      <c r="D36" s="4" t="s">
        <v>10</v>
      </c>
      <c r="E36" s="5">
        <f>SUM(F36:AA36)</f>
        <v>6704.2685160082874</v>
      </c>
      <c r="F36">
        <f>SQRT(F35)</f>
        <v>10.271534457410022</v>
      </c>
      <c r="G36">
        <f t="shared" ref="G36:AF36" si="92">SQRT(G35)</f>
        <v>13.318093128302959</v>
      </c>
      <c r="H36">
        <f t="shared" si="92"/>
        <v>17.260355785759007</v>
      </c>
      <c r="I36">
        <f t="shared" si="92"/>
        <v>22.356305568641304</v>
      </c>
      <c r="J36">
        <f t="shared" si="92"/>
        <v>28.934622842952205</v>
      </c>
      <c r="K36">
        <f t="shared" si="92"/>
        <v>37.411641443317173</v>
      </c>
      <c r="L36">
        <f t="shared" si="92"/>
        <v>48.310740461848383</v>
      </c>
      <c r="M36">
        <f t="shared" si="92"/>
        <v>62.283344583391134</v>
      </c>
      <c r="N36">
        <f t="shared" si="92"/>
        <v>80.129659471042956</v>
      </c>
      <c r="O36">
        <f t="shared" si="92"/>
        <v>102.81508541033756</v>
      </c>
      <c r="P36">
        <f t="shared" si="92"/>
        <v>131.47960113437159</v>
      </c>
      <c r="Q36">
        <f t="shared" si="92"/>
        <v>167.42365236815735</v>
      </c>
      <c r="R36">
        <f t="shared" si="92"/>
        <v>212.06776623936463</v>
      </c>
      <c r="S36">
        <f t="shared" si="92"/>
        <v>266.86514412173</v>
      </c>
      <c r="T36">
        <f t="shared" si="92"/>
        <v>333.15589172475501</v>
      </c>
      <c r="U36">
        <f t="shared" si="92"/>
        <v>411.95765363953188</v>
      </c>
      <c r="V36">
        <f t="shared" si="92"/>
        <v>503.70259282544771</v>
      </c>
      <c r="W36">
        <f t="shared" si="92"/>
        <v>607.96573330840795</v>
      </c>
      <c r="X36">
        <f t="shared" si="92"/>
        <v>723.24035560464642</v>
      </c>
      <c r="Y36">
        <f t="shared" si="92"/>
        <v>846.32512260927842</v>
      </c>
      <c r="Z36">
        <f t="shared" si="92"/>
        <v>974.16608369167921</v>
      </c>
      <c r="AA36">
        <f t="shared" si="92"/>
        <v>1102.8275355879152</v>
      </c>
      <c r="AB36" s="43">
        <f t="shared" si="92"/>
        <v>1227.6526191043279</v>
      </c>
      <c r="AC36" s="44">
        <f t="shared" si="92"/>
        <v>1344.8012263866156</v>
      </c>
      <c r="AD36" s="44">
        <f t="shared" si="92"/>
        <v>1451.5108947943959</v>
      </c>
      <c r="AE36" s="44">
        <f t="shared" si="92"/>
        <v>1545.8701508572835</v>
      </c>
      <c r="AF36" s="45">
        <f t="shared" si="92"/>
        <v>1627.8316429638091</v>
      </c>
    </row>
    <row r="41" spans="1:32" ht="15.75" thickBot="1" x14ac:dyDescent="0.3">
      <c r="A41" t="s">
        <v>22</v>
      </c>
    </row>
    <row r="42" spans="1:32" x14ac:dyDescent="0.25">
      <c r="A42" s="22" t="s">
        <v>15</v>
      </c>
      <c r="B42" s="23" t="s">
        <v>18</v>
      </c>
      <c r="C42" s="24" t="s">
        <v>19</v>
      </c>
      <c r="D42" s="4" t="s">
        <v>21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 s="43">
        <v>23</v>
      </c>
      <c r="AC42" s="44">
        <v>24</v>
      </c>
      <c r="AD42" s="44">
        <v>25</v>
      </c>
      <c r="AE42" s="44">
        <v>26</v>
      </c>
      <c r="AF42" s="45">
        <v>27</v>
      </c>
    </row>
    <row r="43" spans="1:32" ht="15.75" thickBot="1" x14ac:dyDescent="0.3">
      <c r="A43" s="25">
        <v>0.23468554417524268</v>
      </c>
      <c r="B43" s="26">
        <v>20.746229828628319</v>
      </c>
      <c r="C43" s="27">
        <v>7.7398762356377521E-2</v>
      </c>
      <c r="D43" s="4" t="s">
        <v>20</v>
      </c>
      <c r="F43">
        <f>G44-F44</f>
        <v>2.99385764723805</v>
      </c>
      <c r="G43">
        <f t="shared" ref="G43" si="93">H44-G44</f>
        <v>3.7676554936283377</v>
      </c>
      <c r="H43">
        <f t="shared" ref="H43" si="94">I44-H44</f>
        <v>4.909145505512523</v>
      </c>
      <c r="I43">
        <f t="shared" ref="I43" si="95">J44-I44</f>
        <v>6.3622943501348637</v>
      </c>
      <c r="J43">
        <f t="shared" ref="J43" si="96">K44-J44</f>
        <v>8.6838484908003899</v>
      </c>
      <c r="K43">
        <f t="shared" ref="K43" si="97">L44-K44</f>
        <v>10.028920953460002</v>
      </c>
      <c r="L43">
        <f t="shared" ref="L43" si="98">M44-L44</f>
        <v>13.830333564569173</v>
      </c>
      <c r="M43">
        <f t="shared" ref="M43" si="99">N44-M44</f>
        <v>17.725915203819014</v>
      </c>
      <c r="N43">
        <f t="shared" ref="N43" si="100">O44-N44</f>
        <v>23.776403704346237</v>
      </c>
      <c r="O43">
        <f t="shared" ref="O43" si="101">P44-O44</f>
        <v>29.691494337905581</v>
      </c>
      <c r="P43">
        <f t="shared" ref="P43" si="102">Q44-P44</f>
        <v>37.068249335360946</v>
      </c>
      <c r="Q43">
        <f t="shared" ref="Q43" si="103">R44-Q44</f>
        <v>48.057477134983088</v>
      </c>
      <c r="R43">
        <f t="shared" ref="R43" si="104">S44-R44</f>
        <v>52.564503511872999</v>
      </c>
      <c r="S43">
        <f t="shared" ref="S43" si="105">T44-S44</f>
        <v>54.065480279324106</v>
      </c>
      <c r="T43">
        <f t="shared" ref="T43" si="106">U44-T44</f>
        <v>89.499372913202023</v>
      </c>
      <c r="U43">
        <f t="shared" ref="U43" si="107">V44-U44</f>
        <v>92.823070776107443</v>
      </c>
      <c r="V43">
        <f t="shared" ref="V43" si="108">W44-V44</f>
        <v>102.52345105404447</v>
      </c>
      <c r="W43">
        <f t="shared" ref="W43" si="109">X44-W44</f>
        <v>116.32355850490728</v>
      </c>
      <c r="X43">
        <f t="shared" ref="X43" si="110">Y44-X44</f>
        <v>125.62170967239751</v>
      </c>
      <c r="Y43">
        <f t="shared" ref="Y43" si="111">Z44-Y44</f>
        <v>118.45172064921951</v>
      </c>
      <c r="Z43">
        <f t="shared" ref="Z43" si="112">AA44-Z44</f>
        <v>137.92255291189099</v>
      </c>
      <c r="AA43">
        <f t="shared" ref="AA43" si="113">AB44-AA44</f>
        <v>144.95420981128404</v>
      </c>
      <c r="AB43" s="43">
        <f t="shared" ref="AB43" si="114">AC44-AB44</f>
        <v>160.47605690128307</v>
      </c>
      <c r="AC43" s="44">
        <f t="shared" ref="AC43" si="115">AD44-AC44</f>
        <v>120.58378761542099</v>
      </c>
      <c r="AD43" s="44">
        <f t="shared" ref="AD43" si="116">AE44-AD44</f>
        <v>84.711555510339622</v>
      </c>
      <c r="AE43" s="44">
        <f t="shared" ref="AE43" si="117">AF44-AE44</f>
        <v>176.60022994550741</v>
      </c>
    </row>
    <row r="44" spans="1:32" x14ac:dyDescent="0.25">
      <c r="A44" s="13"/>
      <c r="B44" s="14" t="s">
        <v>28</v>
      </c>
      <c r="C44" s="15" t="s">
        <v>29</v>
      </c>
      <c r="D44" s="4" t="s">
        <v>8</v>
      </c>
      <c r="F44" s="12">
        <f>$E$3+$C43*E4*(1/(1+EXP(-$A43*(F42-$B43))))</f>
        <v>9.9647167305578606</v>
      </c>
      <c r="G44" s="12">
        <f>$E$3+$C43*F4*(1/(1+EXP(-$A43*(G42-$B43))))</f>
        <v>12.958574377795911</v>
      </c>
      <c r="H44" s="12">
        <f t="shared" ref="H44:AF44" si="118">$E$3+$C43*G4*(1/(1+EXP(-$A43*(H42-$B43))))</f>
        <v>16.726229871424248</v>
      </c>
      <c r="I44" s="12">
        <f t="shared" si="118"/>
        <v>21.635375376936771</v>
      </c>
      <c r="J44" s="12">
        <f t="shared" si="118"/>
        <v>27.997669727071635</v>
      </c>
      <c r="K44" s="12">
        <f>$E$3+$C43*J4*(1/(1+EXP(-$A43*(K42-$B43))))</f>
        <v>36.681518217872025</v>
      </c>
      <c r="L44" s="12">
        <f t="shared" si="118"/>
        <v>46.710439171332027</v>
      </c>
      <c r="M44" s="12">
        <f t="shared" si="118"/>
        <v>60.5407727359012</v>
      </c>
      <c r="N44" s="12">
        <f t="shared" si="118"/>
        <v>78.266687939720214</v>
      </c>
      <c r="O44" s="12">
        <f t="shared" si="118"/>
        <v>102.04309164406645</v>
      </c>
      <c r="P44" s="12">
        <f t="shared" si="118"/>
        <v>131.73458598197203</v>
      </c>
      <c r="Q44" s="12">
        <f t="shared" si="118"/>
        <v>168.80283531733298</v>
      </c>
      <c r="R44" s="12">
        <f t="shared" si="118"/>
        <v>216.86031245231607</v>
      </c>
      <c r="S44" s="12">
        <f t="shared" si="118"/>
        <v>269.42481596418907</v>
      </c>
      <c r="T44" s="12">
        <f t="shared" si="118"/>
        <v>323.49029624351317</v>
      </c>
      <c r="U44" s="12">
        <f t="shared" si="118"/>
        <v>412.98966915671519</v>
      </c>
      <c r="V44" s="12">
        <f t="shared" si="118"/>
        <v>505.81273993282264</v>
      </c>
      <c r="W44" s="12">
        <f t="shared" si="118"/>
        <v>608.33619098686711</v>
      </c>
      <c r="X44" s="12">
        <f t="shared" si="118"/>
        <v>724.65974949177439</v>
      </c>
      <c r="Y44" s="12">
        <f t="shared" si="118"/>
        <v>850.28145916417191</v>
      </c>
      <c r="Z44" s="12">
        <f t="shared" si="118"/>
        <v>968.73317981339142</v>
      </c>
      <c r="AA44" s="12">
        <f t="shared" si="118"/>
        <v>1106.6557327252824</v>
      </c>
      <c r="AB44" s="52">
        <f t="shared" si="118"/>
        <v>1251.6099425365665</v>
      </c>
      <c r="AC44" s="53">
        <f t="shared" si="118"/>
        <v>1412.0859994378495</v>
      </c>
      <c r="AD44" s="53">
        <f t="shared" si="118"/>
        <v>1532.6697870532705</v>
      </c>
      <c r="AE44" s="53">
        <f t="shared" si="118"/>
        <v>1617.3813425636101</v>
      </c>
      <c r="AF44" s="54">
        <f t="shared" si="118"/>
        <v>1793.9815725091175</v>
      </c>
    </row>
    <row r="45" spans="1:32" x14ac:dyDescent="0.25">
      <c r="A45" s="16" t="s">
        <v>27</v>
      </c>
      <c r="B45" s="17">
        <f>AF44-$AF$3</f>
        <v>1791.0174234770159</v>
      </c>
      <c r="C45" s="18">
        <f>((AF44-AA44)-($AF$3-$AA$3))</f>
        <v>685.82209923272114</v>
      </c>
      <c r="D45" s="4" t="s">
        <v>9</v>
      </c>
      <c r="E45" s="5">
        <f>SUM(F45:AA45)</f>
        <v>4496815.1772751817</v>
      </c>
      <c r="F45" s="3">
        <f>(F44-F$3)^2</f>
        <v>99.295579520259736</v>
      </c>
      <c r="G45" s="3">
        <f t="shared" ref="G45" si="119">(G44-G$3)^2</f>
        <v>167.92464990486866</v>
      </c>
      <c r="H45" s="3">
        <f t="shared" ref="H45" si="120">(H44-H$3)^2</f>
        <v>279.76676571172482</v>
      </c>
      <c r="I45" s="3">
        <f t="shared" ref="I45" si="121">(I44-I$3)^2</f>
        <v>468.08946770096196</v>
      </c>
      <c r="J45" s="3">
        <f t="shared" ref="J45" si="122">(J44-J$3)^2</f>
        <v>783.86951014618353</v>
      </c>
      <c r="K45" s="3">
        <f t="shared" ref="K45" si="123">(K44-K$3)^2</f>
        <v>1345.5337787680774</v>
      </c>
      <c r="L45" s="3">
        <f t="shared" ref="L45" si="124">(L44-L$3)^2</f>
        <v>2181.8651275787092</v>
      </c>
      <c r="M45" s="3">
        <f t="shared" ref="M45" si="125">(M44-M$3)^2</f>
        <v>3665.185163460038</v>
      </c>
      <c r="N45" s="3">
        <f t="shared" ref="N45" si="126">(N44-N$3)^2</f>
        <v>6125.6744410535457</v>
      </c>
      <c r="O45" s="3">
        <f t="shared" ref="O45" si="127">(O44-O$3)^2</f>
        <v>10412.681450607031</v>
      </c>
      <c r="P45" s="3">
        <f t="shared" ref="P45" si="128">(P44-P$3)^2</f>
        <v>17353.830504566526</v>
      </c>
      <c r="Q45" s="3">
        <f t="shared" ref="Q45" si="129">(Q44-Q$3)^2</f>
        <v>28494.175186157492</v>
      </c>
      <c r="R45" s="3">
        <f t="shared" ref="R45" si="130">(R44-R$3)^2</f>
        <v>47028.108562445435</v>
      </c>
      <c r="S45" s="3">
        <f t="shared" ref="S45" si="131">(S44-S$3)^2</f>
        <v>72589.335759013455</v>
      </c>
      <c r="T45" s="3">
        <f t="shared" ref="T45" si="132">(T44-T$3)^2</f>
        <v>104645.31437255895</v>
      </c>
      <c r="U45" s="3">
        <f t="shared" ref="U45" si="133">(U44-U$3)^2</f>
        <v>170559.43715453023</v>
      </c>
      <c r="V45" s="3">
        <f t="shared" ref="V45" si="134">(V44-V$3)^2</f>
        <v>255844.45313332108</v>
      </c>
      <c r="W45" s="3">
        <f t="shared" ref="W45" si="135">(W44-W$3)^2</f>
        <v>370069.22975607193</v>
      </c>
      <c r="X45" s="3">
        <f t="shared" ref="X45" si="136">(X44-X$3)^2</f>
        <v>525113.02992379107</v>
      </c>
      <c r="Y45" s="3">
        <f t="shared" ref="Y45" si="137">(Y44-Y$3)^2</f>
        <v>721966.83688213164</v>
      </c>
      <c r="Z45" s="3">
        <f t="shared" ref="Z45" si="138">(Z44-Z$3)^2</f>
        <v>936164.83537469117</v>
      </c>
      <c r="AA45" s="3">
        <f t="shared" ref="AA45" si="139">(AA44-AA$3)^2</f>
        <v>1221456.7047314516</v>
      </c>
      <c r="AB45" s="46">
        <f t="shared" ref="AB45" si="140">(AB44-AB$3)^2</f>
        <v>1562026.5013424843</v>
      </c>
      <c r="AC45" s="47">
        <f t="shared" ref="AC45" si="141">(AC44-AC$3)^2</f>
        <v>1987722.5594994465</v>
      </c>
      <c r="AD45" s="47">
        <f t="shared" ref="AD45" si="142">(AD44-AD$3)^2</f>
        <v>2341152.187929343</v>
      </c>
      <c r="AE45" s="47">
        <f t="shared" ref="AE45" si="143">(AE44-AE$3)^2</f>
        <v>2606092.2304601944</v>
      </c>
      <c r="AF45" s="48">
        <f t="shared" ref="AF45" si="144">(AF44-AF$3)^2</f>
        <v>3207743.4111982486</v>
      </c>
    </row>
    <row r="46" spans="1:32" ht="15.75" thickBot="1" x14ac:dyDescent="0.3">
      <c r="A46" s="19" t="s">
        <v>30</v>
      </c>
      <c r="B46" s="20">
        <f>(B45/$AF$3)*100</f>
        <v>60422.650955816644</v>
      </c>
      <c r="C46" s="21">
        <f>((C45)/($AF$3-$AA$3))*100</f>
        <v>45607.741224019723</v>
      </c>
      <c r="D46" s="4" t="s">
        <v>10</v>
      </c>
      <c r="E46" s="5">
        <f>SUM(F46:AA46)</f>
        <v>6698.0505163911093</v>
      </c>
      <c r="F46">
        <f>SQRT(F45)</f>
        <v>9.9647167305578606</v>
      </c>
      <c r="G46">
        <f t="shared" ref="G46" si="145">SQRT(G45)</f>
        <v>12.958574377795911</v>
      </c>
      <c r="H46">
        <f t="shared" ref="H46" si="146">SQRT(H45)</f>
        <v>16.726229871424248</v>
      </c>
      <c r="I46">
        <f t="shared" ref="I46" si="147">SQRT(I45)</f>
        <v>21.635375376936771</v>
      </c>
      <c r="J46">
        <f t="shared" ref="J46" si="148">SQRT(J45)</f>
        <v>27.997669727071635</v>
      </c>
      <c r="K46">
        <f t="shared" ref="K46" si="149">SQRT(K45)</f>
        <v>36.681518217872025</v>
      </c>
      <c r="L46">
        <f t="shared" ref="L46" si="150">SQRT(L45)</f>
        <v>46.710439171332027</v>
      </c>
      <c r="M46">
        <f t="shared" ref="M46" si="151">SQRT(M45)</f>
        <v>60.5407727359012</v>
      </c>
      <c r="N46">
        <f t="shared" ref="N46" si="152">SQRT(N45)</f>
        <v>78.266687939720214</v>
      </c>
      <c r="O46">
        <f t="shared" ref="O46" si="153">SQRT(O45)</f>
        <v>102.04254725655878</v>
      </c>
      <c r="P46">
        <f t="shared" ref="P46" si="154">SQRT(P45)</f>
        <v>131.73393831722532</v>
      </c>
      <c r="Q46">
        <f t="shared" ref="Q46" si="155">SQRT(Q45)</f>
        <v>168.80217767006886</v>
      </c>
      <c r="R46">
        <f t="shared" ref="R46" si="156">SQRT(R45)</f>
        <v>216.85965176225253</v>
      </c>
      <c r="S46">
        <f t="shared" ref="S46" si="157">SQRT(S45)</f>
        <v>269.42408162414409</v>
      </c>
      <c r="T46">
        <f t="shared" ref="T46" si="158">SQRT(T45)</f>
        <v>323.48928015091775</v>
      </c>
      <c r="U46">
        <f t="shared" ref="U46" si="159">SQRT(U45)</f>
        <v>412.98842254296937</v>
      </c>
      <c r="V46">
        <f t="shared" ref="V46" si="160">SQRT(V45)</f>
        <v>505.81068902636002</v>
      </c>
      <c r="W46">
        <f t="shared" ref="W46" si="161">SQRT(W45)</f>
        <v>608.33315687711115</v>
      </c>
      <c r="X46">
        <f t="shared" ref="X46" si="162">SQRT(X45)</f>
        <v>724.64683116935737</v>
      </c>
      <c r="Y46">
        <f t="shared" ref="Y46" si="163">SQRT(Y45)</f>
        <v>849.68631675585527</v>
      </c>
      <c r="Z46">
        <f t="shared" ref="Z46" si="164">SQRT(Z45)</f>
        <v>967.55611484538258</v>
      </c>
      <c r="AA46">
        <f t="shared" ref="AA46" si="165">SQRT(AA45)</f>
        <v>1105.1953242442946</v>
      </c>
      <c r="AB46" s="43">
        <f t="shared" ref="AB46" si="166">SQRT(AB45)</f>
        <v>1249.8105861859565</v>
      </c>
      <c r="AC46" s="44">
        <f t="shared" ref="AC46" si="167">SQRT(AC45)</f>
        <v>1409.8661494976914</v>
      </c>
      <c r="AD46" s="44">
        <f t="shared" ref="AD46" si="168">SQRT(AD45)</f>
        <v>1530.0824121364649</v>
      </c>
      <c r="AE46" s="44">
        <f t="shared" ref="AE46" si="169">SQRT(AE45)</f>
        <v>1614.3395647942828</v>
      </c>
      <c r="AF46" s="45">
        <f t="shared" ref="AF46" si="170">SQRT(AF45)</f>
        <v>1791.0174234770159</v>
      </c>
    </row>
    <row r="51" spans="1:32" ht="15.75" thickBot="1" x14ac:dyDescent="0.3">
      <c r="A51" t="s">
        <v>25</v>
      </c>
    </row>
    <row r="52" spans="1:32" x14ac:dyDescent="0.25">
      <c r="A52" s="22" t="s">
        <v>15</v>
      </c>
      <c r="B52" s="23" t="s">
        <v>18</v>
      </c>
      <c r="C52" s="24" t="s">
        <v>19</v>
      </c>
      <c r="D52" s="4" t="s">
        <v>21</v>
      </c>
      <c r="E52">
        <v>0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 s="43">
        <v>23</v>
      </c>
      <c r="AC52" s="44">
        <v>24</v>
      </c>
      <c r="AD52" s="44">
        <v>25</v>
      </c>
      <c r="AE52" s="44">
        <v>26</v>
      </c>
      <c r="AF52" s="45">
        <v>27</v>
      </c>
    </row>
    <row r="53" spans="1:32" ht="15.75" thickBot="1" x14ac:dyDescent="0.3">
      <c r="A53" s="25">
        <v>0.20995423129291474</v>
      </c>
      <c r="B53" s="26">
        <v>18.765486116730418</v>
      </c>
      <c r="C53" s="27">
        <v>4.7589098574277499E-3</v>
      </c>
      <c r="D53" s="4" t="s">
        <v>20</v>
      </c>
      <c r="F53">
        <f>G54-F54</f>
        <v>2.7694143446222554</v>
      </c>
      <c r="G53">
        <f t="shared" ref="G53" si="171">H54-G54</f>
        <v>3.5637159723888505</v>
      </c>
      <c r="H53">
        <f t="shared" ref="H53" si="172">I54-H54</f>
        <v>4.7244433367460559</v>
      </c>
      <c r="I53">
        <f t="shared" ref="I53" si="173">J54-I54</f>
        <v>6.2210724060144749</v>
      </c>
      <c r="J53">
        <f t="shared" ref="J53" si="174">K54-J54</f>
        <v>8.5828693826187283</v>
      </c>
      <c r="K53">
        <f t="shared" ref="K53" si="175">L54-K54</f>
        <v>10.100968224663823</v>
      </c>
      <c r="L53">
        <f t="shared" ref="L53" si="176">M54-L54</f>
        <v>13.993762803046685</v>
      </c>
      <c r="M53">
        <f t="shared" ref="M53" si="177">N54-M54</f>
        <v>18.06101008665874</v>
      </c>
      <c r="N53">
        <f t="shared" ref="N53" si="178">O54-N54</f>
        <v>24.285207590657436</v>
      </c>
      <c r="O53">
        <f t="shared" ref="O53" si="179">P54-O54</f>
        <v>30.404894757359813</v>
      </c>
      <c r="P53">
        <f t="shared" ref="P53" si="180">Q54-P54</f>
        <v>37.930767304603194</v>
      </c>
      <c r="Q53">
        <f t="shared" ref="Q53" si="181">R54-Q54</f>
        <v>48.975994987784304</v>
      </c>
      <c r="R53">
        <f t="shared" ref="R53" si="182">S54-R54</f>
        <v>53.338186326371499</v>
      </c>
      <c r="S53">
        <f t="shared" ref="S53" si="183">T54-S54</f>
        <v>54.451498269778028</v>
      </c>
      <c r="T53">
        <f t="shared" ref="T53" si="184">U54-T54</f>
        <v>89.539002986442654</v>
      </c>
      <c r="U53">
        <f t="shared" ref="U53" si="185">V54-U54</f>
        <v>92.17168769662436</v>
      </c>
      <c r="V53">
        <f t="shared" ref="V53" si="186">W54-V54</f>
        <v>101.30213359705488</v>
      </c>
      <c r="W53">
        <f t="shared" ref="W53" si="187">X54-W54</f>
        <v>114.87923117729906</v>
      </c>
      <c r="X53">
        <f t="shared" ref="X53" si="188">Y54-X54</f>
        <v>124.62409563117058</v>
      </c>
      <c r="Y53">
        <f t="shared" ref="Y53" si="189">Z54-Y54</f>
        <v>118.93626591892109</v>
      </c>
      <c r="Z53">
        <f t="shared" ref="Z53" si="190">AA54-Z54</f>
        <v>141.06233109173115</v>
      </c>
      <c r="AA53">
        <f t="shared" ref="AA53" si="191">AB54-AA54</f>
        <v>152.18502798923919</v>
      </c>
      <c r="AB53" s="43">
        <f t="shared" ref="AB53" si="192">AC54-AB54</f>
        <v>173.39012072697619</v>
      </c>
      <c r="AC53" s="44">
        <f t="shared" ref="AC53" si="193">AD54-AC54</f>
        <v>139.41789273282188</v>
      </c>
      <c r="AD53" s="44">
        <f t="shared" ref="AD53" si="194">AE54-AD54</f>
        <v>109.07052973265809</v>
      </c>
      <c r="AE53" s="44">
        <f t="shared" ref="AE53" si="195">AF54-AE54</f>
        <v>212.45443043181945</v>
      </c>
    </row>
    <row r="54" spans="1:32" x14ac:dyDescent="0.25">
      <c r="A54" s="13"/>
      <c r="B54" s="14" t="s">
        <v>28</v>
      </c>
      <c r="C54" s="15" t="s">
        <v>29</v>
      </c>
      <c r="D54" s="4" t="s">
        <v>8</v>
      </c>
      <c r="F54" s="12">
        <f>$E$3+($C53/($C53+E5))*E4*(1/(1+EXP(-$A53*(F52-$B53))))</f>
        <v>8.310080560004911</v>
      </c>
      <c r="G54" s="12">
        <f t="shared" ref="G54:AF54" si="196">$E$3+($C53/($C53+F5))*F4*(1/(1+EXP(-$A53*(G52-$B53))))</f>
        <v>11.079494904627166</v>
      </c>
      <c r="H54" s="12">
        <f t="shared" si="196"/>
        <v>14.643210877016017</v>
      </c>
      <c r="I54" s="12">
        <f t="shared" si="196"/>
        <v>19.367654213762073</v>
      </c>
      <c r="J54" s="12">
        <f t="shared" si="196"/>
        <v>25.588726619776548</v>
      </c>
      <c r="K54" s="12">
        <f t="shared" si="196"/>
        <v>34.171596002395276</v>
      </c>
      <c r="L54" s="12">
        <f t="shared" si="196"/>
        <v>44.2725642270591</v>
      </c>
      <c r="M54" s="12">
        <f t="shared" si="196"/>
        <v>58.266327030105785</v>
      </c>
      <c r="N54" s="12">
        <f t="shared" si="196"/>
        <v>76.327337116764525</v>
      </c>
      <c r="O54" s="12">
        <f t="shared" si="196"/>
        <v>100.61254470742196</v>
      </c>
      <c r="P54" s="12">
        <f t="shared" si="196"/>
        <v>131.01743946478177</v>
      </c>
      <c r="Q54" s="12">
        <f t="shared" si="196"/>
        <v>168.94820676938497</v>
      </c>
      <c r="R54" s="12">
        <f t="shared" si="196"/>
        <v>217.92420175716927</v>
      </c>
      <c r="S54" s="12">
        <f t="shared" si="196"/>
        <v>271.26238808354077</v>
      </c>
      <c r="T54" s="12">
        <f t="shared" si="196"/>
        <v>325.7138863533188</v>
      </c>
      <c r="U54" s="12">
        <f t="shared" si="196"/>
        <v>415.25288933976145</v>
      </c>
      <c r="V54" s="12">
        <f t="shared" si="196"/>
        <v>507.42457703638581</v>
      </c>
      <c r="W54" s="12">
        <f t="shared" si="196"/>
        <v>608.72671063344069</v>
      </c>
      <c r="X54" s="12">
        <f t="shared" si="196"/>
        <v>723.60594181073975</v>
      </c>
      <c r="Y54" s="12">
        <f t="shared" si="196"/>
        <v>848.23003744191033</v>
      </c>
      <c r="Z54" s="12">
        <f t="shared" si="196"/>
        <v>967.16630336083142</v>
      </c>
      <c r="AA54" s="12">
        <f t="shared" si="196"/>
        <v>1108.2286344525626</v>
      </c>
      <c r="AB54" s="52">
        <f t="shared" si="196"/>
        <v>1260.4136624418018</v>
      </c>
      <c r="AC54" s="53">
        <f t="shared" si="196"/>
        <v>1433.803783168778</v>
      </c>
      <c r="AD54" s="53">
        <f t="shared" si="196"/>
        <v>1573.2216759015998</v>
      </c>
      <c r="AE54" s="53">
        <f t="shared" si="196"/>
        <v>1682.2922056342579</v>
      </c>
      <c r="AF54" s="54">
        <f t="shared" si="196"/>
        <v>1894.7466360660774</v>
      </c>
    </row>
    <row r="55" spans="1:32" x14ac:dyDescent="0.25">
      <c r="A55" s="16" t="s">
        <v>27</v>
      </c>
      <c r="B55" s="17">
        <f>AF54-$AF$3</f>
        <v>1891.7824870339757</v>
      </c>
      <c r="C55" s="18">
        <f>((AF54-AA54)-($AF$3-$AA$3))</f>
        <v>785.01426106240081</v>
      </c>
      <c r="D55" s="4" t="s">
        <v>9</v>
      </c>
      <c r="E55" s="5">
        <f>SUM(F55:AA55)</f>
        <v>4497377.542298831</v>
      </c>
      <c r="F55" s="3">
        <f>(F54-F$3)^2</f>
        <v>69.057438913771534</v>
      </c>
      <c r="G55" s="3">
        <f t="shared" ref="G55" si="197">(G54-G$3)^2</f>
        <v>122.75520734165934</v>
      </c>
      <c r="H55" s="3">
        <f t="shared" ref="H55" si="198">(H54-H$3)^2</f>
        <v>214.42362478876018</v>
      </c>
      <c r="I55" s="3">
        <f t="shared" ref="I55" si="199">(I54-I$3)^2</f>
        <v>375.1060297438558</v>
      </c>
      <c r="J55" s="3">
        <f t="shared" ref="J55" si="200">(J54-J$3)^2</f>
        <v>654.78293002166095</v>
      </c>
      <c r="K55" s="3">
        <f t="shared" ref="K55" si="201">(K54-K$3)^2</f>
        <v>1167.6979733509168</v>
      </c>
      <c r="L55" s="3">
        <f t="shared" ref="L55" si="202">(L54-L$3)^2</f>
        <v>1960.0599432390732</v>
      </c>
      <c r="M55" s="3">
        <f t="shared" ref="M55" si="203">(M54-M$3)^2</f>
        <v>3394.9648655792362</v>
      </c>
      <c r="N55" s="3">
        <f t="shared" ref="N55" si="204">(N54-N$3)^2</f>
        <v>5825.8623913362198</v>
      </c>
      <c r="O55" s="3">
        <f t="shared" ref="O55" si="205">(O54-O$3)^2</f>
        <v>10122.774608374433</v>
      </c>
      <c r="P55" s="3">
        <f t="shared" ref="P55" si="206">(P54-P$3)^2</f>
        <v>17165.399733573737</v>
      </c>
      <c r="Q55" s="3">
        <f t="shared" ref="Q55" si="207">(Q54-Q$3)^2</f>
        <v>28543.274354371435</v>
      </c>
      <c r="R55" s="3">
        <f t="shared" ref="R55" si="208">(R54-R$3)^2</f>
        <v>47490.669751226516</v>
      </c>
      <c r="S55" s="3">
        <f t="shared" ref="S55" si="209">(S54-S$3)^2</f>
        <v>73582.884791656208</v>
      </c>
      <c r="T55" s="3">
        <f t="shared" ref="T55" si="210">(T54-T$3)^2</f>
        <v>106088.87385347881</v>
      </c>
      <c r="U55" s="3">
        <f t="shared" ref="U55" si="211">(U54-U$3)^2</f>
        <v>172433.92678665454</v>
      </c>
      <c r="V55" s="3">
        <f t="shared" ref="V55" si="212">(V54-V$3)^2</f>
        <v>257477.62002407259</v>
      </c>
      <c r="W55" s="3">
        <f t="shared" ref="W55" si="213">(W54-W$3)^2</f>
        <v>370544.51436051156</v>
      </c>
      <c r="X55" s="3">
        <f t="shared" ref="X55" si="214">(X54-X$3)^2</f>
        <v>523586.86364097235</v>
      </c>
      <c r="Y55" s="3">
        <f t="shared" ref="Y55" si="215">(Y54-Y$3)^2</f>
        <v>718484.91527861136</v>
      </c>
      <c r="Z55" s="3">
        <f t="shared" ref="Z55" si="216">(Z54-Z$3)^2</f>
        <v>933135.20869074541</v>
      </c>
      <c r="AA55" s="3">
        <f t="shared" ref="AA55" si="217">(AA54-AA$3)^2</f>
        <v>1224935.9060202669</v>
      </c>
      <c r="AB55" s="46">
        <f t="shared" ref="AB55" si="218">(AB54-AB$3)^2</f>
        <v>1584109.9714974123</v>
      </c>
      <c r="AC55" s="47">
        <f t="shared" ref="AC55" si="219">(AC54-AC$3)^2</f>
        <v>2049432.5578783255</v>
      </c>
      <c r="AD55" s="47">
        <f t="shared" ref="AD55" si="220">(AD54-AD$3)^2</f>
        <v>2466892.1074299933</v>
      </c>
      <c r="AE55" s="47">
        <f t="shared" ref="AE55" si="221">(AE54-AE$3)^2</f>
        <v>2819881.9994845521</v>
      </c>
      <c r="AF55" s="48">
        <f t="shared" ref="AF55" si="222">(AF54-AF$3)^2</f>
        <v>3578840.9782484546</v>
      </c>
    </row>
    <row r="56" spans="1:32" ht="15.75" thickBot="1" x14ac:dyDescent="0.3">
      <c r="A56" s="19" t="s">
        <v>30</v>
      </c>
      <c r="B56" s="20">
        <f>(B55/$AF$3)*100</f>
        <v>63822.111052649692</v>
      </c>
      <c r="C56" s="21">
        <f>((C55)/($AF$3-$AA$3))*100</f>
        <v>52204.102661250123</v>
      </c>
      <c r="D56" s="4" t="s">
        <v>10</v>
      </c>
      <c r="E56" s="5">
        <f>SUM(F56:AA56)</f>
        <v>6682.8846261308436</v>
      </c>
      <c r="F56">
        <f>SQRT(F55)</f>
        <v>8.310080560004911</v>
      </c>
      <c r="G56">
        <f t="shared" ref="G56" si="223">SQRT(G55)</f>
        <v>11.079494904627166</v>
      </c>
      <c r="H56">
        <f t="shared" ref="H56" si="224">SQRT(H55)</f>
        <v>14.643210877016017</v>
      </c>
      <c r="I56">
        <f t="shared" ref="I56" si="225">SQRT(I55)</f>
        <v>19.367654213762073</v>
      </c>
      <c r="J56">
        <f t="shared" ref="J56" si="226">SQRT(J55)</f>
        <v>25.588726619776548</v>
      </c>
      <c r="K56">
        <f t="shared" ref="K56" si="227">SQRT(K55)</f>
        <v>34.171596002395276</v>
      </c>
      <c r="L56">
        <f t="shared" ref="L56" si="228">SQRT(L55)</f>
        <v>44.2725642270591</v>
      </c>
      <c r="M56">
        <f t="shared" ref="M56" si="229">SQRT(M55)</f>
        <v>58.266327030105785</v>
      </c>
      <c r="N56">
        <f t="shared" ref="N56" si="230">SQRT(N55)</f>
        <v>76.327337116764525</v>
      </c>
      <c r="O56">
        <f t="shared" ref="O56" si="231">SQRT(O55)</f>
        <v>100.61200031991429</v>
      </c>
      <c r="P56">
        <f t="shared" ref="P56" si="232">SQRT(P55)</f>
        <v>131.01679180003507</v>
      </c>
      <c r="Q56">
        <f t="shared" ref="Q56" si="233">SQRT(Q55)</f>
        <v>168.94754912212085</v>
      </c>
      <c r="R56">
        <f t="shared" ref="R56" si="234">SQRT(R55)</f>
        <v>217.92354106710573</v>
      </c>
      <c r="S56">
        <f t="shared" ref="S56" si="235">SQRT(S55)</f>
        <v>271.2616537434958</v>
      </c>
      <c r="T56">
        <f t="shared" ref="T56" si="236">SQRT(T55)</f>
        <v>325.71287026072338</v>
      </c>
      <c r="U56">
        <f t="shared" ref="U56" si="237">SQRT(U55)</f>
        <v>415.25164272601563</v>
      </c>
      <c r="V56">
        <f t="shared" ref="V56" si="238">SQRT(V55)</f>
        <v>507.4225261299232</v>
      </c>
      <c r="W56">
        <f t="shared" ref="W56" si="239">SQRT(W55)</f>
        <v>608.72367652368473</v>
      </c>
      <c r="X56">
        <f t="shared" ref="X56" si="240">SQRT(X55)</f>
        <v>723.59302348832273</v>
      </c>
      <c r="Y56">
        <f t="shared" ref="Y56" si="241">SQRT(Y55)</f>
        <v>847.63489503359369</v>
      </c>
      <c r="Z56">
        <f t="shared" ref="Z56" si="242">SQRT(Z55)</f>
        <v>965.98923839282259</v>
      </c>
      <c r="AA56">
        <f t="shared" ref="AA56" si="243">SQRT(AA55)</f>
        <v>1106.7682259715748</v>
      </c>
      <c r="AB56" s="43">
        <f t="shared" ref="AB56" si="244">SQRT(AB55)</f>
        <v>1258.6143060911918</v>
      </c>
      <c r="AC56" s="44">
        <f t="shared" ref="AC56" si="245">SQRT(AC55)</f>
        <v>1431.5839332286198</v>
      </c>
      <c r="AD56" s="44">
        <f t="shared" ref="AD56" si="246">SQRT(AD55)</f>
        <v>1570.6343009847942</v>
      </c>
      <c r="AE56" s="44">
        <f t="shared" ref="AE56" si="247">SQRT(AE55)</f>
        <v>1679.2504278649305</v>
      </c>
      <c r="AF56" s="45">
        <f t="shared" ref="AF56" si="248">SQRT(AF55)</f>
        <v>1891.7824870339757</v>
      </c>
    </row>
    <row r="60" spans="1:32" ht="15.75" thickBot="1" x14ac:dyDescent="0.3">
      <c r="A60" t="s">
        <v>23</v>
      </c>
    </row>
    <row r="61" spans="1:32" x14ac:dyDescent="0.25">
      <c r="A61" s="22" t="s">
        <v>15</v>
      </c>
      <c r="B61" s="23" t="s">
        <v>18</v>
      </c>
      <c r="C61" s="24" t="s">
        <v>19</v>
      </c>
      <c r="D61" s="4" t="s">
        <v>21</v>
      </c>
      <c r="E61">
        <v>0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 s="43">
        <v>23</v>
      </c>
      <c r="AC61" s="44">
        <v>24</v>
      </c>
      <c r="AD61" s="44">
        <v>25</v>
      </c>
      <c r="AE61" s="44">
        <v>26</v>
      </c>
      <c r="AF61" s="45">
        <v>27</v>
      </c>
    </row>
    <row r="62" spans="1:32" ht="15.75" thickBot="1" x14ac:dyDescent="0.3">
      <c r="A62" s="25">
        <v>2.1450663645962069</v>
      </c>
      <c r="B62" s="26">
        <v>6.3239985045432004E-2</v>
      </c>
      <c r="C62" s="27">
        <v>9339.0070225666714</v>
      </c>
      <c r="D62" s="4" t="s">
        <v>20</v>
      </c>
      <c r="F62">
        <f>G63-F63</f>
        <v>1.9506509626481816</v>
      </c>
      <c r="G62">
        <f t="shared" ref="G62" si="249">H63-G63</f>
        <v>2.9449730518428412</v>
      </c>
      <c r="H62">
        <f t="shared" ref="H62" si="250">I63-H63</f>
        <v>4.3188300653595899</v>
      </c>
      <c r="I62">
        <f t="shared" ref="I62" si="251">J63-I63</f>
        <v>6.1631629731670508</v>
      </c>
      <c r="J62">
        <f t="shared" ref="J62" si="252">K63-J63</f>
        <v>8.5726853199279169</v>
      </c>
      <c r="K62">
        <f t="shared" ref="K62" si="253">L63-K63</f>
        <v>11.64085318193662</v>
      </c>
      <c r="L62">
        <f t="shared" ref="L62" si="254">M63-L63</f>
        <v>15.454151054137135</v>
      </c>
      <c r="M62">
        <f t="shared" ref="M62" si="255">N63-M63</f>
        <v>20.086155408723826</v>
      </c>
      <c r="N62">
        <f t="shared" ref="N62" si="256">O63-N63</f>
        <v>25.591884553471758</v>
      </c>
      <c r="O62">
        <f t="shared" ref="O62" si="257">P63-O63</f>
        <v>32.002927760042439</v>
      </c>
      <c r="P62">
        <f t="shared" ref="P62" si="258">Q63-P63</f>
        <v>39.323773198579914</v>
      </c>
      <c r="Q62">
        <f t="shared" ref="Q62" si="259">R63-Q63</f>
        <v>47.529636180679887</v>
      </c>
      <c r="R62">
        <f t="shared" ref="R62" si="260">S63-R63</f>
        <v>56.565944951602006</v>
      </c>
      <c r="S62">
        <f t="shared" ref="S62" si="261">T63-S63</f>
        <v>66.349490712740476</v>
      </c>
      <c r="T62">
        <f t="shared" ref="T62" si="262">U63-T63</f>
        <v>76.77110989155284</v>
      </c>
      <c r="U62">
        <f t="shared" ref="U62" si="263">V63-U63</f>
        <v>87.699653974756018</v>
      </c>
      <c r="V62">
        <f t="shared" ref="V62" si="264">W63-V63</f>
        <v>98.986924154215956</v>
      </c>
      <c r="W62">
        <f t="shared" ref="W62" si="265">X63-W63</f>
        <v>110.47320770883039</v>
      </c>
      <c r="X62">
        <f t="shared" ref="X62" si="266">Y63-X63</f>
        <v>121.99304868579281</v>
      </c>
      <c r="Y62">
        <f t="shared" ref="Y62" si="267">Z63-Y63</f>
        <v>133.38091162675744</v>
      </c>
      <c r="Z62">
        <f t="shared" ref="Z62" si="268">AA63-Z63</f>
        <v>144.47644617664798</v>
      </c>
      <c r="AA62">
        <f t="shared" ref="AA62" si="269">AB63-AA63</f>
        <v>155.12912396143952</v>
      </c>
      <c r="AB62" s="43">
        <f t="shared" ref="AB62" si="270">AC63-AB63</f>
        <v>165.20208899664908</v>
      </c>
      <c r="AC62" s="44">
        <f t="shared" ref="AC62" si="271">AD63-AC63</f>
        <v>174.57513209768013</v>
      </c>
      <c r="AD62" s="44">
        <f t="shared" ref="AD62" si="272">AE63-AD63</f>
        <v>183.14676291508363</v>
      </c>
      <c r="AE62" s="44">
        <f t="shared" ref="AE62" si="273">AF63-AE63</f>
        <v>190.8354066776626</v>
      </c>
    </row>
    <row r="63" spans="1:32" x14ac:dyDescent="0.25">
      <c r="A63" s="13"/>
      <c r="B63" s="14" t="s">
        <v>28</v>
      </c>
      <c r="C63" s="15" t="s">
        <v>29</v>
      </c>
      <c r="D63" s="4" t="s">
        <v>8</v>
      </c>
      <c r="F63">
        <f>$E$3+($C62)*(EXP(-EXP($A62-$B62*F61)))</f>
        <v>3.0736129926533082</v>
      </c>
      <c r="G63">
        <f t="shared" ref="G63:AF63" si="274">$E$3+($C62)*(EXP(-EXP($A62-$B62*G61)))</f>
        <v>5.0242639553014898</v>
      </c>
      <c r="H63">
        <f t="shared" si="274"/>
        <v>7.969237007144331</v>
      </c>
      <c r="I63">
        <f t="shared" si="274"/>
        <v>12.288067072503921</v>
      </c>
      <c r="J63">
        <f t="shared" si="274"/>
        <v>18.451230045670972</v>
      </c>
      <c r="K63">
        <f t="shared" si="274"/>
        <v>27.023915365598889</v>
      </c>
      <c r="L63">
        <f t="shared" si="274"/>
        <v>38.664768547535509</v>
      </c>
      <c r="M63">
        <f t="shared" si="274"/>
        <v>54.118919601672644</v>
      </c>
      <c r="N63">
        <f t="shared" si="274"/>
        <v>74.20507501039647</v>
      </c>
      <c r="O63">
        <f t="shared" si="274"/>
        <v>99.796959563868228</v>
      </c>
      <c r="P63">
        <f t="shared" si="274"/>
        <v>131.79988732391067</v>
      </c>
      <c r="Q63">
        <f t="shared" si="274"/>
        <v>171.12366052249058</v>
      </c>
      <c r="R63">
        <f t="shared" si="274"/>
        <v>218.65329670317047</v>
      </c>
      <c r="S63">
        <f t="shared" si="274"/>
        <v>275.21924165477247</v>
      </c>
      <c r="T63">
        <f t="shared" si="274"/>
        <v>341.56873236751295</v>
      </c>
      <c r="U63">
        <f t="shared" si="274"/>
        <v>418.33984225906579</v>
      </c>
      <c r="V63">
        <f t="shared" si="274"/>
        <v>506.03949623382181</v>
      </c>
      <c r="W63">
        <f t="shared" si="274"/>
        <v>605.02642038803776</v>
      </c>
      <c r="X63">
        <f t="shared" si="274"/>
        <v>715.49962809686815</v>
      </c>
      <c r="Y63">
        <f t="shared" si="274"/>
        <v>837.49267678266096</v>
      </c>
      <c r="Z63">
        <f t="shared" si="274"/>
        <v>970.8735884094184</v>
      </c>
      <c r="AA63">
        <f t="shared" si="274"/>
        <v>1115.3500345860664</v>
      </c>
      <c r="AB63" s="43">
        <f t="shared" si="274"/>
        <v>1270.4791585475059</v>
      </c>
      <c r="AC63" s="44">
        <f t="shared" si="274"/>
        <v>1435.681247544155</v>
      </c>
      <c r="AD63" s="44">
        <f t="shared" si="274"/>
        <v>1610.2563796418351</v>
      </c>
      <c r="AE63" s="44">
        <f t="shared" si="274"/>
        <v>1793.4031425569187</v>
      </c>
      <c r="AF63" s="45">
        <f t="shared" si="274"/>
        <v>1984.2385492345813</v>
      </c>
    </row>
    <row r="64" spans="1:32" x14ac:dyDescent="0.25">
      <c r="A64" s="16" t="s">
        <v>27</v>
      </c>
      <c r="B64" s="17">
        <f>AF63-$AF$3</f>
        <v>1981.2744002024797</v>
      </c>
      <c r="C64" s="18">
        <f>((AF63-AA63)-($AF$3-$AA$3))</f>
        <v>867.38477409740096</v>
      </c>
      <c r="D64" s="4" t="s">
        <v>9</v>
      </c>
      <c r="E64" s="5">
        <f>SUM(F64:AA64)</f>
        <v>4498600.8397141285</v>
      </c>
      <c r="F64" s="3">
        <f>(F63-F$3)^2</f>
        <v>9.4470968286072257</v>
      </c>
      <c r="G64" s="3">
        <f t="shared" ref="G64" si="275">(G63-G$3)^2</f>
        <v>25.243228292541772</v>
      </c>
      <c r="H64" s="3">
        <f t="shared" ref="H64" si="276">(H63-H$3)^2</f>
        <v>63.508738476038737</v>
      </c>
      <c r="I64" s="3">
        <f t="shared" ref="I64" si="277">(I63-I$3)^2</f>
        <v>150.99659237835507</v>
      </c>
      <c r="J64" s="3">
        <f t="shared" ref="J64" si="278">(J63-J$3)^2</f>
        <v>340.44789019827118</v>
      </c>
      <c r="K64" s="3">
        <f t="shared" ref="K64" si="279">(K63-K$3)^2</f>
        <v>730.29200168705177</v>
      </c>
      <c r="L64" s="3">
        <f t="shared" ref="L64" si="280">(L63-L$3)^2</f>
        <v>1494.9643268344912</v>
      </c>
      <c r="M64" s="3">
        <f t="shared" ref="M64" si="281">(M63-M$3)^2</f>
        <v>2928.8574588523074</v>
      </c>
      <c r="N64" s="3">
        <f t="shared" ref="N64" si="282">(N63-N$3)^2</f>
        <v>5506.3931572985666</v>
      </c>
      <c r="O64" s="3">
        <f t="shared" ref="O64" si="283">(O63-O$3)^2</f>
        <v>9959.3244820525269</v>
      </c>
      <c r="P64" s="3">
        <f t="shared" ref="P64" si="284">(P63-P$3)^2</f>
        <v>17371.039574733739</v>
      </c>
      <c r="Q64" s="3">
        <f t="shared" ref="Q64" si="285">(Q63-Q$3)^2</f>
        <v>29283.082113034765</v>
      </c>
      <c r="R64" s="3">
        <f t="shared" ref="R64" si="286">(R63-R$3)^2</f>
        <v>47808.975235480226</v>
      </c>
      <c r="S64" s="3">
        <f t="shared" ref="S64" si="287">(S63-S$3)^2</f>
        <v>75745.226768546723</v>
      </c>
      <c r="T64" s="3">
        <f t="shared" ref="T64" si="288">(T63-T$3)^2</f>
        <v>116668.50480126256</v>
      </c>
      <c r="U64" s="3">
        <f t="shared" ref="U64" si="289">(U63-U$3)^2</f>
        <v>175007.18060649853</v>
      </c>
      <c r="V64" s="3">
        <f t="shared" ref="V64" si="290">(V63-V$3)^2</f>
        <v>256073.89607344003</v>
      </c>
      <c r="W64" s="3">
        <f t="shared" ref="W64" si="291">(W63-W$3)^2</f>
        <v>366053.29794363899</v>
      </c>
      <c r="X64" s="3">
        <f t="shared" ref="X64" si="292">(X63-X$3)^2</f>
        <v>511921.23186386965</v>
      </c>
      <c r="Y64" s="3">
        <f t="shared" ref="Y64" si="293">(Y63-Y$3)^2</f>
        <v>700397.4830418569</v>
      </c>
      <c r="Z64" s="3">
        <f t="shared" ref="Z64" si="294">(Z63-Z$3)^2</f>
        <v>940311.34757435613</v>
      </c>
      <c r="AA64" s="3">
        <f t="shared" ref="AA64" si="295">(AA63-AA$3)^2</f>
        <v>1240750.0991445119</v>
      </c>
      <c r="AB64" s="46">
        <f t="shared" ref="AB64" si="296">(AB63-AB$3)^2</f>
        <v>1609548.4405023551</v>
      </c>
      <c r="AC64" s="47">
        <f t="shared" ref="AC64" si="297">(AC63-AC$3)^2</f>
        <v>2054811.5784208039</v>
      </c>
      <c r="AD64" s="47">
        <f t="shared" ref="AD64" si="298">(AD63-AD$3)^2</f>
        <v>2584599.6287535666</v>
      </c>
      <c r="AE64" s="47">
        <f t="shared" ref="AE64" si="299">(AE63-AE$3)^2</f>
        <v>3205393.816524087</v>
      </c>
      <c r="AF64" s="48">
        <f t="shared" ref="AF64" si="300">(AF63-AF$3)^2</f>
        <v>3925448.2488976954</v>
      </c>
    </row>
    <row r="65" spans="1:32" ht="15.75" thickBot="1" x14ac:dyDescent="0.3">
      <c r="A65" s="19" t="s">
        <v>30</v>
      </c>
      <c r="B65" s="20">
        <f>(B64/$AF$3)*100</f>
        <v>66841.254563968061</v>
      </c>
      <c r="C65" s="21">
        <f>((C64)/($AF$3-$AA$3))*100</f>
        <v>57681.810432978331</v>
      </c>
      <c r="D65" s="4" t="s">
        <v>10</v>
      </c>
      <c r="E65" s="5">
        <f>SUM(F65:AA65)</f>
        <v>6644.3464278582242</v>
      </c>
      <c r="F65">
        <f>SQRT(F64)</f>
        <v>3.0736129926533082</v>
      </c>
      <c r="G65">
        <f t="shared" ref="G65" si="301">SQRT(G64)</f>
        <v>5.0242639553014898</v>
      </c>
      <c r="H65">
        <f t="shared" ref="H65" si="302">SQRT(H64)</f>
        <v>7.969237007144331</v>
      </c>
      <c r="I65">
        <f t="shared" ref="I65" si="303">SQRT(I64)</f>
        <v>12.288067072503921</v>
      </c>
      <c r="J65">
        <f t="shared" ref="J65" si="304">SQRT(J64)</f>
        <v>18.451230045670972</v>
      </c>
      <c r="K65">
        <f t="shared" ref="K65" si="305">SQRT(K64)</f>
        <v>27.023915365598889</v>
      </c>
      <c r="L65">
        <f t="shared" ref="L65" si="306">SQRT(L64)</f>
        <v>38.664768547535509</v>
      </c>
      <c r="M65">
        <f t="shared" ref="M65" si="307">SQRT(M64)</f>
        <v>54.118919601672644</v>
      </c>
      <c r="N65">
        <f t="shared" ref="N65" si="308">SQRT(N64)</f>
        <v>74.20507501039647</v>
      </c>
      <c r="O65">
        <f t="shared" ref="O65" si="309">SQRT(O64)</f>
        <v>99.796415176360554</v>
      </c>
      <c r="P65">
        <f t="shared" ref="P65" si="310">SQRT(P64)</f>
        <v>131.79923965916396</v>
      </c>
      <c r="Q65">
        <f t="shared" ref="Q65" si="311">SQRT(Q64)</f>
        <v>171.12300287522646</v>
      </c>
      <c r="R65">
        <f t="shared" ref="R65" si="312">SQRT(R64)</f>
        <v>218.65263601310693</v>
      </c>
      <c r="S65">
        <f t="shared" ref="S65" si="313">SQRT(S64)</f>
        <v>275.2185073147275</v>
      </c>
      <c r="T65">
        <f t="shared" ref="T65" si="314">SQRT(T64)</f>
        <v>341.56771627491753</v>
      </c>
      <c r="U65">
        <f t="shared" ref="U65" si="315">SQRT(U64)</f>
        <v>418.33859564531997</v>
      </c>
      <c r="V65">
        <f t="shared" ref="V65" si="316">SQRT(V64)</f>
        <v>506.03744532735919</v>
      </c>
      <c r="W65">
        <f t="shared" ref="W65" si="317">SQRT(W64)</f>
        <v>605.02338627828181</v>
      </c>
      <c r="X65">
        <f t="shared" ref="X65" si="318">SQRT(X64)</f>
        <v>715.48670977445113</v>
      </c>
      <c r="Y65">
        <f t="shared" ref="Y65" si="319">SQRT(Y64)</f>
        <v>836.89753437434433</v>
      </c>
      <c r="Z65">
        <f t="shared" ref="Z65" si="320">SQRT(Z64)</f>
        <v>969.69652344140957</v>
      </c>
      <c r="AA65">
        <f t="shared" ref="AA65" si="321">SQRT(AA64)</f>
        <v>1113.8896261050786</v>
      </c>
      <c r="AB65" s="43">
        <f t="shared" ref="AB65" si="322">SQRT(AB64)</f>
        <v>1268.6798021968959</v>
      </c>
      <c r="AC65" s="44">
        <f t="shared" ref="AC65" si="323">SQRT(AC64)</f>
        <v>1433.4613976039968</v>
      </c>
      <c r="AD65" s="44">
        <f t="shared" ref="AD65" si="324">SQRT(AD64)</f>
        <v>1607.6690047250295</v>
      </c>
      <c r="AE65" s="44">
        <f t="shared" ref="AE65" si="325">SQRT(AE64)</f>
        <v>1790.3613647875914</v>
      </c>
      <c r="AF65" s="45">
        <f t="shared" ref="AF65" si="326">SQRT(AF64)</f>
        <v>1981.2744002024797</v>
      </c>
    </row>
    <row r="70" spans="1:32" ht="15.75" thickBot="1" x14ac:dyDescent="0.3">
      <c r="A70" t="s">
        <v>24</v>
      </c>
    </row>
    <row r="71" spans="1:32" x14ac:dyDescent="0.25">
      <c r="A71" s="22" t="s">
        <v>15</v>
      </c>
      <c r="B71" s="23" t="s">
        <v>18</v>
      </c>
      <c r="C71" s="24" t="s">
        <v>19</v>
      </c>
      <c r="D71" s="4" t="s">
        <v>21</v>
      </c>
      <c r="E71">
        <v>0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 s="43">
        <v>23</v>
      </c>
      <c r="AC71" s="44">
        <v>24</v>
      </c>
      <c r="AD71" s="44">
        <v>25</v>
      </c>
      <c r="AE71" s="44">
        <v>26</v>
      </c>
      <c r="AF71" s="45">
        <v>27</v>
      </c>
    </row>
    <row r="72" spans="1:32" ht="15.75" thickBot="1" x14ac:dyDescent="0.3">
      <c r="A72" s="25">
        <v>1.9915228111501313</v>
      </c>
      <c r="B72" s="26">
        <v>6.4778785707536729E-2</v>
      </c>
      <c r="C72" s="27">
        <v>0.26023885084507564</v>
      </c>
      <c r="D72" s="4" t="s">
        <v>20</v>
      </c>
      <c r="F72">
        <f>G73-F73</f>
        <v>2.1258961499737858</v>
      </c>
      <c r="G72">
        <f t="shared" ref="G72" si="327">H73-G73</f>
        <v>3.0683380132166</v>
      </c>
      <c r="H72">
        <f t="shared" ref="H72" si="328">I73-H73</f>
        <v>4.4057930511737169</v>
      </c>
      <c r="I72">
        <f t="shared" ref="I72" si="329">J73-I73</f>
        <v>6.1698719826129818</v>
      </c>
      <c r="J72">
        <f t="shared" ref="J72" si="330">K73-J73</f>
        <v>8.8049099975777416</v>
      </c>
      <c r="K72">
        <f t="shared" ref="K72" si="331">L73-K73</f>
        <v>10.892760898573258</v>
      </c>
      <c r="L72">
        <f t="shared" ref="L72" si="332">M73-L73</f>
        <v>15.107742408165805</v>
      </c>
      <c r="M72">
        <f t="shared" ref="M72" si="333">N73-M73</f>
        <v>19.579937239398951</v>
      </c>
      <c r="N72">
        <f t="shared" ref="N72" si="334">O73-N73</f>
        <v>26.092256544702252</v>
      </c>
      <c r="O72">
        <f t="shared" ref="O72" si="335">P73-O73</f>
        <v>32.355136333687767</v>
      </c>
      <c r="P72">
        <f t="shared" ref="P72" si="336">Q73-P73</f>
        <v>39.728572622539531</v>
      </c>
      <c r="Q72">
        <f t="shared" ref="Q72" si="337">R73-Q73</f>
        <v>50.329108745936651</v>
      </c>
      <c r="R72">
        <f t="shared" ref="R72" si="338">S73-R73</f>
        <v>53.762618180290303</v>
      </c>
      <c r="S72">
        <f t="shared" ref="S72" si="339">T73-S73</f>
        <v>53.723981452839041</v>
      </c>
      <c r="T72">
        <f t="shared" ref="T72" si="340">U73-T73</f>
        <v>88.016552996291637</v>
      </c>
      <c r="U72">
        <f t="shared" ref="U72" si="341">V73-U73</f>
        <v>89.648540714488377</v>
      </c>
      <c r="V72">
        <f t="shared" ref="V72" si="342">W73-V73</f>
        <v>98.494148461441114</v>
      </c>
      <c r="W72">
        <f t="shared" ref="W72" si="343">X73-W73</f>
        <v>112.73904534925236</v>
      </c>
      <c r="X72">
        <f t="shared" ref="X72" si="344">Y73-X73</f>
        <v>124.46495323320266</v>
      </c>
      <c r="Y72">
        <f t="shared" ref="Y72" si="345">Z73-Y73</f>
        <v>122.34270990565051</v>
      </c>
      <c r="Z72">
        <f t="shared" ref="Z72" si="346">AA73-Z73</f>
        <v>149.55674063584684</v>
      </c>
      <c r="AA72">
        <f t="shared" ref="AA72" si="347">AB73-AA73</f>
        <v>167.62150794257354</v>
      </c>
      <c r="AB72" s="43">
        <f t="shared" ref="AB72" si="348">AC73-AB73</f>
        <v>197.90882814580596</v>
      </c>
      <c r="AC72" s="44">
        <f t="shared" ref="AC72" si="349">AD73-AC73</f>
        <v>172.52888043225471</v>
      </c>
      <c r="AD72" s="44">
        <f t="shared" ref="AD72" si="350">AE73-AD73</f>
        <v>149.93168854893634</v>
      </c>
      <c r="AE72" s="44">
        <f t="shared" ref="AE72" si="351">AF73-AE73</f>
        <v>272.11666980485052</v>
      </c>
    </row>
    <row r="73" spans="1:32" x14ac:dyDescent="0.25">
      <c r="A73" s="13"/>
      <c r="B73" s="14" t="s">
        <v>28</v>
      </c>
      <c r="C73" s="15" t="s">
        <v>29</v>
      </c>
      <c r="D73" s="4" t="s">
        <v>8</v>
      </c>
      <c r="F73">
        <f>$E$3+(E4*$C72)*(EXP(-EXP($A72-$B72*F71)))</f>
        <v>3.6269318817343055</v>
      </c>
      <c r="G73">
        <f t="shared" ref="G73:AF73" si="352">$E$3+(F4*$C72)*(EXP(-EXP($A72-$B72*G71)))</f>
        <v>5.7528280317080913</v>
      </c>
      <c r="H73">
        <f t="shared" si="352"/>
        <v>8.8211660449246914</v>
      </c>
      <c r="I73">
        <f t="shared" si="352"/>
        <v>13.226959096098408</v>
      </c>
      <c r="J73">
        <f t="shared" si="352"/>
        <v>19.39683107871139</v>
      </c>
      <c r="K73">
        <f t="shared" si="352"/>
        <v>28.201741076289132</v>
      </c>
      <c r="L73">
        <f t="shared" si="352"/>
        <v>39.094501974862389</v>
      </c>
      <c r="M73">
        <f t="shared" si="352"/>
        <v>54.202244383028194</v>
      </c>
      <c r="N73">
        <f t="shared" si="352"/>
        <v>73.782181622427146</v>
      </c>
      <c r="O73">
        <f t="shared" si="352"/>
        <v>99.874438167129398</v>
      </c>
      <c r="P73">
        <f t="shared" si="352"/>
        <v>132.22957450081717</v>
      </c>
      <c r="Q73">
        <f t="shared" si="352"/>
        <v>171.9581471233567</v>
      </c>
      <c r="R73">
        <f t="shared" si="352"/>
        <v>222.28725586929335</v>
      </c>
      <c r="S73">
        <f t="shared" si="352"/>
        <v>276.04987404958365</v>
      </c>
      <c r="T73">
        <f t="shared" si="352"/>
        <v>329.77385550242269</v>
      </c>
      <c r="U73">
        <f t="shared" si="352"/>
        <v>417.79040849871433</v>
      </c>
      <c r="V73">
        <f t="shared" si="352"/>
        <v>507.4389492132027</v>
      </c>
      <c r="W73">
        <f t="shared" si="352"/>
        <v>605.93309767464382</v>
      </c>
      <c r="X73">
        <f t="shared" si="352"/>
        <v>718.67214302389618</v>
      </c>
      <c r="Y73">
        <f t="shared" si="352"/>
        <v>843.13709625709885</v>
      </c>
      <c r="Z73">
        <f t="shared" si="352"/>
        <v>965.47980616274936</v>
      </c>
      <c r="AA73">
        <f t="shared" si="352"/>
        <v>1115.0365467985962</v>
      </c>
      <c r="AB73" s="43">
        <f t="shared" si="352"/>
        <v>1282.6580547411697</v>
      </c>
      <c r="AC73" s="44">
        <f t="shared" si="352"/>
        <v>1480.5668828869757</v>
      </c>
      <c r="AD73" s="44">
        <f t="shared" si="352"/>
        <v>1653.0957633192304</v>
      </c>
      <c r="AE73" s="44">
        <f t="shared" si="352"/>
        <v>1803.0274518681667</v>
      </c>
      <c r="AF73" s="45">
        <f t="shared" si="352"/>
        <v>2075.1441216730173</v>
      </c>
    </row>
    <row r="74" spans="1:32" x14ac:dyDescent="0.25">
      <c r="A74" s="16" t="s">
        <v>27</v>
      </c>
      <c r="B74" s="17">
        <f>AF73-$AF$3</f>
        <v>2072.1799726409154</v>
      </c>
      <c r="C74" s="18">
        <f>((AF73-AA73)-($AF$3-$AA$3))</f>
        <v>958.60383432330707</v>
      </c>
      <c r="D74" s="4" t="s">
        <v>9</v>
      </c>
      <c r="E74" s="5">
        <f>SUM(F74:AA74)</f>
        <v>4498244.7587583484</v>
      </c>
      <c r="F74" s="3">
        <f>(F73-F$3)^2</f>
        <v>13.154634874740751</v>
      </c>
      <c r="G74" s="3">
        <f t="shared" ref="G74" si="353">(G73-G$3)^2</f>
        <v>33.095030362406391</v>
      </c>
      <c r="H74" s="3">
        <f t="shared" ref="H74" si="354">(H73-H$3)^2</f>
        <v>77.812970392132328</v>
      </c>
      <c r="I74" s="3">
        <f t="shared" ref="I74" si="355">(I73-I$3)^2</f>
        <v>174.95244692986043</v>
      </c>
      <c r="J74" s="3">
        <f t="shared" ref="J74" si="356">(J73-J$3)^2</f>
        <v>376.23705589606408</v>
      </c>
      <c r="K74" s="3">
        <f t="shared" ref="K74" si="357">(K73-K$3)^2</f>
        <v>795.33819973405366</v>
      </c>
      <c r="L74" s="3">
        <f t="shared" ref="L74" si="358">(L73-L$3)^2</f>
        <v>1528.3800846625193</v>
      </c>
      <c r="M74" s="3">
        <f t="shared" ref="M74" si="359">(M73-M$3)^2</f>
        <v>2937.8832961575113</v>
      </c>
      <c r="N74" s="3">
        <f t="shared" ref="N74" si="360">(N73-N$3)^2</f>
        <v>5443.8103249648257</v>
      </c>
      <c r="O74" s="3">
        <f t="shared" ref="O74" si="361">(O73-O$3)^2</f>
        <v>9974.7946587031638</v>
      </c>
      <c r="P74" s="3">
        <f t="shared" ref="P74" si="362">(P73-P$3)^2</f>
        <v>17484.489092218875</v>
      </c>
      <c r="Q74" s="3">
        <f t="shared" ref="Q74" si="363">(Q73-Q$3)^2</f>
        <v>29569.37818692049</v>
      </c>
      <c r="R74" s="3">
        <f t="shared" ref="R74" si="364">(R73-R$3)^2</f>
        <v>49411.330396374789</v>
      </c>
      <c r="S74" s="3">
        <f t="shared" ref="S74" si="365">(S73-S$3)^2</f>
        <v>76203.127534376399</v>
      </c>
      <c r="T74" s="3">
        <f t="shared" ref="T74" si="366">(T73-T$3)^2</f>
        <v>108750.12561241972</v>
      </c>
      <c r="U74" s="3">
        <f t="shared" ref="U74" si="367">(U73-U$3)^2</f>
        <v>174547.78378854442</v>
      </c>
      <c r="V74" s="3">
        <f t="shared" ref="V74" si="368">(V73-V$3)^2</f>
        <v>257492.20576316488</v>
      </c>
      <c r="W74" s="3">
        <f t="shared" ref="W74" si="369">(W73-W$3)^2</f>
        <v>367151.24193174904</v>
      </c>
      <c r="X74" s="3">
        <f t="shared" ref="X74" si="370">(X73-X$3)^2</f>
        <v>516471.08124853112</v>
      </c>
      <c r="Y74" s="3">
        <f t="shared" ref="Y74" si="371">(Y73-Y$3)^2</f>
        <v>709876.9439953235</v>
      </c>
      <c r="Z74" s="3">
        <f t="shared" ref="Z74" si="372">(Z73-Z$3)^2</f>
        <v>929879.77667569066</v>
      </c>
      <c r="AA74" s="3">
        <f t="shared" ref="AA74" si="373">(AA73-AA$3)^2</f>
        <v>1240051.8158303574</v>
      </c>
      <c r="AB74" s="46">
        <f t="shared" ref="AB74" si="374">(AB73-AB$3)^2</f>
        <v>1640599.0052427589</v>
      </c>
      <c r="AC74" s="47">
        <f t="shared" ref="AC74" si="375">(AC73-AC$3)^2</f>
        <v>2185509.9498226587</v>
      </c>
      <c r="AD74" s="47">
        <f t="shared" ref="AD74" si="376">(AD73-AD$3)^2</f>
        <v>2724177.9401867692</v>
      </c>
      <c r="AE74" s="47">
        <f t="shared" ref="AE74" si="377">(AE73-AE$3)^2</f>
        <v>3239948.4269610532</v>
      </c>
      <c r="AF74" s="48">
        <f t="shared" ref="AF74" si="378">(AF73-AF$3)^2</f>
        <v>4293929.8390141046</v>
      </c>
    </row>
    <row r="75" spans="1:32" ht="15.75" thickBot="1" x14ac:dyDescent="0.3">
      <c r="A75" s="19" t="s">
        <v>30</v>
      </c>
      <c r="B75" s="20">
        <f>(B74/$AF$3)*100</f>
        <v>69908.08998465474</v>
      </c>
      <c r="C75" s="21">
        <f>((C74)/($AF$3-$AA$3))*100</f>
        <v>63747.953968066824</v>
      </c>
      <c r="D75" s="4" t="s">
        <v>10</v>
      </c>
      <c r="E75" s="5">
        <f>SUM(F75:AA75)</f>
        <v>6648.510451399372</v>
      </c>
      <c r="F75">
        <f>SQRT(F74)</f>
        <v>3.6269318817343055</v>
      </c>
      <c r="G75">
        <f t="shared" ref="G75" si="379">SQRT(G74)</f>
        <v>5.7528280317080913</v>
      </c>
      <c r="H75">
        <f t="shared" ref="H75" si="380">SQRT(H74)</f>
        <v>8.8211660449246914</v>
      </c>
      <c r="I75">
        <f t="shared" ref="I75" si="381">SQRT(I74)</f>
        <v>13.226959096098408</v>
      </c>
      <c r="J75">
        <f t="shared" ref="J75" si="382">SQRT(J74)</f>
        <v>19.39683107871139</v>
      </c>
      <c r="K75">
        <f t="shared" ref="K75" si="383">SQRT(K74)</f>
        <v>28.201741076289132</v>
      </c>
      <c r="L75">
        <f t="shared" ref="L75" si="384">SQRT(L74)</f>
        <v>39.094501974862389</v>
      </c>
      <c r="M75">
        <f t="shared" ref="M75" si="385">SQRT(M74)</f>
        <v>54.202244383028194</v>
      </c>
      <c r="N75">
        <f t="shared" ref="N75" si="386">SQRT(N74)</f>
        <v>73.782181622427146</v>
      </c>
      <c r="O75">
        <f t="shared" ref="O75" si="387">SQRT(O74)</f>
        <v>99.873893779621724</v>
      </c>
      <c r="P75">
        <f t="shared" ref="P75" si="388">SQRT(P74)</f>
        <v>132.22892683607046</v>
      </c>
      <c r="Q75">
        <f t="shared" ref="Q75" si="389">SQRT(Q74)</f>
        <v>171.95748947609258</v>
      </c>
      <c r="R75">
        <f t="shared" ref="R75" si="390">SQRT(R74)</f>
        <v>222.28659517922981</v>
      </c>
      <c r="S75">
        <f t="shared" ref="S75" si="391">SQRT(S74)</f>
        <v>276.04913970953868</v>
      </c>
      <c r="T75">
        <f t="shared" ref="T75" si="392">SQRT(T74)</f>
        <v>329.77283940982727</v>
      </c>
      <c r="U75">
        <f t="shared" ref="U75" si="393">SQRT(U74)</f>
        <v>417.78916188496851</v>
      </c>
      <c r="V75">
        <f t="shared" ref="V75" si="394">SQRT(V74)</f>
        <v>507.43689830674009</v>
      </c>
      <c r="W75">
        <f t="shared" ref="W75" si="395">SQRT(W74)</f>
        <v>605.93006356488786</v>
      </c>
      <c r="X75">
        <f t="shared" ref="X75" si="396">SQRT(X74)</f>
        <v>718.65922470147916</v>
      </c>
      <c r="Y75">
        <f t="shared" ref="Y75" si="397">SQRT(Y74)</f>
        <v>842.54195384878221</v>
      </c>
      <c r="Z75">
        <f t="shared" ref="Z75" si="398">SQRT(Z74)</f>
        <v>964.30274119474052</v>
      </c>
      <c r="AA75">
        <f t="shared" ref="AA75" si="399">SQRT(AA74)</f>
        <v>1113.5761383176084</v>
      </c>
      <c r="AB75" s="43">
        <f t="shared" ref="AB75" si="400">SQRT(AB74)</f>
        <v>1280.8586983905598</v>
      </c>
      <c r="AC75" s="44">
        <f t="shared" ref="AC75" si="401">SQRT(AC74)</f>
        <v>1478.3470329468175</v>
      </c>
      <c r="AD75" s="44">
        <f t="shared" ref="AD75" si="402">SQRT(AD74)</f>
        <v>1650.5083884024248</v>
      </c>
      <c r="AE75" s="44">
        <f t="shared" ref="AE75" si="403">SQRT(AE74)</f>
        <v>1799.9856740988394</v>
      </c>
      <c r="AF75" s="45">
        <f t="shared" ref="AF75" si="404">SQRT(AF74)</f>
        <v>2072.1799726409154</v>
      </c>
    </row>
    <row r="80" spans="1:32" ht="15.75" thickBot="1" x14ac:dyDescent="0.3">
      <c r="A80" t="s">
        <v>26</v>
      </c>
    </row>
    <row r="81" spans="1:32" x14ac:dyDescent="0.25">
      <c r="A81" s="22" t="s">
        <v>15</v>
      </c>
      <c r="B81" s="23" t="s">
        <v>18</v>
      </c>
      <c r="C81" s="24" t="s">
        <v>19</v>
      </c>
      <c r="D81" s="4" t="s">
        <v>21</v>
      </c>
      <c r="E81">
        <v>0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 s="43">
        <v>23</v>
      </c>
      <c r="AC81" s="44">
        <v>24</v>
      </c>
      <c r="AD81" s="44">
        <v>25</v>
      </c>
      <c r="AE81" s="44">
        <v>26</v>
      </c>
      <c r="AF81" s="45">
        <v>27</v>
      </c>
    </row>
    <row r="82" spans="1:32" ht="15.75" thickBot="1" x14ac:dyDescent="0.3">
      <c r="A82" s="25">
        <v>1.7550288422234972</v>
      </c>
      <c r="B82" s="26">
        <v>7.5584382555170485E-2</v>
      </c>
      <c r="C82" s="27">
        <v>1.024720730266657E-2</v>
      </c>
      <c r="D82" s="4" t="s">
        <v>20</v>
      </c>
      <c r="F82">
        <f>G83-F83</f>
        <v>2.0953072327983961</v>
      </c>
      <c r="G82">
        <f t="shared" ref="G82" si="405">H83-G83</f>
        <v>3.043276329398747</v>
      </c>
      <c r="H82">
        <f t="shared" ref="H82" si="406">I83-H83</f>
        <v>4.3881534514993739</v>
      </c>
      <c r="I82">
        <f t="shared" ref="I82" si="407">J83-I83</f>
        <v>6.1632393167336907</v>
      </c>
      <c r="J82">
        <f t="shared" ref="J82" si="408">K83-J83</f>
        <v>8.8090656843884787</v>
      </c>
      <c r="K82">
        <f t="shared" ref="K82" si="409">L83-K83</f>
        <v>10.918034162412962</v>
      </c>
      <c r="L82">
        <f t="shared" ref="L82" si="410">M83-L83</f>
        <v>15.143232303746359</v>
      </c>
      <c r="M82">
        <f t="shared" ref="M82" si="411">N83-M83</f>
        <v>19.627528157613803</v>
      </c>
      <c r="N82">
        <f t="shared" ref="N82" si="412">O83-N83</f>
        <v>26.146538501287992</v>
      </c>
      <c r="O82">
        <f t="shared" ref="O82" si="413">P83-O83</f>
        <v>32.411887037432166</v>
      </c>
      <c r="P82">
        <f t="shared" ref="P82" si="414">Q83-P83</f>
        <v>39.779507222381568</v>
      </c>
      <c r="Q82">
        <f t="shared" ref="Q82" si="415">R83-Q83</f>
        <v>50.36725827432889</v>
      </c>
      <c r="R82">
        <f t="shared" ref="R82" si="416">S83-R83</f>
        <v>53.778822572547853</v>
      </c>
      <c r="S82">
        <f t="shared" ref="S82" si="417">T83-S83</f>
        <v>53.714696395637532</v>
      </c>
      <c r="T82">
        <f t="shared" ref="T82" si="418">U83-T83</f>
        <v>87.991433495326532</v>
      </c>
      <c r="U82">
        <f t="shared" ref="U82" si="419">V83-U83</f>
        <v>89.604131459954772</v>
      </c>
      <c r="V82">
        <f t="shared" ref="V82" si="420">W83-V83</f>
        <v>98.444572139634715</v>
      </c>
      <c r="W82">
        <f t="shared" ref="W82" si="421">X83-W83</f>
        <v>112.70136490374171</v>
      </c>
      <c r="X82">
        <f t="shared" ref="X82" si="422">Y83-X83</f>
        <v>124.46144207286591</v>
      </c>
      <c r="Y82">
        <f t="shared" ref="Y82" si="423">Z83-Y83</f>
        <v>122.40011759047889</v>
      </c>
      <c r="Z82">
        <f t="shared" ref="Z82" si="424">AA83-Z83</f>
        <v>149.70231544791272</v>
      </c>
      <c r="AA82">
        <f t="shared" ref="AA82" si="425">AB83-AA83</f>
        <v>167.88959378834829</v>
      </c>
      <c r="AB82" s="43">
        <f t="shared" ref="AB82" si="426">AC83-AB83</f>
        <v>198.34199542906731</v>
      </c>
      <c r="AC82" s="44">
        <f t="shared" ref="AC82" si="427">AD83-AC83</f>
        <v>173.12627321409991</v>
      </c>
      <c r="AD82" s="44">
        <f t="shared" ref="AD82" si="428">AE83-AD83</f>
        <v>150.68785981060228</v>
      </c>
      <c r="AE82" s="44">
        <f t="shared" ref="AE82" si="429">AF83-AE83</f>
        <v>273.2441395799699</v>
      </c>
    </row>
    <row r="83" spans="1:32" x14ac:dyDescent="0.25">
      <c r="A83" s="13"/>
      <c r="B83" s="14" t="s">
        <v>28</v>
      </c>
      <c r="C83" s="15" t="s">
        <v>29</v>
      </c>
      <c r="D83" s="4" t="s">
        <v>8</v>
      </c>
      <c r="F83">
        <f>$E$3+($C82/($C82+E5))*E4*(EXP(-EXP($A82-$B82*F81)))</f>
        <v>3.4744068390269205</v>
      </c>
      <c r="G83">
        <f>$E$3+($C82/($C82+F5))*F4*(EXP(-EXP($A82-$B82*G81)))</f>
        <v>5.5697140718253166</v>
      </c>
      <c r="H83">
        <f>$E$3+($C82/($C82+G5))*G4*(EXP(-EXP($A82-$B82*H81)))</f>
        <v>8.6129904012240637</v>
      </c>
      <c r="I83">
        <f t="shared" ref="I83:AF83" si="430">$E$3+($C82/($C82+H5))*H4*(EXP(-EXP($A82-$B82*I81)))</f>
        <v>13.001143852723438</v>
      </c>
      <c r="J83">
        <f t="shared" si="430"/>
        <v>19.164383169457128</v>
      </c>
      <c r="K83">
        <f t="shared" si="430"/>
        <v>27.973448853845607</v>
      </c>
      <c r="L83">
        <f t="shared" si="430"/>
        <v>38.891483016258569</v>
      </c>
      <c r="M83">
        <f t="shared" si="430"/>
        <v>54.034715320004928</v>
      </c>
      <c r="N83">
        <f t="shared" si="430"/>
        <v>73.66224347761873</v>
      </c>
      <c r="O83">
        <f t="shared" si="430"/>
        <v>99.808781978906723</v>
      </c>
      <c r="P83">
        <f t="shared" si="430"/>
        <v>132.22066901633889</v>
      </c>
      <c r="Q83">
        <f t="shared" si="430"/>
        <v>172.00017623872046</v>
      </c>
      <c r="R83">
        <f t="shared" si="430"/>
        <v>222.36743451304935</v>
      </c>
      <c r="S83">
        <f t="shared" si="430"/>
        <v>276.1462570855972</v>
      </c>
      <c r="T83">
        <f t="shared" si="430"/>
        <v>329.86095348123473</v>
      </c>
      <c r="U83">
        <f t="shared" si="430"/>
        <v>417.85238697656126</v>
      </c>
      <c r="V83">
        <f t="shared" si="430"/>
        <v>507.45651843651603</v>
      </c>
      <c r="W83">
        <f t="shared" si="430"/>
        <v>605.90109057615075</v>
      </c>
      <c r="X83">
        <f t="shared" si="430"/>
        <v>718.60245547989246</v>
      </c>
      <c r="Y83">
        <f t="shared" si="430"/>
        <v>843.06389755275836</v>
      </c>
      <c r="Z83">
        <f t="shared" si="430"/>
        <v>965.46401514323725</v>
      </c>
      <c r="AA83">
        <f t="shared" si="430"/>
        <v>1115.16633059115</v>
      </c>
      <c r="AB83" s="43">
        <f t="shared" si="430"/>
        <v>1283.0559243794983</v>
      </c>
      <c r="AC83" s="44">
        <f t="shared" si="430"/>
        <v>1481.3979198085656</v>
      </c>
      <c r="AD83" s="44">
        <f t="shared" si="430"/>
        <v>1654.5241930226655</v>
      </c>
      <c r="AE83" s="44">
        <f t="shared" si="430"/>
        <v>1805.2120528332678</v>
      </c>
      <c r="AF83" s="45">
        <f t="shared" si="430"/>
        <v>2078.4561924132377</v>
      </c>
    </row>
    <row r="84" spans="1:32" x14ac:dyDescent="0.25">
      <c r="A84" s="16" t="s">
        <v>27</v>
      </c>
      <c r="B84" s="17">
        <f>AF83-$AF$3</f>
        <v>2075.4920433811358</v>
      </c>
      <c r="C84" s="28">
        <f>((AF83-AA83)-($AF$3-$AA$3))</f>
        <v>961.78612127097369</v>
      </c>
      <c r="D84" s="4" t="s">
        <v>9</v>
      </c>
      <c r="E84" s="5">
        <f>SUM(F84:AA84)</f>
        <v>4498369.8773476575</v>
      </c>
      <c r="F84" s="3">
        <f>(F83-F$3)^2</f>
        <v>12.071502883077038</v>
      </c>
      <c r="G84" s="3">
        <f t="shared" ref="G84" si="431">(G83-G$3)^2</f>
        <v>31.021714841888947</v>
      </c>
      <c r="H84" s="3">
        <f t="shared" ref="H84" si="432">(H83-H$3)^2</f>
        <v>74.183603651577855</v>
      </c>
      <c r="I84" s="3">
        <f t="shared" ref="I84" si="433">(I83-I$3)^2</f>
        <v>169.02974147920844</v>
      </c>
      <c r="J84" s="3">
        <f t="shared" ref="J84" si="434">(J83-J$3)^2</f>
        <v>367.27358226577167</v>
      </c>
      <c r="K84" s="3">
        <f t="shared" ref="K84" si="435">(K83-K$3)^2</f>
        <v>782.51384077871614</v>
      </c>
      <c r="L84" s="3">
        <f t="shared" ref="L84" si="436">(L83-L$3)^2</f>
        <v>1512.5474512039286</v>
      </c>
      <c r="M84" s="3">
        <f t="shared" ref="M84" si="437">(M83-M$3)^2</f>
        <v>2919.750459713975</v>
      </c>
      <c r="N84" s="3">
        <f t="shared" ref="N84" si="438">(N83-N$3)^2</f>
        <v>5426.1261141559835</v>
      </c>
      <c r="O84" s="3">
        <f t="shared" ref="O84" si="439">(O83-O$3)^2</f>
        <v>9961.6842911011627</v>
      </c>
      <c r="P84" s="3">
        <f t="shared" ref="P84" si="440">(P83-P$3)^2</f>
        <v>17482.134046215491</v>
      </c>
      <c r="Q84" s="3">
        <f t="shared" ref="Q84" si="441">(Q83-Q$3)^2</f>
        <v>29583.834395692735</v>
      </c>
      <c r="R84" s="3">
        <f t="shared" ref="R84" si="442">(R83-R$3)^2</f>
        <v>49446.982100442925</v>
      </c>
      <c r="S84" s="3">
        <f t="shared" ref="S84" si="443">(S83-S$3)^2</f>
        <v>76256.34973241431</v>
      </c>
      <c r="T84" s="3">
        <f t="shared" ref="T84" si="444">(T83-T$3)^2</f>
        <v>108807.57829403704</v>
      </c>
      <c r="U84" s="3">
        <f t="shared" ref="U84" si="445">(U83-U$3)^2</f>
        <v>174599.57550250529</v>
      </c>
      <c r="V84" s="3">
        <f t="shared" ref="V84" si="446">(V83-V$3)^2</f>
        <v>257510.03661621004</v>
      </c>
      <c r="W84" s="3">
        <f t="shared" ref="W84" si="447">(W83-W$3)^2</f>
        <v>367112.45482975454</v>
      </c>
      <c r="X84" s="3">
        <f t="shared" ref="X84" si="448">(X83-X$3)^2</f>
        <v>516370.92291219474</v>
      </c>
      <c r="Y84" s="3">
        <f t="shared" ref="Y84" si="449">(Y83-Y$3)^2</f>
        <v>709753.60339462536</v>
      </c>
      <c r="Z84" s="3">
        <f t="shared" ref="Z84" si="450">(Z83-Z$3)^2</f>
        <v>929849.32227824349</v>
      </c>
      <c r="AA84" s="3">
        <f t="shared" ref="AA84" si="451">(AA83-AA$3)^2</f>
        <v>1240340.8809432467</v>
      </c>
      <c r="AB84" s="46">
        <f t="shared" ref="AB84" si="452">(AB83-AB$3)^2</f>
        <v>1641618.3931171652</v>
      </c>
      <c r="AC84" s="47">
        <f t="shared" ref="AC84" si="453">(AC83-AC$3)^2</f>
        <v>2187967.7623796272</v>
      </c>
      <c r="AD84" s="47">
        <f t="shared" ref="AD84" si="454">(AD83-AD$3)^2</f>
        <v>2728895.2510137125</v>
      </c>
      <c r="AE84" s="47">
        <f t="shared" ref="AE84" si="455">(AE83-AE$3)^2</f>
        <v>3247817.7003240385</v>
      </c>
      <c r="AF84" s="48">
        <f t="shared" ref="AF84" si="456">(AF83-AF$3)^2</f>
        <v>4307667.2221384021</v>
      </c>
    </row>
    <row r="85" spans="1:32" ht="15.75" thickBot="1" x14ac:dyDescent="0.3">
      <c r="A85" s="19" t="s">
        <v>30</v>
      </c>
      <c r="B85" s="20">
        <f>(B84/$AF$3)*100</f>
        <v>70019.827643738361</v>
      </c>
      <c r="C85" s="29">
        <f>((C84)/($AF$3-$AA$3))*100</f>
        <v>63959.578702487212</v>
      </c>
      <c r="D85" s="4" t="s">
        <v>10</v>
      </c>
      <c r="E85" s="5">
        <f>SUM(F85:AA85)</f>
        <v>6647.039369440181</v>
      </c>
      <c r="F85">
        <f>SQRT(F84)</f>
        <v>3.4744068390269205</v>
      </c>
      <c r="G85">
        <f t="shared" ref="G85" si="457">SQRT(G84)</f>
        <v>5.5697140718253166</v>
      </c>
      <c r="H85">
        <f t="shared" ref="H85" si="458">SQRT(H84)</f>
        <v>8.6129904012240637</v>
      </c>
      <c r="I85">
        <f t="shared" ref="I85" si="459">SQRT(I84)</f>
        <v>13.001143852723438</v>
      </c>
      <c r="J85">
        <f t="shared" ref="J85" si="460">SQRT(J84)</f>
        <v>19.164383169457128</v>
      </c>
      <c r="K85">
        <f t="shared" ref="K85" si="461">SQRT(K84)</f>
        <v>27.973448853845607</v>
      </c>
      <c r="L85">
        <f t="shared" ref="L85" si="462">SQRT(L84)</f>
        <v>38.891483016258569</v>
      </c>
      <c r="M85">
        <f t="shared" ref="M85" si="463">SQRT(M84)</f>
        <v>54.034715320004928</v>
      </c>
      <c r="N85">
        <f t="shared" ref="N85" si="464">SQRT(N84)</f>
        <v>73.66224347761873</v>
      </c>
      <c r="O85">
        <f t="shared" ref="O85" si="465">SQRT(O84)</f>
        <v>99.808237591399049</v>
      </c>
      <c r="P85">
        <f t="shared" ref="P85" si="466">SQRT(P84)</f>
        <v>132.22002135159218</v>
      </c>
      <c r="Q85">
        <f t="shared" ref="Q85" si="467">SQRT(Q84)</f>
        <v>171.99951859145634</v>
      </c>
      <c r="R85">
        <f t="shared" ref="R85" si="468">SQRT(R84)</f>
        <v>222.36677382298581</v>
      </c>
      <c r="S85">
        <f t="shared" ref="S85" si="469">SQRT(S84)</f>
        <v>276.14552274555223</v>
      </c>
      <c r="T85">
        <f t="shared" ref="T85" si="470">SQRT(T84)</f>
        <v>329.85993738863931</v>
      </c>
      <c r="U85">
        <f t="shared" ref="U85" si="471">SQRT(U84)</f>
        <v>417.85114036281544</v>
      </c>
      <c r="V85">
        <f t="shared" ref="V85" si="472">SQRT(V84)</f>
        <v>507.45446753005342</v>
      </c>
      <c r="W85">
        <f t="shared" ref="W85" si="473">SQRT(W84)</f>
        <v>605.89805646639479</v>
      </c>
      <c r="X85">
        <f t="shared" ref="X85" si="474">SQRT(X84)</f>
        <v>718.58953715747543</v>
      </c>
      <c r="Y85">
        <f t="shared" ref="Y85" si="475">SQRT(Y84)</f>
        <v>842.46875514444173</v>
      </c>
      <c r="Z85">
        <f t="shared" ref="Z85" si="476">SQRT(Z84)</f>
        <v>964.28695017522841</v>
      </c>
      <c r="AA85">
        <f t="shared" ref="AA85" si="477">SQRT(AA84)</f>
        <v>1113.7059221101622</v>
      </c>
      <c r="AB85" s="43">
        <f t="shared" ref="AB85" si="478">SQRT(AB84)</f>
        <v>1281.2565680288883</v>
      </c>
      <c r="AC85" s="44">
        <f t="shared" ref="AC85" si="479">SQRT(AC84)</f>
        <v>1479.1780698684074</v>
      </c>
      <c r="AD85" s="44">
        <f t="shared" ref="AD85" si="480">SQRT(AD84)</f>
        <v>1651.9368181058599</v>
      </c>
      <c r="AE85" s="44">
        <f t="shared" ref="AE85" si="481">SQRT(AE84)</f>
        <v>1802.1702750639404</v>
      </c>
      <c r="AF85" s="45">
        <f t="shared" ref="AF85" si="482">SQRT(AF84)</f>
        <v>2075.4920433811358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opLeftCell="A22" workbookViewId="0">
      <selection activeCell="A3" sqref="A3:BD3"/>
    </sheetView>
  </sheetViews>
  <sheetFormatPr defaultRowHeight="15" x14ac:dyDescent="0.25"/>
  <cols>
    <col min="7" max="7" width="24.28515625" customWidth="1"/>
  </cols>
  <sheetData>
    <row r="1" spans="1:56" x14ac:dyDescent="0.25">
      <c r="A1" t="s">
        <v>31</v>
      </c>
    </row>
    <row r="2" spans="1:56" x14ac:dyDescent="0.25">
      <c r="A2" s="61">
        <f>'Models check 1995-2017-2022'!$E$4</f>
        <v>13381.884159468407</v>
      </c>
      <c r="B2" s="61">
        <f>'Models check 1995-2017-2022'!$F$4</f>
        <v>13797.191627218766</v>
      </c>
      <c r="C2" s="61">
        <f>'Models check 1995-2017-2022'!$G$4</f>
        <v>14128.649634452517</v>
      </c>
      <c r="D2" s="61">
        <f>'Models check 1995-2017-2022'!$H$4</f>
        <v>14511.019560935903</v>
      </c>
      <c r="E2" s="61">
        <f>'Models check 1995-2017-2022'!$I$4</f>
        <v>14925.882475218497</v>
      </c>
      <c r="F2" s="61">
        <f>'Models check 1995-2017-2022'!$J$4</f>
        <v>15563.882921480617</v>
      </c>
      <c r="G2" s="61">
        <f>'Models check 1995-2017-2022'!$K$4</f>
        <v>15799.596068168668</v>
      </c>
      <c r="H2" s="61">
        <f>'Models check 1995-2017-2022'!$L$4</f>
        <v>16357.739666156878</v>
      </c>
      <c r="I2" s="61">
        <f>'Models check 1995-2017-2022'!$M$4</f>
        <v>16935.121568843122</v>
      </c>
      <c r="J2" s="61">
        <f>'Models check 1995-2017-2022'!$N$4</f>
        <v>17736.914638193048</v>
      </c>
      <c r="K2" s="61">
        <f>'Models check 1995-2017-2022'!$O$4</f>
        <v>18464.078545158507</v>
      </c>
      <c r="L2" s="61">
        <f>'Models check 1995-2017-2022'!$P$4</f>
        <v>19166.692215718551</v>
      </c>
      <c r="M2" s="61">
        <f>'Models check 1995-2017-2022'!$Q$4</f>
        <v>20058.735773087752</v>
      </c>
      <c r="N2" s="61">
        <f>'Models check 1995-2017-2022'!$R$4</f>
        <v>20435.969784417954</v>
      </c>
      <c r="O2" s="61">
        <f>'Models check 1995-2017-2022'!$S$4</f>
        <v>20278.499739432627</v>
      </c>
      <c r="P2" s="61">
        <f>'Models check 1995-2017-2022'!$T$4</f>
        <v>21589.613748314347</v>
      </c>
      <c r="Q2" s="61">
        <f>'Models check 1995-2017-2022'!$U$4</f>
        <v>22277.930768954324</v>
      </c>
      <c r="R2" s="61">
        <f>'Models check 1995-2017-2022'!$V$4</f>
        <v>22832.897362521064</v>
      </c>
      <c r="S2" s="61">
        <f>'Models check 1995-2017-2022'!$W$4</f>
        <v>23467.918512807806</v>
      </c>
      <c r="T2" s="61">
        <f>'Models check 1995-2017-2022'!$X$4</f>
        <v>24074.119579745573</v>
      </c>
      <c r="U2" s="61">
        <f>'Models check 1995-2017-2022'!$Y$4</f>
        <v>24308.615009446032</v>
      </c>
      <c r="V2" s="61">
        <f>'Models check 1995-2017-2022'!$Z$4</f>
        <v>24951.573195105961</v>
      </c>
      <c r="W2" s="61">
        <f>'Models check 1995-2017-2022'!$AA$4</f>
        <v>25699.435183038651</v>
      </c>
      <c r="X2" s="61">
        <f>'Models check 1995-2017-2022'!$AB$4</f>
        <v>26745.772154130489</v>
      </c>
      <c r="Y2" s="61">
        <f>'Models check 1995-2017-2022'!$AC$4</f>
        <v>27099.499905623976</v>
      </c>
      <c r="Z2" s="61">
        <f>'Models check 1995-2017-2022'!$AD$4</f>
        <v>26986.49569151612</v>
      </c>
      <c r="AA2" s="61">
        <f>'Models check 1995-2017-2022'!$AE$4</f>
        <v>28520.172901436086</v>
      </c>
      <c r="AB2" s="61">
        <f>'Models check 1995-2017-2022'!$AF$4</f>
        <v>29165.129834866351</v>
      </c>
      <c r="AC2" s="60">
        <f t="shared" ref="AC2" si="0">E8</f>
        <v>29308.985840252833</v>
      </c>
      <c r="AD2" s="60">
        <f>$E$9</f>
        <v>29903.543897645781</v>
      </c>
      <c r="AE2" s="60">
        <f>$E$10</f>
        <v>30498.101955038961</v>
      </c>
      <c r="AF2" s="60">
        <f>$E$11</f>
        <v>31092.660012432141</v>
      </c>
      <c r="AG2" s="60">
        <f>$E$12</f>
        <v>31687.218069825321</v>
      </c>
      <c r="AH2" s="60">
        <f>$E$13</f>
        <v>32281.776127218502</v>
      </c>
      <c r="AI2" s="60">
        <f>$E$14</f>
        <v>32876.334184611682</v>
      </c>
      <c r="AJ2" s="60">
        <f>$E$15</f>
        <v>33470.892242004862</v>
      </c>
      <c r="AK2" s="60">
        <f>$E$16</f>
        <v>34065.450299398042</v>
      </c>
      <c r="AL2" s="60">
        <f>$E$17</f>
        <v>34660.008356791222</v>
      </c>
      <c r="AM2" s="60">
        <f>$E$18</f>
        <v>35254.566414184403</v>
      </c>
      <c r="AN2" s="60">
        <f>$E$19</f>
        <v>35849.12447157735</v>
      </c>
      <c r="AO2" s="60">
        <f>$E$20</f>
        <v>36443.68252897053</v>
      </c>
      <c r="AP2" s="60">
        <f>$E$21</f>
        <v>37038.24058636371</v>
      </c>
      <c r="AQ2" s="60">
        <f>$E$22</f>
        <v>37632.798643756891</v>
      </c>
      <c r="AR2" s="60">
        <f>$E$23</f>
        <v>38227.356701150071</v>
      </c>
      <c r="AS2" s="60">
        <f>$E$24</f>
        <v>38821.914758543251</v>
      </c>
      <c r="AT2" s="60">
        <f>$E$25</f>
        <v>39416.472815936431</v>
      </c>
      <c r="AU2" s="60">
        <f>$E$26</f>
        <v>40011.030873329611</v>
      </c>
      <c r="AV2" s="60">
        <f>$E$27</f>
        <v>40605.588930722792</v>
      </c>
      <c r="AW2" s="60">
        <f>$E$28</f>
        <v>41200.146988115972</v>
      </c>
      <c r="AX2" s="60">
        <f>$E$29</f>
        <v>41794.705045508919</v>
      </c>
      <c r="AY2" s="60">
        <f>$E$30</f>
        <v>42389.263102902099</v>
      </c>
      <c r="AZ2" s="60">
        <f>$E$31</f>
        <v>42983.82116029528</v>
      </c>
      <c r="BA2" s="60">
        <f>$E$32</f>
        <v>43578.37921768846</v>
      </c>
      <c r="BB2" s="60">
        <f>$E$33</f>
        <v>44172.93727508164</v>
      </c>
      <c r="BC2" s="60">
        <f>$E$34</f>
        <v>44767.49533247482</v>
      </c>
      <c r="BD2" s="60">
        <f>$E$35</f>
        <v>45362.053389868001</v>
      </c>
    </row>
    <row r="3" spans="1:56" x14ac:dyDescent="0.25">
      <c r="A3">
        <f>A37</f>
        <v>12661.360233244253</v>
      </c>
      <c r="B3">
        <f>A38</f>
        <v>13255.918290637434</v>
      </c>
      <c r="C3">
        <f>A39</f>
        <v>13850.476348030614</v>
      </c>
      <c r="D3">
        <f>A40</f>
        <v>14445.034405423794</v>
      </c>
      <c r="E3">
        <f>A41</f>
        <v>15039.592462816974</v>
      </c>
      <c r="F3">
        <f>A42</f>
        <v>15634.150520210154</v>
      </c>
      <c r="G3">
        <f>A43</f>
        <v>16228.708577603335</v>
      </c>
      <c r="H3">
        <f>A44</f>
        <v>16823.266634996515</v>
      </c>
      <c r="I3">
        <f>A45</f>
        <v>17417.824692389695</v>
      </c>
      <c r="J3">
        <f>A46</f>
        <v>18012.382749782642</v>
      </c>
      <c r="K3">
        <f>A47</f>
        <v>18606.940807175823</v>
      </c>
      <c r="L3">
        <f>A48</f>
        <v>19201.498864569003</v>
      </c>
      <c r="M3">
        <f>A49</f>
        <v>19796.056921962183</v>
      </c>
      <c r="N3">
        <f>A50</f>
        <v>20390.614979355363</v>
      </c>
      <c r="O3">
        <f>A51</f>
        <v>20985.173036748543</v>
      </c>
      <c r="P3">
        <f>A52</f>
        <v>21579.731094141724</v>
      </c>
      <c r="Q3">
        <f>A53</f>
        <v>22174.289151534904</v>
      </c>
      <c r="R3">
        <f>A54</f>
        <v>22768.847208928084</v>
      </c>
      <c r="S3">
        <f>A55</f>
        <v>23363.405266321264</v>
      </c>
      <c r="T3">
        <f>A56</f>
        <v>23957.963323714212</v>
      </c>
      <c r="U3">
        <f>A57</f>
        <v>24552.521381107392</v>
      </c>
      <c r="V3">
        <f>A58</f>
        <v>25147.079438500572</v>
      </c>
      <c r="W3">
        <f>A59</f>
        <v>25741.637495893752</v>
      </c>
      <c r="X3">
        <f>A60</f>
        <v>26336.195553286932</v>
      </c>
      <c r="Y3">
        <f>A61</f>
        <v>26930.753610680113</v>
      </c>
      <c r="Z3">
        <f>A62</f>
        <v>27525.311668073293</v>
      </c>
      <c r="AA3">
        <f>A63</f>
        <v>28119.869725466473</v>
      </c>
      <c r="AB3">
        <f>A64</f>
        <v>28714.427782859653</v>
      </c>
      <c r="AC3">
        <f>$E$9</f>
        <v>29903.543897645781</v>
      </c>
      <c r="AD3" s="60">
        <f>$E$9</f>
        <v>29903.543897645781</v>
      </c>
      <c r="AE3" s="60">
        <f>$E$10</f>
        <v>30498.101955038961</v>
      </c>
      <c r="AF3" s="60">
        <f>$E$11</f>
        <v>31092.660012432141</v>
      </c>
      <c r="AG3" s="60">
        <f>$E$12</f>
        <v>31687.218069825321</v>
      </c>
      <c r="AH3" s="60">
        <f>$E$13</f>
        <v>32281.776127218502</v>
      </c>
      <c r="AI3" s="60">
        <f>$E$14</f>
        <v>32876.334184611682</v>
      </c>
      <c r="AJ3" s="60">
        <f>$E$15</f>
        <v>33470.892242004862</v>
      </c>
      <c r="AK3" s="60">
        <f>$E$16</f>
        <v>34065.450299398042</v>
      </c>
      <c r="AL3" s="60">
        <f>$E$17</f>
        <v>34660.008356791222</v>
      </c>
      <c r="AM3" s="60">
        <f>$E$18</f>
        <v>35254.566414184403</v>
      </c>
      <c r="AN3" s="60">
        <f>$E$19</f>
        <v>35849.12447157735</v>
      </c>
      <c r="AO3" s="60">
        <f>$E$20</f>
        <v>36443.68252897053</v>
      </c>
      <c r="AP3" s="60">
        <f>$E$21</f>
        <v>37038.24058636371</v>
      </c>
      <c r="AQ3" s="60">
        <f>$E$22</f>
        <v>37632.798643756891</v>
      </c>
      <c r="AR3" s="60">
        <f>$E$23</f>
        <v>38227.356701150071</v>
      </c>
      <c r="AS3" s="60">
        <f>$E$24</f>
        <v>38821.914758543251</v>
      </c>
      <c r="AT3" s="60">
        <f>$E$25</f>
        <v>39416.472815936431</v>
      </c>
      <c r="AU3" s="60">
        <f>$E$26</f>
        <v>40011.030873329611</v>
      </c>
      <c r="AV3" s="60">
        <f>$E$27</f>
        <v>40605.588930722792</v>
      </c>
      <c r="AW3" s="60">
        <f>$E$28</f>
        <v>41200.146988115972</v>
      </c>
      <c r="AX3" s="60">
        <f>$E$29</f>
        <v>41794.705045508919</v>
      </c>
      <c r="AY3" s="60">
        <f>$E$30</f>
        <v>42389.263102902099</v>
      </c>
      <c r="AZ3" s="60">
        <f>$E$31</f>
        <v>42983.82116029528</v>
      </c>
      <c r="BA3" s="60">
        <f>$E$32</f>
        <v>43578.37921768846</v>
      </c>
      <c r="BB3" s="60">
        <f>$E$33</f>
        <v>44172.93727508164</v>
      </c>
      <c r="BC3" s="60">
        <f>$E$34</f>
        <v>44767.49533247482</v>
      </c>
      <c r="BD3" s="60">
        <f>$E$35</f>
        <v>45362.053389868001</v>
      </c>
    </row>
    <row r="4" spans="1:56" x14ac:dyDescent="0.25">
      <c r="A4" t="s">
        <v>32</v>
      </c>
      <c r="B4" t="s">
        <v>33</v>
      </c>
      <c r="AC4">
        <f>$E$10</f>
        <v>30498.101955038961</v>
      </c>
    </row>
    <row r="5" spans="1:56" x14ac:dyDescent="0.25">
      <c r="A5">
        <f>H22</f>
        <v>594.55805739315645</v>
      </c>
      <c r="B5">
        <f>H21</f>
        <v>-1173481.9642661028</v>
      </c>
      <c r="G5" t="s">
        <v>34</v>
      </c>
      <c r="AC5">
        <f>$E$11</f>
        <v>31092.660012432141</v>
      </c>
    </row>
    <row r="6" spans="1:56" ht="15.75" thickBot="1" x14ac:dyDescent="0.3">
      <c r="AC6">
        <f>$E$12</f>
        <v>31687.218069825321</v>
      </c>
    </row>
    <row r="7" spans="1:56" x14ac:dyDescent="0.25">
      <c r="A7" t="s">
        <v>2</v>
      </c>
      <c r="B7" t="s">
        <v>59</v>
      </c>
      <c r="C7" t="s">
        <v>60</v>
      </c>
      <c r="D7" t="s">
        <v>2</v>
      </c>
      <c r="E7" t="s">
        <v>60</v>
      </c>
      <c r="G7" s="58" t="s">
        <v>35</v>
      </c>
      <c r="H7" s="58"/>
      <c r="AC7">
        <f>$E$13</f>
        <v>32281.776127218502</v>
      </c>
    </row>
    <row r="8" spans="1:56" x14ac:dyDescent="0.25">
      <c r="A8" s="59">
        <v>1995</v>
      </c>
      <c r="B8">
        <f>'Models check 1995-2017-2022'!$E$4</f>
        <v>13381.884159468407</v>
      </c>
      <c r="C8">
        <f>A8*$A$5+$B$5</f>
        <v>12661.360233244253</v>
      </c>
      <c r="D8" s="59">
        <v>2023</v>
      </c>
      <c r="E8">
        <f>D8*$A$5+$B$5</f>
        <v>29308.985840252833</v>
      </c>
      <c r="G8" s="55" t="s">
        <v>36</v>
      </c>
      <c r="H8" s="55">
        <v>0.99753000865989061</v>
      </c>
      <c r="AC8">
        <f>$E$14</f>
        <v>32876.334184611682</v>
      </c>
    </row>
    <row r="9" spans="1:56" x14ac:dyDescent="0.25">
      <c r="A9" s="59">
        <v>1996</v>
      </c>
      <c r="B9">
        <f>'Models check 1995-2017-2022'!$F$4</f>
        <v>13797.191627218766</v>
      </c>
      <c r="C9">
        <f t="shared" ref="C9:C35" si="1">A9*$A$5+$B$5</f>
        <v>13255.918290637434</v>
      </c>
      <c r="D9" s="59">
        <v>2024</v>
      </c>
      <c r="E9">
        <f t="shared" ref="E9:E35" si="2">D9*$A$5+$B$5</f>
        <v>29903.543897645781</v>
      </c>
      <c r="G9" s="55" t="s">
        <v>37</v>
      </c>
      <c r="H9" s="55">
        <v>0.99506611817700141</v>
      </c>
      <c r="AC9">
        <f>$E$15</f>
        <v>33470.892242004862</v>
      </c>
    </row>
    <row r="10" spans="1:56" x14ac:dyDescent="0.25">
      <c r="A10" s="59">
        <v>1997</v>
      </c>
      <c r="B10">
        <f>'Models check 1995-2017-2022'!$G$4</f>
        <v>14128.649634452517</v>
      </c>
      <c r="C10">
        <f t="shared" si="1"/>
        <v>13850.476348030614</v>
      </c>
      <c r="D10" s="59">
        <v>2025</v>
      </c>
      <c r="E10">
        <f t="shared" si="2"/>
        <v>30498.101955038961</v>
      </c>
      <c r="G10" s="55" t="s">
        <v>38</v>
      </c>
      <c r="H10" s="55">
        <v>0.99487635349150139</v>
      </c>
      <c r="AC10">
        <f>$E$16</f>
        <v>34065.450299398042</v>
      </c>
    </row>
    <row r="11" spans="1:56" x14ac:dyDescent="0.25">
      <c r="A11" s="59">
        <v>1998</v>
      </c>
      <c r="B11">
        <f>'Models check 1995-2017-2022'!$H$4</f>
        <v>14511.019560935903</v>
      </c>
      <c r="C11">
        <f t="shared" si="1"/>
        <v>14445.034405423794</v>
      </c>
      <c r="D11" s="59">
        <v>2026</v>
      </c>
      <c r="E11">
        <f t="shared" si="2"/>
        <v>31092.660012432141</v>
      </c>
      <c r="G11" s="55" t="s">
        <v>39</v>
      </c>
      <c r="H11" s="55">
        <v>350.9500194145636</v>
      </c>
      <c r="AC11">
        <f>$E$17</f>
        <v>34660.008356791222</v>
      </c>
    </row>
    <row r="12" spans="1:56" ht="15.75" thickBot="1" x14ac:dyDescent="0.3">
      <c r="A12" s="59">
        <v>1999</v>
      </c>
      <c r="B12">
        <f>'Models check 1995-2017-2022'!$I$4</f>
        <v>14925.882475218497</v>
      </c>
      <c r="C12">
        <f t="shared" si="1"/>
        <v>15039.592462816974</v>
      </c>
      <c r="D12" s="59">
        <v>2027</v>
      </c>
      <c r="E12">
        <f t="shared" si="2"/>
        <v>31687.218069825321</v>
      </c>
      <c r="G12" s="56" t="s">
        <v>40</v>
      </c>
      <c r="H12" s="56">
        <v>28</v>
      </c>
      <c r="AC12">
        <f>$E$18</f>
        <v>35254.566414184403</v>
      </c>
    </row>
    <row r="13" spans="1:56" x14ac:dyDescent="0.25">
      <c r="A13" s="59">
        <v>2000</v>
      </c>
      <c r="B13">
        <f>'Models check 1995-2017-2022'!$J$4</f>
        <v>15563.882921480617</v>
      </c>
      <c r="C13">
        <f t="shared" si="1"/>
        <v>15634.150520210154</v>
      </c>
      <c r="D13" s="59">
        <v>2028</v>
      </c>
      <c r="E13">
        <f t="shared" si="2"/>
        <v>32281.776127218502</v>
      </c>
      <c r="AC13">
        <f>$E$19</f>
        <v>35849.12447157735</v>
      </c>
    </row>
    <row r="14" spans="1:56" ht="15.75" thickBot="1" x14ac:dyDescent="0.3">
      <c r="A14" s="59">
        <v>2001</v>
      </c>
      <c r="B14">
        <f>'Models check 1995-2017-2022'!$K$4</f>
        <v>15799.596068168668</v>
      </c>
      <c r="C14">
        <f t="shared" si="1"/>
        <v>16228.708577603335</v>
      </c>
      <c r="D14" s="59">
        <v>2029</v>
      </c>
      <c r="E14">
        <f t="shared" si="2"/>
        <v>32876.334184611682</v>
      </c>
      <c r="G14" t="s">
        <v>41</v>
      </c>
      <c r="AC14">
        <f>$E$20</f>
        <v>36443.68252897053</v>
      </c>
    </row>
    <row r="15" spans="1:56" x14ac:dyDescent="0.25">
      <c r="A15" s="59">
        <v>2002</v>
      </c>
      <c r="B15">
        <f>'Models check 1995-2017-2022'!$L$4</f>
        <v>16357.739666156878</v>
      </c>
      <c r="C15">
        <f t="shared" si="1"/>
        <v>16823.266634996515</v>
      </c>
      <c r="D15" s="59">
        <v>2030</v>
      </c>
      <c r="E15">
        <f t="shared" si="2"/>
        <v>33470.892242004862</v>
      </c>
      <c r="G15" s="57"/>
      <c r="H15" s="57" t="s">
        <v>46</v>
      </c>
      <c r="I15" s="57" t="s">
        <v>47</v>
      </c>
      <c r="J15" s="57" t="s">
        <v>48</v>
      </c>
      <c r="K15" s="57" t="s">
        <v>49</v>
      </c>
      <c r="L15" s="57" t="s">
        <v>50</v>
      </c>
      <c r="AC15">
        <f>$E$21</f>
        <v>37038.24058636371</v>
      </c>
    </row>
    <row r="16" spans="1:56" x14ac:dyDescent="0.25">
      <c r="A16" s="59">
        <v>2003</v>
      </c>
      <c r="B16">
        <f>'Models check 1995-2017-2022'!$M$4</f>
        <v>16935.121568843122</v>
      </c>
      <c r="C16">
        <f t="shared" si="1"/>
        <v>17417.824692389695</v>
      </c>
      <c r="D16" s="59">
        <v>2031</v>
      </c>
      <c r="E16">
        <f t="shared" si="2"/>
        <v>34065.450299398042</v>
      </c>
      <c r="G16" s="55" t="s">
        <v>42</v>
      </c>
      <c r="H16" s="55">
        <v>1</v>
      </c>
      <c r="I16" s="55">
        <v>645843191.15752339</v>
      </c>
      <c r="J16" s="55">
        <v>645843191.15752339</v>
      </c>
      <c r="K16" s="55">
        <v>5243.6843849814959</v>
      </c>
      <c r="L16" s="55">
        <v>1.5948848076397078E-31</v>
      </c>
      <c r="AC16">
        <f>$E$22</f>
        <v>37632.798643756891</v>
      </c>
    </row>
    <row r="17" spans="1:29" x14ac:dyDescent="0.25">
      <c r="A17" s="59">
        <v>2004</v>
      </c>
      <c r="B17">
        <f>'Models check 1995-2017-2022'!$N$4</f>
        <v>17736.914638193048</v>
      </c>
      <c r="C17">
        <f t="shared" si="1"/>
        <v>18012.382749782642</v>
      </c>
      <c r="D17" s="59">
        <v>2032</v>
      </c>
      <c r="E17">
        <f t="shared" si="2"/>
        <v>34660.008356791222</v>
      </c>
      <c r="G17" s="55" t="s">
        <v>43</v>
      </c>
      <c r="H17" s="55">
        <v>26</v>
      </c>
      <c r="I17" s="55">
        <v>3202313.8193041463</v>
      </c>
      <c r="J17" s="55">
        <v>123165.91612708256</v>
      </c>
      <c r="K17" s="55"/>
      <c r="L17" s="55"/>
      <c r="AC17">
        <f>$E$23</f>
        <v>38227.356701150071</v>
      </c>
    </row>
    <row r="18" spans="1:29" ht="15.75" thickBot="1" x14ac:dyDescent="0.3">
      <c r="A18" s="59">
        <v>2005</v>
      </c>
      <c r="B18">
        <f>'Models check 1995-2017-2022'!$O$4</f>
        <v>18464.078545158507</v>
      </c>
      <c r="C18">
        <f t="shared" si="1"/>
        <v>18606.940807175823</v>
      </c>
      <c r="D18" s="59">
        <v>2033</v>
      </c>
      <c r="E18">
        <f t="shared" si="2"/>
        <v>35254.566414184403</v>
      </c>
      <c r="G18" s="56" t="s">
        <v>44</v>
      </c>
      <c r="H18" s="56">
        <v>27</v>
      </c>
      <c r="I18" s="56">
        <v>649045504.9768275</v>
      </c>
      <c r="J18" s="56"/>
      <c r="K18" s="56"/>
      <c r="L18" s="56"/>
      <c r="AC18">
        <f>$E$24</f>
        <v>38821.914758543251</v>
      </c>
    </row>
    <row r="19" spans="1:29" ht="15.75" thickBot="1" x14ac:dyDescent="0.3">
      <c r="A19" s="59">
        <v>2006</v>
      </c>
      <c r="B19">
        <f>'Models check 1995-2017-2022'!$P$4</f>
        <v>19166.692215718551</v>
      </c>
      <c r="C19">
        <f t="shared" si="1"/>
        <v>19201.498864569003</v>
      </c>
      <c r="D19" s="59">
        <v>2034</v>
      </c>
      <c r="E19">
        <f t="shared" si="2"/>
        <v>35849.12447157735</v>
      </c>
      <c r="AC19">
        <f>$E$25</f>
        <v>39416.472815936431</v>
      </c>
    </row>
    <row r="20" spans="1:29" x14ac:dyDescent="0.25">
      <c r="A20" s="59">
        <v>2007</v>
      </c>
      <c r="B20">
        <f>'Models check 1995-2017-2022'!$Q$4</f>
        <v>20058.735773087752</v>
      </c>
      <c r="C20">
        <f t="shared" si="1"/>
        <v>19796.056921962183</v>
      </c>
      <c r="D20" s="59">
        <v>2035</v>
      </c>
      <c r="E20">
        <f t="shared" si="2"/>
        <v>36443.68252897053</v>
      </c>
      <c r="G20" s="57"/>
      <c r="H20" s="57" t="s">
        <v>51</v>
      </c>
      <c r="I20" s="57" t="s">
        <v>39</v>
      </c>
      <c r="J20" s="57" t="s">
        <v>52</v>
      </c>
      <c r="K20" s="57" t="s">
        <v>53</v>
      </c>
      <c r="L20" s="57" t="s">
        <v>54</v>
      </c>
      <c r="M20" s="57" t="s">
        <v>55</v>
      </c>
      <c r="N20" s="57" t="s">
        <v>56</v>
      </c>
      <c r="O20" s="57" t="s">
        <v>57</v>
      </c>
      <c r="AC20">
        <f>$E$26</f>
        <v>40011.030873329611</v>
      </c>
    </row>
    <row r="21" spans="1:29" x14ac:dyDescent="0.25">
      <c r="A21" s="59">
        <v>2008</v>
      </c>
      <c r="B21">
        <f>'Models check 1995-2017-2022'!$R$4</f>
        <v>20435.969784417954</v>
      </c>
      <c r="C21">
        <f t="shared" si="1"/>
        <v>20390.614979355363</v>
      </c>
      <c r="D21" s="59">
        <v>2036</v>
      </c>
      <c r="E21">
        <f t="shared" si="2"/>
        <v>37038.24058636371</v>
      </c>
      <c r="G21" s="55" t="s">
        <v>45</v>
      </c>
      <c r="H21" s="55">
        <v>-1173481.9642661028</v>
      </c>
      <c r="I21" s="55">
        <v>16491.165321025226</v>
      </c>
      <c r="J21" s="55">
        <v>-71.158219654131116</v>
      </c>
      <c r="K21" s="55">
        <v>2.5072443251045054E-31</v>
      </c>
      <c r="L21" s="55">
        <v>-1207380.0400609965</v>
      </c>
      <c r="M21" s="55">
        <v>-1139583.888471209</v>
      </c>
      <c r="N21" s="55">
        <v>-1207380.0400609965</v>
      </c>
      <c r="O21" s="55">
        <v>-1139583.888471209</v>
      </c>
      <c r="AC21">
        <f>$E$27</f>
        <v>40605.588930722792</v>
      </c>
    </row>
    <row r="22" spans="1:29" ht="15.75" thickBot="1" x14ac:dyDescent="0.3">
      <c r="A22" s="59">
        <v>2009</v>
      </c>
      <c r="B22">
        <f>'Models check 1995-2017-2022'!$S$4</f>
        <v>20278.499739432627</v>
      </c>
      <c r="C22">
        <f t="shared" si="1"/>
        <v>20985.173036748543</v>
      </c>
      <c r="D22" s="59">
        <v>2037</v>
      </c>
      <c r="E22">
        <f t="shared" si="2"/>
        <v>37632.798643756891</v>
      </c>
      <c r="G22" s="56" t="s">
        <v>58</v>
      </c>
      <c r="H22" s="56">
        <v>594.55805739315645</v>
      </c>
      <c r="I22" s="56">
        <v>8.2106208377545826</v>
      </c>
      <c r="J22" s="56">
        <v>72.413288731982718</v>
      </c>
      <c r="K22" s="56">
        <v>1.5948848076397301E-31</v>
      </c>
      <c r="L22" s="56">
        <v>577.68088455161728</v>
      </c>
      <c r="M22" s="56">
        <v>611.43523023469561</v>
      </c>
      <c r="N22" s="56">
        <v>577.68088455161728</v>
      </c>
      <c r="O22" s="56">
        <v>611.43523023469561</v>
      </c>
      <c r="AC22">
        <f>$E$28</f>
        <v>41200.146988115972</v>
      </c>
    </row>
    <row r="23" spans="1:29" x14ac:dyDescent="0.25">
      <c r="A23" s="59">
        <v>2010</v>
      </c>
      <c r="B23">
        <f>'Models check 1995-2017-2022'!$T$4</f>
        <v>21589.613748314347</v>
      </c>
      <c r="C23">
        <f t="shared" si="1"/>
        <v>21579.731094141724</v>
      </c>
      <c r="D23" s="59">
        <v>2038</v>
      </c>
      <c r="E23">
        <f t="shared" si="2"/>
        <v>38227.356701150071</v>
      </c>
      <c r="AC23">
        <f>$E$29</f>
        <v>41794.705045508919</v>
      </c>
    </row>
    <row r="24" spans="1:29" x14ac:dyDescent="0.25">
      <c r="A24" s="59">
        <v>2011</v>
      </c>
      <c r="B24">
        <f>'Models check 1995-2017-2022'!$U$4</f>
        <v>22277.930768954324</v>
      </c>
      <c r="C24">
        <f t="shared" si="1"/>
        <v>22174.289151534904</v>
      </c>
      <c r="D24" s="59">
        <v>2039</v>
      </c>
      <c r="E24">
        <f t="shared" si="2"/>
        <v>38821.914758543251</v>
      </c>
      <c r="AC24">
        <f>$E$30</f>
        <v>42389.263102902099</v>
      </c>
    </row>
    <row r="25" spans="1:29" x14ac:dyDescent="0.25">
      <c r="A25" s="59">
        <v>2012</v>
      </c>
      <c r="B25">
        <f>'Models check 1995-2017-2022'!$V$4</f>
        <v>22832.897362521064</v>
      </c>
      <c r="C25">
        <f t="shared" si="1"/>
        <v>22768.847208928084</v>
      </c>
      <c r="D25" s="59">
        <v>2040</v>
      </c>
      <c r="E25">
        <f t="shared" si="2"/>
        <v>39416.472815936431</v>
      </c>
      <c r="AC25">
        <f>$E$31</f>
        <v>42983.82116029528</v>
      </c>
    </row>
    <row r="26" spans="1:29" x14ac:dyDescent="0.25">
      <c r="A26" s="59">
        <v>2013</v>
      </c>
      <c r="B26">
        <f>'Models check 1995-2017-2022'!$W$4</f>
        <v>23467.918512807806</v>
      </c>
      <c r="C26">
        <f t="shared" si="1"/>
        <v>23363.405266321264</v>
      </c>
      <c r="D26" s="59">
        <v>2041</v>
      </c>
      <c r="E26">
        <f t="shared" si="2"/>
        <v>40011.030873329611</v>
      </c>
      <c r="AC26">
        <f>$E$32</f>
        <v>43578.37921768846</v>
      </c>
    </row>
    <row r="27" spans="1:29" x14ac:dyDescent="0.25">
      <c r="A27" s="59">
        <v>2014</v>
      </c>
      <c r="B27">
        <f>'Models check 1995-2017-2022'!$X$4</f>
        <v>24074.119579745573</v>
      </c>
      <c r="C27">
        <f t="shared" si="1"/>
        <v>23957.963323714212</v>
      </c>
      <c r="D27" s="59">
        <v>2042</v>
      </c>
      <c r="E27">
        <f t="shared" si="2"/>
        <v>40605.588930722792</v>
      </c>
      <c r="AC27">
        <f>$E$33</f>
        <v>44172.93727508164</v>
      </c>
    </row>
    <row r="28" spans="1:29" x14ac:dyDescent="0.25">
      <c r="A28" s="59">
        <v>2015</v>
      </c>
      <c r="B28">
        <f>'Models check 1995-2017-2022'!$Y$4</f>
        <v>24308.615009446032</v>
      </c>
      <c r="C28">
        <f t="shared" si="1"/>
        <v>24552.521381107392</v>
      </c>
      <c r="D28" s="59">
        <v>2043</v>
      </c>
      <c r="E28">
        <f t="shared" si="2"/>
        <v>41200.146988115972</v>
      </c>
      <c r="AC28">
        <f>$E$34</f>
        <v>44767.49533247482</v>
      </c>
    </row>
    <row r="29" spans="1:29" x14ac:dyDescent="0.25">
      <c r="A29" s="59">
        <v>2016</v>
      </c>
      <c r="B29">
        <f>'Models check 1995-2017-2022'!$Z$4</f>
        <v>24951.573195105961</v>
      </c>
      <c r="C29">
        <f t="shared" si="1"/>
        <v>25147.079438500572</v>
      </c>
      <c r="D29" s="59">
        <v>2044</v>
      </c>
      <c r="E29">
        <f t="shared" si="2"/>
        <v>41794.705045508919</v>
      </c>
      <c r="AC29">
        <f>$E$35</f>
        <v>45362.053389868001</v>
      </c>
    </row>
    <row r="30" spans="1:29" x14ac:dyDescent="0.25">
      <c r="A30" s="59">
        <v>2017</v>
      </c>
      <c r="B30">
        <f>'Models check 1995-2017-2022'!$AA$4</f>
        <v>25699.435183038651</v>
      </c>
      <c r="C30">
        <f t="shared" si="1"/>
        <v>25741.637495893752</v>
      </c>
      <c r="D30" s="59">
        <v>2045</v>
      </c>
      <c r="E30">
        <f t="shared" si="2"/>
        <v>42389.263102902099</v>
      </c>
    </row>
    <row r="31" spans="1:29" x14ac:dyDescent="0.25">
      <c r="A31" s="59">
        <v>2018</v>
      </c>
      <c r="B31">
        <f>'Models check 1995-2017-2022'!$AB$4</f>
        <v>26745.772154130489</v>
      </c>
      <c r="C31">
        <f t="shared" si="1"/>
        <v>26336.195553286932</v>
      </c>
      <c r="D31" s="59">
        <v>2046</v>
      </c>
      <c r="E31">
        <f t="shared" si="2"/>
        <v>42983.82116029528</v>
      </c>
    </row>
    <row r="32" spans="1:29" x14ac:dyDescent="0.25">
      <c r="A32" s="59">
        <v>2019</v>
      </c>
      <c r="B32">
        <f>'Models check 1995-2017-2022'!$AC$4</f>
        <v>27099.499905623976</v>
      </c>
      <c r="C32">
        <f t="shared" si="1"/>
        <v>26930.753610680113</v>
      </c>
      <c r="D32" s="59">
        <v>2047</v>
      </c>
      <c r="E32">
        <f t="shared" si="2"/>
        <v>43578.37921768846</v>
      </c>
    </row>
    <row r="33" spans="1:5" x14ac:dyDescent="0.25">
      <c r="A33" s="59">
        <v>2020</v>
      </c>
      <c r="B33">
        <f>'Models check 1995-2017-2022'!$AD$4</f>
        <v>26986.49569151612</v>
      </c>
      <c r="C33">
        <f t="shared" si="1"/>
        <v>27525.311668073293</v>
      </c>
      <c r="D33" s="59">
        <v>2048</v>
      </c>
      <c r="E33">
        <f t="shared" si="2"/>
        <v>44172.93727508164</v>
      </c>
    </row>
    <row r="34" spans="1:5" x14ac:dyDescent="0.25">
      <c r="A34" s="59">
        <v>2021</v>
      </c>
      <c r="B34">
        <f>'Models check 1995-2017-2022'!$AE$4</f>
        <v>28520.172901436086</v>
      </c>
      <c r="C34">
        <f t="shared" si="1"/>
        <v>28119.869725466473</v>
      </c>
      <c r="D34" s="59">
        <v>2049</v>
      </c>
      <c r="E34">
        <f t="shared" si="2"/>
        <v>44767.49533247482</v>
      </c>
    </row>
    <row r="35" spans="1:5" x14ac:dyDescent="0.25">
      <c r="A35" s="59">
        <v>2022</v>
      </c>
      <c r="B35">
        <f>'Models check 1995-2017-2022'!$AF$4</f>
        <v>29165.129834866351</v>
      </c>
      <c r="C35">
        <f t="shared" si="1"/>
        <v>28714.427782859653</v>
      </c>
      <c r="D35" s="59">
        <v>2050</v>
      </c>
      <c r="E35">
        <f t="shared" si="2"/>
        <v>45362.053389868001</v>
      </c>
    </row>
    <row r="37" spans="1:5" x14ac:dyDescent="0.25">
      <c r="A37">
        <f t="shared" ref="A37:A64" si="3">C8</f>
        <v>12661.360233244253</v>
      </c>
    </row>
    <row r="38" spans="1:5" x14ac:dyDescent="0.25">
      <c r="A38">
        <f t="shared" si="3"/>
        <v>13255.918290637434</v>
      </c>
    </row>
    <row r="39" spans="1:5" x14ac:dyDescent="0.25">
      <c r="A39">
        <f t="shared" si="3"/>
        <v>13850.476348030614</v>
      </c>
    </row>
    <row r="40" spans="1:5" x14ac:dyDescent="0.25">
      <c r="A40">
        <f t="shared" si="3"/>
        <v>14445.034405423794</v>
      </c>
    </row>
    <row r="41" spans="1:5" x14ac:dyDescent="0.25">
      <c r="A41">
        <f t="shared" si="3"/>
        <v>15039.592462816974</v>
      </c>
    </row>
    <row r="42" spans="1:5" x14ac:dyDescent="0.25">
      <c r="A42">
        <f t="shared" si="3"/>
        <v>15634.150520210154</v>
      </c>
    </row>
    <row r="43" spans="1:5" x14ac:dyDescent="0.25">
      <c r="A43">
        <f t="shared" si="3"/>
        <v>16228.708577603335</v>
      </c>
    </row>
    <row r="44" spans="1:5" x14ac:dyDescent="0.25">
      <c r="A44">
        <f t="shared" si="3"/>
        <v>16823.266634996515</v>
      </c>
    </row>
    <row r="45" spans="1:5" x14ac:dyDescent="0.25">
      <c r="A45">
        <f t="shared" si="3"/>
        <v>17417.824692389695</v>
      </c>
    </row>
    <row r="46" spans="1:5" x14ac:dyDescent="0.25">
      <c r="A46">
        <f t="shared" si="3"/>
        <v>18012.382749782642</v>
      </c>
    </row>
    <row r="47" spans="1:5" x14ac:dyDescent="0.25">
      <c r="A47">
        <f t="shared" si="3"/>
        <v>18606.940807175823</v>
      </c>
    </row>
    <row r="48" spans="1:5" x14ac:dyDescent="0.25">
      <c r="A48">
        <f t="shared" si="3"/>
        <v>19201.498864569003</v>
      </c>
    </row>
    <row r="49" spans="1:1" x14ac:dyDescent="0.25">
      <c r="A49">
        <f t="shared" si="3"/>
        <v>19796.056921962183</v>
      </c>
    </row>
    <row r="50" spans="1:1" x14ac:dyDescent="0.25">
      <c r="A50">
        <f t="shared" si="3"/>
        <v>20390.614979355363</v>
      </c>
    </row>
    <row r="51" spans="1:1" x14ac:dyDescent="0.25">
      <c r="A51">
        <f t="shared" si="3"/>
        <v>20985.173036748543</v>
      </c>
    </row>
    <row r="52" spans="1:1" x14ac:dyDescent="0.25">
      <c r="A52">
        <f t="shared" si="3"/>
        <v>21579.731094141724</v>
      </c>
    </row>
    <row r="53" spans="1:1" x14ac:dyDescent="0.25">
      <c r="A53">
        <f t="shared" si="3"/>
        <v>22174.289151534904</v>
      </c>
    </row>
    <row r="54" spans="1:1" x14ac:dyDescent="0.25">
      <c r="A54">
        <f t="shared" si="3"/>
        <v>22768.847208928084</v>
      </c>
    </row>
    <row r="55" spans="1:1" x14ac:dyDescent="0.25">
      <c r="A55">
        <f t="shared" si="3"/>
        <v>23363.405266321264</v>
      </c>
    </row>
    <row r="56" spans="1:1" x14ac:dyDescent="0.25">
      <c r="A56">
        <f t="shared" si="3"/>
        <v>23957.963323714212</v>
      </c>
    </row>
    <row r="57" spans="1:1" x14ac:dyDescent="0.25">
      <c r="A57">
        <f t="shared" si="3"/>
        <v>24552.521381107392</v>
      </c>
    </row>
    <row r="58" spans="1:1" x14ac:dyDescent="0.25">
      <c r="A58">
        <f t="shared" si="3"/>
        <v>25147.079438500572</v>
      </c>
    </row>
    <row r="59" spans="1:1" x14ac:dyDescent="0.25">
      <c r="A59">
        <f t="shared" si="3"/>
        <v>25741.637495893752</v>
      </c>
    </row>
    <row r="60" spans="1:1" x14ac:dyDescent="0.25">
      <c r="A60">
        <f t="shared" si="3"/>
        <v>26336.195553286932</v>
      </c>
    </row>
    <row r="61" spans="1:1" x14ac:dyDescent="0.25">
      <c r="A61">
        <f t="shared" si="3"/>
        <v>26930.753610680113</v>
      </c>
    </row>
    <row r="62" spans="1:1" x14ac:dyDescent="0.25">
      <c r="A62">
        <f t="shared" si="3"/>
        <v>27525.311668073293</v>
      </c>
    </row>
    <row r="63" spans="1:1" x14ac:dyDescent="0.25">
      <c r="A63">
        <f t="shared" si="3"/>
        <v>28119.869725466473</v>
      </c>
    </row>
    <row r="64" spans="1:1" x14ac:dyDescent="0.25">
      <c r="A64">
        <f t="shared" si="3"/>
        <v>28714.427782859653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workbookViewId="0">
      <selection activeCell="A22" sqref="A22"/>
    </sheetView>
  </sheetViews>
  <sheetFormatPr defaultRowHeight="15" x14ac:dyDescent="0.25"/>
  <sheetData>
    <row r="1" spans="1:58" x14ac:dyDescent="0.25">
      <c r="A1" t="s">
        <v>61</v>
      </c>
    </row>
    <row r="3" spans="1:58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</row>
    <row r="4" spans="1:58" x14ac:dyDescent="0.25">
      <c r="B4" t="s">
        <v>62</v>
      </c>
      <c r="C4">
        <v>0.19600000000000001</v>
      </c>
      <c r="D4">
        <v>0.17799999999999999</v>
      </c>
      <c r="E4">
        <v>0.157</v>
      </c>
      <c r="F4">
        <v>0.13900000000000001</v>
      </c>
      <c r="G4">
        <v>0.13400000000000001</v>
      </c>
      <c r="H4">
        <v>0.14199999999999999</v>
      </c>
      <c r="I4">
        <v>0.126</v>
      </c>
      <c r="J4">
        <v>0.11899999999999999</v>
      </c>
      <c r="K4">
        <v>0.106</v>
      </c>
      <c r="L4">
        <v>0.111</v>
      </c>
      <c r="M4">
        <v>0.104</v>
      </c>
      <c r="N4">
        <v>0.105</v>
      </c>
      <c r="O4">
        <v>9.8000000000000004E-2</v>
      </c>
      <c r="P4">
        <v>8.7999999999999995E-2</v>
      </c>
      <c r="Q4">
        <v>8.6999999999999994E-2</v>
      </c>
      <c r="R4">
        <v>8.5999999999999993E-2</v>
      </c>
      <c r="S4">
        <v>8.3000000000000004E-2</v>
      </c>
      <c r="T4">
        <v>8.3000000000000004E-2</v>
      </c>
      <c r="U4">
        <v>8.2000000000000003E-2</v>
      </c>
      <c r="V4">
        <v>7.5999999999999998E-2</v>
      </c>
      <c r="W4">
        <v>6.9000000000000006E-2</v>
      </c>
      <c r="X4">
        <v>6.6000000000000003E-2</v>
      </c>
      <c r="Y4">
        <v>6.4000000000000001E-2</v>
      </c>
      <c r="Z4">
        <v>5.8000000000000003E-2</v>
      </c>
      <c r="AA4">
        <v>5.2999999999999999E-2</v>
      </c>
      <c r="AB4" s="62">
        <v>0.05</v>
      </c>
    </row>
    <row r="5" spans="1:58" x14ac:dyDescent="0.25">
      <c r="A5" t="s">
        <v>32</v>
      </c>
      <c r="B5" t="s">
        <v>63</v>
      </c>
      <c r="C5">
        <f>$A$6*(1/EXP(C3*$A$9))+$A$12</f>
        <v>0.17480954851033553</v>
      </c>
      <c r="D5">
        <f>$A$6*(1/EXP(D3*$A$9))+$A$12</f>
        <v>0.16561369886744459</v>
      </c>
      <c r="E5">
        <f t="shared" ref="E5:BF5" si="0">$A$6*(1/EXP(E3*$A$9))+$A$12</f>
        <v>0.15700000019492794</v>
      </c>
      <c r="F5">
        <f t="shared" si="0"/>
        <v>0.14893159893759841</v>
      </c>
      <c r="G5">
        <f t="shared" si="0"/>
        <v>0.14137397458547363</v>
      </c>
      <c r="H5">
        <f t="shared" si="0"/>
        <v>0.13429479197839361</v>
      </c>
      <c r="I5">
        <f t="shared" si="0"/>
        <v>0.12766376296061838</v>
      </c>
      <c r="J5">
        <f t="shared" si="0"/>
        <v>0.12145251679349711</v>
      </c>
      <c r="K5">
        <f t="shared" si="0"/>
        <v>0.11563447877177205</v>
      </c>
      <c r="L5">
        <f t="shared" si="0"/>
        <v>0.11018475652417892</v>
      </c>
      <c r="M5">
        <f t="shared" si="0"/>
        <v>0.10508003351188314</v>
      </c>
      <c r="N5">
        <f t="shared" si="0"/>
        <v>0.100298469269087</v>
      </c>
      <c r="O5">
        <f t="shared" si="0"/>
        <v>9.5819605958988543E-2</v>
      </c>
      <c r="P5">
        <f t="shared" si="0"/>
        <v>9.1624280845294115E-2</v>
      </c>
      <c r="Q5">
        <f t="shared" si="0"/>
        <v>8.7694544304794883E-2</v>
      </c>
      <c r="R5">
        <f t="shared" si="0"/>
        <v>8.4013583030226158E-2</v>
      </c>
      <c r="S5">
        <f t="shared" si="0"/>
        <v>8.0565648094833936E-2</v>
      </c>
      <c r="T5">
        <f t="shared" si="0"/>
        <v>7.7335987570874468E-2</v>
      </c>
      <c r="U5">
        <f t="shared" si="0"/>
        <v>7.4310783413756118E-2</v>
      </c>
      <c r="V5">
        <f t="shared" si="0"/>
        <v>7.147709234178358E-2</v>
      </c>
      <c r="W5">
        <f t="shared" si="0"/>
        <v>6.8822790458559366E-2</v>
      </c>
      <c r="X5">
        <f t="shared" si="0"/>
        <v>6.6336521381110736E-2</v>
      </c>
      <c r="Y5">
        <f t="shared" si="0"/>
        <v>6.4007647651808927E-2</v>
      </c>
      <c r="Z5">
        <f t="shared" si="0"/>
        <v>6.1826205226197486E-2</v>
      </c>
      <c r="AA5">
        <f t="shared" si="0"/>
        <v>5.9782860842007082E-2</v>
      </c>
      <c r="AB5">
        <f t="shared" si="0"/>
        <v>5.7868872086960205E-2</v>
      </c>
      <c r="AC5">
        <f t="shared" si="0"/>
        <v>5.6076049994517187E-2</v>
      </c>
      <c r="AD5">
        <f t="shared" si="0"/>
        <v>5.4396724007529873E-2</v>
      </c>
      <c r="AE5">
        <f t="shared" si="0"/>
        <v>5.2823709159900437E-2</v>
      </c>
      <c r="AF5">
        <f t="shared" si="0"/>
        <v>5.1350275335832918E-2</v>
      </c>
      <c r="AG5">
        <f t="shared" si="0"/>
        <v>4.9970118475153612E-2</v>
      </c>
      <c r="AH5">
        <f t="shared" si="0"/>
        <v>4.8677333601502629E-2</v>
      </c>
      <c r="AI5">
        <f t="shared" si="0"/>
        <v>4.7466389557998659E-2</v>
      </c>
      <c r="AJ5">
        <f t="shared" si="0"/>
        <v>4.6332105342283395E-2</v>
      </c>
      <c r="AK5">
        <f t="shared" si="0"/>
        <v>4.5269627939695981E-2</v>
      </c>
      <c r="AL5">
        <f t="shared" si="0"/>
        <v>4.4274411559736881E-2</v>
      </c>
      <c r="AM5">
        <f t="shared" si="0"/>
        <v>4.3342198186984787E-2</v>
      </c>
      <c r="AN5">
        <f t="shared" si="0"/>
        <v>4.2468999363254073E-2</v>
      </c>
      <c r="AO5">
        <f t="shared" si="0"/>
        <v>4.1651079123047996E-2</v>
      </c>
      <c r="AP5">
        <f t="shared" si="0"/>
        <v>4.0884938009297385E-2</v>
      </c>
      <c r="AQ5">
        <f t="shared" si="0"/>
        <v>4.0167298100996389E-2</v>
      </c>
      <c r="AR5">
        <f t="shared" si="0"/>
        <v>3.949508898867625E-2</v>
      </c>
      <c r="AS5">
        <f t="shared" si="0"/>
        <v>3.886543463771349E-2</v>
      </c>
      <c r="AT5">
        <f t="shared" si="0"/>
        <v>3.8275641083267434E-2</v>
      </c>
      <c r="AU5">
        <f t="shared" si="0"/>
        <v>3.7723184904199916E-2</v>
      </c>
      <c r="AV5">
        <f t="shared" si="0"/>
        <v>3.7205702426663295E-2</v>
      </c>
      <c r="AW5">
        <f t="shared" si="0"/>
        <v>3.6720979611164273E-2</v>
      </c>
      <c r="AX5">
        <f t="shared" si="0"/>
        <v>3.6266942579835662E-2</v>
      </c>
      <c r="AY5">
        <f t="shared" si="0"/>
        <v>3.5841648743387168E-2</v>
      </c>
      <c r="AZ5">
        <f t="shared" si="0"/>
        <v>3.544327848977194E-2</v>
      </c>
      <c r="BA5">
        <f t="shared" si="0"/>
        <v>3.5070127399009138E-2</v>
      </c>
      <c r="BB5">
        <f t="shared" si="0"/>
        <v>3.4720598950853554E-2</v>
      </c>
      <c r="BC5">
        <f t="shared" si="0"/>
        <v>3.4393197694112469E-2</v>
      </c>
      <c r="BD5">
        <f t="shared" si="0"/>
        <v>3.4086522848384523E-2</v>
      </c>
      <c r="BE5">
        <f t="shared" si="0"/>
        <v>3.3799262310845929E-2</v>
      </c>
      <c r="BF5">
        <f t="shared" si="0"/>
        <v>3.3530187042442039E-2</v>
      </c>
    </row>
    <row r="6" spans="1:58" x14ac:dyDescent="0.25">
      <c r="A6">
        <v>0.14526068830613148</v>
      </c>
      <c r="B6" t="s">
        <v>64</v>
      </c>
      <c r="C6">
        <f>ABS(C5-C4)</f>
        <v>2.1190451489664475E-2</v>
      </c>
      <c r="D6">
        <f t="shared" ref="D6:AB6" si="1">ABS(D5-D4)</f>
        <v>1.23863011325554E-2</v>
      </c>
      <c r="E6">
        <f t="shared" si="1"/>
        <v>1.9492793490449856E-10</v>
      </c>
      <c r="F6">
        <f t="shared" si="1"/>
        <v>9.9315989375984015E-3</v>
      </c>
      <c r="G6">
        <f t="shared" si="1"/>
        <v>7.3739745854736194E-3</v>
      </c>
      <c r="H6">
        <f t="shared" si="1"/>
        <v>7.7052080216063745E-3</v>
      </c>
      <c r="I6">
        <f t="shared" si="1"/>
        <v>1.6637629606183757E-3</v>
      </c>
      <c r="J6">
        <f t="shared" si="1"/>
        <v>2.452516793497117E-3</v>
      </c>
      <c r="K6">
        <f t="shared" si="1"/>
        <v>9.6344787717720509E-3</v>
      </c>
      <c r="L6">
        <f t="shared" si="1"/>
        <v>8.1524347582108414E-4</v>
      </c>
      <c r="M6">
        <f t="shared" si="1"/>
        <v>1.0800335118831411E-3</v>
      </c>
      <c r="N6">
        <f t="shared" si="1"/>
        <v>4.7015307309129922E-3</v>
      </c>
      <c r="O6">
        <f t="shared" si="1"/>
        <v>2.1803940410114603E-3</v>
      </c>
      <c r="P6">
        <f t="shared" si="1"/>
        <v>3.62428084529412E-3</v>
      </c>
      <c r="Q6">
        <f t="shared" si="1"/>
        <v>6.9454430479488904E-4</v>
      </c>
      <c r="R6">
        <f t="shared" si="1"/>
        <v>1.9864169697738354E-3</v>
      </c>
      <c r="S6">
        <f t="shared" si="1"/>
        <v>2.4343519051660684E-3</v>
      </c>
      <c r="T6">
        <f t="shared" si="1"/>
        <v>5.6640124291255367E-3</v>
      </c>
      <c r="U6">
        <f t="shared" si="1"/>
        <v>7.6892165862438855E-3</v>
      </c>
      <c r="V6">
        <f t="shared" si="1"/>
        <v>4.5229076582164185E-3</v>
      </c>
      <c r="W6">
        <f t="shared" si="1"/>
        <v>1.7720954144063994E-4</v>
      </c>
      <c r="X6">
        <f t="shared" si="1"/>
        <v>3.365213811107326E-4</v>
      </c>
      <c r="Y6">
        <f t="shared" si="1"/>
        <v>7.6476518089257928E-6</v>
      </c>
      <c r="Z6">
        <f t="shared" si="1"/>
        <v>3.8262052261974835E-3</v>
      </c>
      <c r="AA6">
        <f t="shared" si="1"/>
        <v>6.7828608420070838E-3</v>
      </c>
      <c r="AB6">
        <f t="shared" si="1"/>
        <v>7.8688720869602019E-3</v>
      </c>
    </row>
    <row r="7" spans="1:58" x14ac:dyDescent="0.25">
      <c r="B7">
        <f>SUM(C6:AB6)</f>
        <v>0.12673054207548223</v>
      </c>
    </row>
    <row r="8" spans="1:58" x14ac:dyDescent="0.25">
      <c r="A8" t="s">
        <v>65</v>
      </c>
    </row>
    <row r="9" spans="1:58" x14ac:dyDescent="0.25">
      <c r="A9">
        <v>6.5398451607793534E-2</v>
      </c>
    </row>
    <row r="11" spans="1:58" x14ac:dyDescent="0.25">
      <c r="A11" t="s">
        <v>66</v>
      </c>
      <c r="B11" t="s">
        <v>62</v>
      </c>
      <c r="C11">
        <v>0.19600000000000001</v>
      </c>
      <c r="D11">
        <v>0.17799999999999999</v>
      </c>
      <c r="E11">
        <v>0.157</v>
      </c>
      <c r="F11">
        <v>0.13900000000000001</v>
      </c>
      <c r="G11">
        <v>0.13400000000000001</v>
      </c>
      <c r="H11">
        <v>0.14199999999999999</v>
      </c>
      <c r="I11">
        <v>0.126</v>
      </c>
      <c r="J11">
        <v>0.11899999999999999</v>
      </c>
      <c r="K11">
        <v>0.106</v>
      </c>
      <c r="L11">
        <v>0.111</v>
      </c>
      <c r="M11">
        <v>0.104</v>
      </c>
      <c r="N11">
        <v>0.105</v>
      </c>
      <c r="O11">
        <v>9.8000000000000004E-2</v>
      </c>
      <c r="P11">
        <v>8.7999999999999995E-2</v>
      </c>
      <c r="Q11">
        <v>8.6999999999999994E-2</v>
      </c>
      <c r="R11">
        <v>8.5999999999999993E-2</v>
      </c>
      <c r="S11">
        <v>8.3000000000000004E-2</v>
      </c>
      <c r="T11">
        <v>8.3000000000000004E-2</v>
      </c>
      <c r="U11">
        <v>8.2000000000000003E-2</v>
      </c>
      <c r="V11">
        <v>7.5999999999999998E-2</v>
      </c>
      <c r="W11">
        <v>6.9000000000000006E-2</v>
      </c>
      <c r="X11">
        <v>6.6000000000000003E-2</v>
      </c>
      <c r="Y11">
        <v>6.4000000000000001E-2</v>
      </c>
      <c r="Z11">
        <v>5.8000000000000003E-2</v>
      </c>
      <c r="AA11">
        <v>5.2999999999999999E-2</v>
      </c>
      <c r="AB11">
        <v>0.05</v>
      </c>
    </row>
    <row r="12" spans="1:58" x14ac:dyDescent="0.25">
      <c r="A12">
        <v>2.9548860204204056E-2</v>
      </c>
      <c r="B12" t="s">
        <v>63</v>
      </c>
      <c r="C12">
        <v>0.17480954851033553</v>
      </c>
      <c r="D12">
        <v>0.16561369886744459</v>
      </c>
      <c r="E12">
        <v>0.15700000019492794</v>
      </c>
      <c r="F12">
        <v>0.14893159893759841</v>
      </c>
      <c r="G12">
        <v>0.14137397458547363</v>
      </c>
      <c r="H12">
        <v>0.13429479197839361</v>
      </c>
      <c r="I12">
        <v>0.12766376296061838</v>
      </c>
      <c r="J12">
        <v>0.12145251679349711</v>
      </c>
      <c r="K12">
        <v>0.11563447877177205</v>
      </c>
      <c r="L12">
        <v>0.11018475652417892</v>
      </c>
      <c r="M12">
        <v>0.10508003351188314</v>
      </c>
      <c r="N12">
        <v>0.100298469269087</v>
      </c>
      <c r="O12">
        <v>9.5819605958988543E-2</v>
      </c>
      <c r="P12">
        <v>9.1624280845294115E-2</v>
      </c>
      <c r="Q12">
        <v>8.7694544304794883E-2</v>
      </c>
      <c r="R12">
        <v>8.4013583030226158E-2</v>
      </c>
      <c r="S12">
        <v>8.0565648094833936E-2</v>
      </c>
      <c r="T12">
        <v>7.7335987570874468E-2</v>
      </c>
      <c r="U12">
        <v>7.4310783413756118E-2</v>
      </c>
      <c r="V12">
        <v>7.147709234178358E-2</v>
      </c>
      <c r="W12">
        <v>6.8822790458559366E-2</v>
      </c>
      <c r="X12">
        <v>6.6336521381110736E-2</v>
      </c>
      <c r="Y12">
        <v>6.4007647651808927E-2</v>
      </c>
      <c r="Z12">
        <v>6.1826205226197486E-2</v>
      </c>
      <c r="AA12">
        <v>5.9782860842007082E-2</v>
      </c>
      <c r="AB12">
        <v>5.7868872086960205E-2</v>
      </c>
      <c r="AC12">
        <v>5.6076049994517187E-2</v>
      </c>
      <c r="AD12">
        <v>5.4396724007529873E-2</v>
      </c>
      <c r="AE12">
        <v>5.2823709159900437E-2</v>
      </c>
      <c r="AF12">
        <v>5.1350275335832918E-2</v>
      </c>
      <c r="AG12">
        <v>4.9970118475153612E-2</v>
      </c>
      <c r="AH12">
        <v>4.8677333601502629E-2</v>
      </c>
      <c r="AI12">
        <v>4.7466389557998659E-2</v>
      </c>
      <c r="AJ12">
        <v>4.6332105342283395E-2</v>
      </c>
      <c r="AK12">
        <v>4.5269627939695981E-2</v>
      </c>
      <c r="AL12">
        <v>4.4274411559736881E-2</v>
      </c>
      <c r="AM12">
        <v>4.3342198186984787E-2</v>
      </c>
      <c r="AN12">
        <v>4.2468999363254073E-2</v>
      </c>
      <c r="AO12">
        <v>4.1651079123047996E-2</v>
      </c>
      <c r="AP12">
        <v>4.0884938009297385E-2</v>
      </c>
      <c r="AQ12">
        <v>4.0167298100996389E-2</v>
      </c>
      <c r="AR12">
        <v>3.949508898867625E-2</v>
      </c>
      <c r="AS12">
        <v>3.886543463771349E-2</v>
      </c>
      <c r="AT12">
        <v>3.8275641083267434E-2</v>
      </c>
      <c r="AU12">
        <v>3.7723184904199916E-2</v>
      </c>
      <c r="AV12">
        <v>3.7205702426663295E-2</v>
      </c>
      <c r="AW12">
        <v>3.6720979611164273E-2</v>
      </c>
      <c r="AX12">
        <v>3.6266942579835662E-2</v>
      </c>
      <c r="AY12">
        <v>3.5841648743387168E-2</v>
      </c>
      <c r="AZ12">
        <v>3.544327848977194E-2</v>
      </c>
      <c r="BA12">
        <v>3.5070127399009138E-2</v>
      </c>
      <c r="BB12">
        <v>3.4720598950853554E-2</v>
      </c>
      <c r="BC12">
        <v>3.4393197694112469E-2</v>
      </c>
      <c r="BD12">
        <v>3.4086522848384523E-2</v>
      </c>
      <c r="BE12">
        <v>3.3799262310845929E-2</v>
      </c>
      <c r="BF12">
        <v>3.3530187042442039E-2</v>
      </c>
    </row>
    <row r="13" spans="1:58" x14ac:dyDescent="0.25">
      <c r="A13">
        <v>0</v>
      </c>
    </row>
    <row r="15" spans="1:58" x14ac:dyDescent="0.25">
      <c r="B15" t="s">
        <v>62</v>
      </c>
      <c r="C15" t="s">
        <v>63</v>
      </c>
    </row>
    <row r="16" spans="1:58" x14ac:dyDescent="0.25">
      <c r="A16">
        <v>1995</v>
      </c>
      <c r="B16">
        <v>0.19600000000000001</v>
      </c>
      <c r="C16">
        <v>0.17488936790536647</v>
      </c>
      <c r="G16" t="s">
        <v>34</v>
      </c>
    </row>
    <row r="17" spans="1:15" ht="15.75" thickBot="1" x14ac:dyDescent="0.3">
      <c r="A17">
        <v>1996</v>
      </c>
      <c r="B17">
        <v>0.17799999999999999</v>
      </c>
      <c r="C17">
        <v>0.16565010047091125</v>
      </c>
    </row>
    <row r="18" spans="1:15" x14ac:dyDescent="0.25">
      <c r="A18">
        <v>1997</v>
      </c>
      <c r="B18">
        <v>0.157</v>
      </c>
      <c r="C18">
        <v>0.15700000023319013</v>
      </c>
      <c r="G18" s="63" t="s">
        <v>35</v>
      </c>
      <c r="H18" s="63"/>
    </row>
    <row r="19" spans="1:15" x14ac:dyDescent="0.25">
      <c r="A19">
        <v>1998</v>
      </c>
      <c r="B19">
        <v>0.13900000000000001</v>
      </c>
      <c r="C19">
        <v>0.14890149733201999</v>
      </c>
      <c r="G19" s="55" t="s">
        <v>36</v>
      </c>
      <c r="H19" s="55">
        <v>0.98489375001050816</v>
      </c>
    </row>
    <row r="20" spans="1:15" x14ac:dyDescent="0.25">
      <c r="A20">
        <v>1999</v>
      </c>
      <c r="B20">
        <v>0.13400000000000001</v>
      </c>
      <c r="C20">
        <v>0.14131941765226586</v>
      </c>
      <c r="G20" s="55" t="s">
        <v>37</v>
      </c>
      <c r="H20" s="55">
        <v>0.97001569880976135</v>
      </c>
    </row>
    <row r="21" spans="1:15" x14ac:dyDescent="0.25">
      <c r="A21">
        <v>2000</v>
      </c>
      <c r="B21">
        <v>0.14199999999999999</v>
      </c>
      <c r="C21">
        <v>0.13422083005259561</v>
      </c>
      <c r="G21" s="55" t="s">
        <v>38</v>
      </c>
      <c r="H21" s="55">
        <v>0.96876635292683477</v>
      </c>
    </row>
    <row r="22" spans="1:15" x14ac:dyDescent="0.25">
      <c r="A22">
        <v>2001</v>
      </c>
      <c r="B22">
        <v>0.126</v>
      </c>
      <c r="C22">
        <v>0.12757490333611102</v>
      </c>
      <c r="G22" s="55" t="s">
        <v>39</v>
      </c>
      <c r="H22" s="55">
        <v>6.703051447840452E-3</v>
      </c>
    </row>
    <row r="23" spans="1:15" ht="15.75" thickBot="1" x14ac:dyDescent="0.3">
      <c r="A23">
        <v>2002</v>
      </c>
      <c r="B23">
        <v>0.11899999999999999</v>
      </c>
      <c r="C23">
        <v>0.12135277234163895</v>
      </c>
      <c r="G23" s="56" t="s">
        <v>40</v>
      </c>
      <c r="H23" s="56">
        <v>26</v>
      </c>
    </row>
    <row r="24" spans="1:15" x14ac:dyDescent="0.25">
      <c r="A24">
        <v>2003</v>
      </c>
      <c r="B24">
        <v>0.106</v>
      </c>
      <c r="C24">
        <v>0.11552741257407767</v>
      </c>
    </row>
    <row r="25" spans="1:15" ht="15.75" thickBot="1" x14ac:dyDescent="0.3">
      <c r="A25">
        <v>2004</v>
      </c>
      <c r="B25">
        <v>0.111</v>
      </c>
      <c r="C25">
        <v>0.11007352282928277</v>
      </c>
      <c r="G25" t="s">
        <v>41</v>
      </c>
    </row>
    <row r="26" spans="1:15" x14ac:dyDescent="0.25">
      <c r="A26">
        <v>2005</v>
      </c>
      <c r="B26">
        <v>0.104</v>
      </c>
      <c r="C26">
        <v>0.10496741530369878</v>
      </c>
      <c r="G26" s="64"/>
      <c r="H26" s="64" t="s">
        <v>46</v>
      </c>
      <c r="I26" s="64" t="s">
        <v>47</v>
      </c>
      <c r="J26" s="64" t="s">
        <v>48</v>
      </c>
      <c r="K26" s="64" t="s">
        <v>49</v>
      </c>
      <c r="L26" s="64" t="s">
        <v>50</v>
      </c>
    </row>
    <row r="27" spans="1:15" x14ac:dyDescent="0.25">
      <c r="A27">
        <v>2006</v>
      </c>
      <c r="B27">
        <v>0.105</v>
      </c>
      <c r="C27">
        <v>0.10018691271145103</v>
      </c>
      <c r="G27" s="55" t="s">
        <v>42</v>
      </c>
      <c r="H27" s="55">
        <v>1</v>
      </c>
      <c r="I27" s="55">
        <v>3.4885196892440969E-2</v>
      </c>
      <c r="J27" s="55">
        <v>3.4885196892440969E-2</v>
      </c>
      <c r="K27" s="55">
        <v>776.41885411066789</v>
      </c>
      <c r="L27" s="55">
        <v>8.6324627384273854E-20</v>
      </c>
    </row>
    <row r="28" spans="1:15" x14ac:dyDescent="0.25">
      <c r="A28">
        <v>2007</v>
      </c>
      <c r="B28">
        <v>9.8000000000000004E-2</v>
      </c>
      <c r="C28">
        <v>9.5711251962048022E-2</v>
      </c>
      <c r="G28" s="55" t="s">
        <v>43</v>
      </c>
      <c r="H28" s="55">
        <v>24</v>
      </c>
      <c r="I28" s="55">
        <v>1.0783415690975035E-3</v>
      </c>
      <c r="J28" s="55">
        <v>4.4930898712395978E-5</v>
      </c>
      <c r="K28" s="55"/>
      <c r="L28" s="55"/>
    </row>
    <row r="29" spans="1:15" ht="15.75" thickBot="1" x14ac:dyDescent="0.3">
      <c r="A29">
        <v>2008</v>
      </c>
      <c r="B29">
        <v>8.7999999999999995E-2</v>
      </c>
      <c r="C29">
        <v>9.1520993980339027E-2</v>
      </c>
      <c r="G29" s="56" t="s">
        <v>44</v>
      </c>
      <c r="H29" s="56">
        <v>25</v>
      </c>
      <c r="I29" s="56">
        <v>3.596353846153847E-2</v>
      </c>
      <c r="J29" s="56"/>
      <c r="K29" s="56"/>
      <c r="L29" s="56"/>
    </row>
    <row r="30" spans="1:15" ht="15.75" thickBot="1" x14ac:dyDescent="0.3">
      <c r="A30">
        <v>2009</v>
      </c>
      <c r="B30">
        <v>8.6999999999999994E-2</v>
      </c>
      <c r="C30">
        <v>8.7597939277049036E-2</v>
      </c>
    </row>
    <row r="31" spans="1:15" x14ac:dyDescent="0.25">
      <c r="A31">
        <v>2010</v>
      </c>
      <c r="B31">
        <v>8.5999999999999993E-2</v>
      </c>
      <c r="C31">
        <v>8.3925048903189803E-2</v>
      </c>
      <c r="G31" s="64"/>
      <c r="H31" s="64" t="s">
        <v>51</v>
      </c>
      <c r="I31" s="64" t="s">
        <v>39</v>
      </c>
      <c r="J31" s="64" t="s">
        <v>52</v>
      </c>
      <c r="K31" s="64" t="s">
        <v>53</v>
      </c>
      <c r="L31" s="64" t="s">
        <v>54</v>
      </c>
      <c r="M31" s="64" t="s">
        <v>55</v>
      </c>
      <c r="N31" s="64" t="s">
        <v>56</v>
      </c>
      <c r="O31" s="64" t="s">
        <v>57</v>
      </c>
    </row>
    <row r="32" spans="1:15" x14ac:dyDescent="0.25">
      <c r="A32">
        <v>2011</v>
      </c>
      <c r="B32">
        <v>8.3000000000000004E-2</v>
      </c>
      <c r="C32">
        <v>8.0486370445029487E-2</v>
      </c>
      <c r="G32" s="55" t="s">
        <v>45</v>
      </c>
      <c r="H32" s="55">
        <v>-5.3685084901953922E-3</v>
      </c>
      <c r="I32" s="55">
        <v>4.081786935347104E-3</v>
      </c>
      <c r="J32" s="55">
        <v>-1.3152348653247059</v>
      </c>
      <c r="K32" s="55">
        <v>0.20085906019989122</v>
      </c>
      <c r="L32" s="55">
        <v>-1.3792902674930347E-2</v>
      </c>
      <c r="M32" s="55">
        <v>3.0558856945395625E-3</v>
      </c>
      <c r="N32" s="55">
        <v>-1.3792902674930347E-2</v>
      </c>
      <c r="O32" s="55">
        <v>3.0558856945395625E-3</v>
      </c>
    </row>
    <row r="33" spans="1:15" ht="15.75" thickBot="1" x14ac:dyDescent="0.3">
      <c r="A33">
        <v>2012</v>
      </c>
      <c r="B33">
        <v>8.3000000000000004E-2</v>
      </c>
      <c r="C33">
        <v>7.7266968738195718E-2</v>
      </c>
      <c r="G33" s="56" t="s">
        <v>58</v>
      </c>
      <c r="H33" s="56">
        <v>1.0594458787658665</v>
      </c>
      <c r="I33" s="56">
        <v>3.8021630711692907E-2</v>
      </c>
      <c r="J33" s="56">
        <v>27.864293533313706</v>
      </c>
      <c r="K33" s="56">
        <v>8.6324627384273854E-20</v>
      </c>
      <c r="L33" s="56">
        <v>0.98097308982925158</v>
      </c>
      <c r="M33" s="56">
        <v>1.1379186677024815</v>
      </c>
      <c r="N33" s="56">
        <v>0.98097308982925158</v>
      </c>
      <c r="O33" s="56">
        <v>1.1379186677024815</v>
      </c>
    </row>
    <row r="34" spans="1:15" x14ac:dyDescent="0.25">
      <c r="A34">
        <v>2013</v>
      </c>
      <c r="B34">
        <v>8.2000000000000003E-2</v>
      </c>
      <c r="C34">
        <v>7.4252860999983628E-2</v>
      </c>
    </row>
    <row r="35" spans="1:15" x14ac:dyDescent="0.25">
      <c r="A35">
        <v>2014</v>
      </c>
      <c r="B35">
        <v>7.5999999999999998E-2</v>
      </c>
      <c r="C35">
        <v>7.1430956098130022E-2</v>
      </c>
    </row>
    <row r="36" spans="1:15" x14ac:dyDescent="0.25">
      <c r="A36">
        <v>2015</v>
      </c>
      <c r="B36">
        <v>6.9000000000000006E-2</v>
      </c>
      <c r="C36">
        <v>6.8788997692280571E-2</v>
      </c>
    </row>
    <row r="37" spans="1:15" x14ac:dyDescent="0.25">
      <c r="A37">
        <v>2016</v>
      </c>
      <c r="B37">
        <v>6.6000000000000003E-2</v>
      </c>
      <c r="C37">
        <v>6.6315511001196925E-2</v>
      </c>
    </row>
    <row r="38" spans="1:15" x14ac:dyDescent="0.25">
      <c r="A38">
        <v>2017</v>
      </c>
      <c r="B38">
        <v>6.4000000000000001E-2</v>
      </c>
      <c r="C38">
        <v>6.3999752964498821E-2</v>
      </c>
    </row>
    <row r="39" spans="1:15" x14ac:dyDescent="0.25">
      <c r="A39">
        <v>2018</v>
      </c>
      <c r="B39">
        <v>5.8000000000000003E-2</v>
      </c>
      <c r="C39">
        <v>6.1831665582479253E-2</v>
      </c>
    </row>
    <row r="40" spans="1:15" x14ac:dyDescent="0.25">
      <c r="A40">
        <v>2019</v>
      </c>
      <c r="B40">
        <v>5.2999999999999999E-2</v>
      </c>
      <c r="C40">
        <v>5.9801832231333986E-2</v>
      </c>
    </row>
    <row r="41" spans="1:15" x14ac:dyDescent="0.25">
      <c r="A41">
        <v>2020</v>
      </c>
      <c r="B41">
        <v>0.05</v>
      </c>
      <c r="C41">
        <v>5.7868872086960205E-2</v>
      </c>
    </row>
    <row r="42" spans="1:15" x14ac:dyDescent="0.25">
      <c r="A42">
        <v>2021</v>
      </c>
      <c r="B42">
        <v>5.6076049994517187E-2</v>
      </c>
      <c r="C42">
        <v>5.6076049994517187E-2</v>
      </c>
    </row>
    <row r="43" spans="1:15" x14ac:dyDescent="0.25">
      <c r="A43">
        <v>2022</v>
      </c>
      <c r="B43">
        <v>5.4396724007529873E-2</v>
      </c>
      <c r="C43">
        <v>5.4396724007529873E-2</v>
      </c>
    </row>
    <row r="44" spans="1:15" x14ac:dyDescent="0.25">
      <c r="A44">
        <v>2023</v>
      </c>
      <c r="B44">
        <v>5.2823709159900437E-2</v>
      </c>
      <c r="C44">
        <v>5.2823709159900437E-2</v>
      </c>
    </row>
    <row r="45" spans="1:15" x14ac:dyDescent="0.25">
      <c r="A45">
        <v>2024</v>
      </c>
      <c r="B45">
        <v>5.1350275335832918E-2</v>
      </c>
      <c r="C45">
        <v>5.1350275335832918E-2</v>
      </c>
    </row>
    <row r="46" spans="1:15" x14ac:dyDescent="0.25">
      <c r="A46">
        <v>2025</v>
      </c>
      <c r="B46">
        <v>4.9970118475153612E-2</v>
      </c>
      <c r="C46">
        <v>4.9970118475153612E-2</v>
      </c>
    </row>
    <row r="47" spans="1:15" x14ac:dyDescent="0.25">
      <c r="A47">
        <v>2026</v>
      </c>
      <c r="B47">
        <v>4.8677333601502629E-2</v>
      </c>
      <c r="C47">
        <v>4.8677333601502629E-2</v>
      </c>
    </row>
    <row r="48" spans="1:15" x14ac:dyDescent="0.25">
      <c r="A48">
        <v>2027</v>
      </c>
      <c r="B48">
        <v>4.7466389557998659E-2</v>
      </c>
      <c r="C48">
        <v>4.7466389557998659E-2</v>
      </c>
    </row>
    <row r="49" spans="1:58" x14ac:dyDescent="0.25">
      <c r="A49">
        <v>2028</v>
      </c>
      <c r="B49">
        <v>4.6332105342283395E-2</v>
      </c>
      <c r="C49">
        <v>4.6332105342283395E-2</v>
      </c>
      <c r="D49">
        <v>0.17799999999999999</v>
      </c>
      <c r="E49">
        <v>0.157</v>
      </c>
      <c r="F49">
        <v>0.13900000000000001</v>
      </c>
      <c r="G49">
        <v>0.13400000000000001</v>
      </c>
      <c r="H49">
        <v>0.14199999999999999</v>
      </c>
      <c r="I49">
        <v>0.126</v>
      </c>
      <c r="J49">
        <v>0.11899999999999999</v>
      </c>
      <c r="K49">
        <v>0.106</v>
      </c>
      <c r="L49">
        <v>0.111</v>
      </c>
      <c r="M49">
        <v>0.104</v>
      </c>
      <c r="N49">
        <v>0.105</v>
      </c>
      <c r="O49">
        <v>9.8000000000000004E-2</v>
      </c>
      <c r="P49">
        <v>8.7999999999999995E-2</v>
      </c>
      <c r="Q49">
        <v>8.6999999999999994E-2</v>
      </c>
      <c r="R49">
        <v>8.5999999999999993E-2</v>
      </c>
      <c r="S49">
        <v>8.3000000000000004E-2</v>
      </c>
      <c r="T49">
        <v>8.3000000000000004E-2</v>
      </c>
      <c r="U49">
        <v>8.2000000000000003E-2</v>
      </c>
      <c r="V49">
        <v>7.5999999999999998E-2</v>
      </c>
      <c r="W49">
        <v>6.9000000000000006E-2</v>
      </c>
      <c r="X49">
        <v>6.6000000000000003E-2</v>
      </c>
      <c r="Y49">
        <v>6.4000000000000001E-2</v>
      </c>
      <c r="Z49">
        <v>5.8000000000000003E-2</v>
      </c>
      <c r="AA49">
        <v>5.2999999999999999E-2</v>
      </c>
      <c r="AB49">
        <v>0.05</v>
      </c>
      <c r="AC49">
        <v>0.05</v>
      </c>
      <c r="AD49">
        <v>0.05</v>
      </c>
      <c r="AE49">
        <v>0.05</v>
      </c>
      <c r="AF49">
        <v>0.05</v>
      </c>
      <c r="AG49">
        <v>0.05</v>
      </c>
      <c r="AH49">
        <v>0.05</v>
      </c>
      <c r="AI49">
        <v>0.05</v>
      </c>
      <c r="AJ49">
        <v>0.05</v>
      </c>
      <c r="AK49">
        <v>0.05</v>
      </c>
      <c r="AL49">
        <v>0.05</v>
      </c>
      <c r="AM49">
        <v>0.05</v>
      </c>
      <c r="AN49">
        <v>0.05</v>
      </c>
      <c r="AO49">
        <v>0.05</v>
      </c>
      <c r="AP49">
        <v>0.05</v>
      </c>
      <c r="AQ49">
        <v>0.05</v>
      </c>
      <c r="AR49">
        <v>0.05</v>
      </c>
      <c r="AS49">
        <v>0.05</v>
      </c>
      <c r="AT49">
        <v>0.05</v>
      </c>
      <c r="AU49">
        <v>0.05</v>
      </c>
      <c r="AV49">
        <v>0.05</v>
      </c>
      <c r="AW49">
        <v>0.05</v>
      </c>
      <c r="AX49">
        <v>0.05</v>
      </c>
      <c r="AY49">
        <v>0.05</v>
      </c>
      <c r="AZ49">
        <v>0.05</v>
      </c>
      <c r="BA49">
        <v>0.05</v>
      </c>
      <c r="BB49">
        <v>0.05</v>
      </c>
      <c r="BC49">
        <v>0.05</v>
      </c>
      <c r="BD49">
        <v>0.05</v>
      </c>
      <c r="BE49">
        <v>0.05</v>
      </c>
      <c r="BF49">
        <v>0.05</v>
      </c>
    </row>
    <row r="50" spans="1:58" x14ac:dyDescent="0.25">
      <c r="A50">
        <v>2029</v>
      </c>
      <c r="B50">
        <v>4.5269627939695981E-2</v>
      </c>
      <c r="C50">
        <v>4.5269627939695981E-2</v>
      </c>
      <c r="D50">
        <f t="shared" ref="D50:BF50" si="2">D49*1000000</f>
        <v>178000</v>
      </c>
      <c r="E50">
        <f t="shared" si="2"/>
        <v>157000</v>
      </c>
      <c r="F50">
        <f t="shared" si="2"/>
        <v>139000</v>
      </c>
      <c r="G50">
        <f t="shared" si="2"/>
        <v>134000</v>
      </c>
      <c r="H50">
        <f t="shared" si="2"/>
        <v>142000</v>
      </c>
      <c r="I50">
        <f t="shared" si="2"/>
        <v>126000</v>
      </c>
      <c r="J50">
        <f t="shared" si="2"/>
        <v>119000</v>
      </c>
      <c r="K50">
        <f t="shared" si="2"/>
        <v>106000</v>
      </c>
      <c r="L50">
        <f t="shared" si="2"/>
        <v>111000</v>
      </c>
      <c r="M50">
        <f t="shared" si="2"/>
        <v>104000</v>
      </c>
      <c r="N50">
        <f t="shared" si="2"/>
        <v>105000</v>
      </c>
      <c r="O50">
        <f t="shared" si="2"/>
        <v>98000</v>
      </c>
      <c r="P50">
        <f t="shared" si="2"/>
        <v>88000</v>
      </c>
      <c r="Q50">
        <f t="shared" si="2"/>
        <v>87000</v>
      </c>
      <c r="R50">
        <f t="shared" si="2"/>
        <v>86000</v>
      </c>
      <c r="S50">
        <f t="shared" si="2"/>
        <v>83000</v>
      </c>
      <c r="T50">
        <f t="shared" si="2"/>
        <v>83000</v>
      </c>
      <c r="U50">
        <f t="shared" si="2"/>
        <v>82000</v>
      </c>
      <c r="V50">
        <f t="shared" si="2"/>
        <v>76000</v>
      </c>
      <c r="W50">
        <f t="shared" si="2"/>
        <v>69000</v>
      </c>
      <c r="X50">
        <f t="shared" si="2"/>
        <v>66000</v>
      </c>
      <c r="Y50">
        <f t="shared" si="2"/>
        <v>64000</v>
      </c>
      <c r="Z50">
        <f t="shared" si="2"/>
        <v>58000</v>
      </c>
      <c r="AA50">
        <f t="shared" si="2"/>
        <v>53000</v>
      </c>
      <c r="AB50">
        <f t="shared" si="2"/>
        <v>50000</v>
      </c>
      <c r="AC50">
        <f t="shared" si="2"/>
        <v>50000</v>
      </c>
      <c r="AD50">
        <f t="shared" si="2"/>
        <v>50000</v>
      </c>
      <c r="AE50">
        <f t="shared" si="2"/>
        <v>50000</v>
      </c>
      <c r="AF50">
        <f t="shared" si="2"/>
        <v>50000</v>
      </c>
      <c r="AG50">
        <f t="shared" si="2"/>
        <v>50000</v>
      </c>
      <c r="AH50">
        <f t="shared" si="2"/>
        <v>50000</v>
      </c>
      <c r="AI50">
        <f t="shared" si="2"/>
        <v>50000</v>
      </c>
      <c r="AJ50">
        <f t="shared" si="2"/>
        <v>50000</v>
      </c>
      <c r="AK50">
        <f t="shared" si="2"/>
        <v>50000</v>
      </c>
      <c r="AL50">
        <f t="shared" si="2"/>
        <v>50000</v>
      </c>
      <c r="AM50">
        <f t="shared" si="2"/>
        <v>50000</v>
      </c>
      <c r="AN50">
        <f t="shared" si="2"/>
        <v>50000</v>
      </c>
      <c r="AO50">
        <f t="shared" si="2"/>
        <v>50000</v>
      </c>
      <c r="AP50">
        <f t="shared" si="2"/>
        <v>50000</v>
      </c>
      <c r="AQ50">
        <f t="shared" si="2"/>
        <v>50000</v>
      </c>
      <c r="AR50">
        <f t="shared" si="2"/>
        <v>50000</v>
      </c>
      <c r="AS50">
        <f t="shared" si="2"/>
        <v>50000</v>
      </c>
      <c r="AT50">
        <f t="shared" si="2"/>
        <v>50000</v>
      </c>
      <c r="AU50">
        <f t="shared" si="2"/>
        <v>50000</v>
      </c>
      <c r="AV50">
        <f t="shared" si="2"/>
        <v>50000</v>
      </c>
      <c r="AW50">
        <f t="shared" si="2"/>
        <v>50000</v>
      </c>
      <c r="AX50">
        <f t="shared" si="2"/>
        <v>50000</v>
      </c>
      <c r="AY50">
        <f t="shared" si="2"/>
        <v>50000</v>
      </c>
      <c r="AZ50">
        <f t="shared" si="2"/>
        <v>50000</v>
      </c>
      <c r="BA50">
        <f t="shared" si="2"/>
        <v>50000</v>
      </c>
      <c r="BB50">
        <f t="shared" si="2"/>
        <v>50000</v>
      </c>
      <c r="BC50">
        <f t="shared" si="2"/>
        <v>50000</v>
      </c>
      <c r="BD50">
        <f t="shared" si="2"/>
        <v>50000</v>
      </c>
      <c r="BE50">
        <f t="shared" si="2"/>
        <v>50000</v>
      </c>
      <c r="BF50">
        <f t="shared" si="2"/>
        <v>50000</v>
      </c>
    </row>
    <row r="51" spans="1:58" x14ac:dyDescent="0.25">
      <c r="A51">
        <v>2030</v>
      </c>
      <c r="B51">
        <v>4.4274411559736881E-2</v>
      </c>
      <c r="C51">
        <v>4.4274411559736881E-2</v>
      </c>
    </row>
    <row r="52" spans="1:58" x14ac:dyDescent="0.25">
      <c r="A52">
        <v>2031</v>
      </c>
      <c r="B52">
        <v>4.3342198186984787E-2</v>
      </c>
      <c r="C52">
        <v>4.3342198186984787E-2</v>
      </c>
    </row>
    <row r="53" spans="1:58" x14ac:dyDescent="0.25">
      <c r="A53">
        <v>2032</v>
      </c>
      <c r="B53">
        <v>4.2468999363254073E-2</v>
      </c>
      <c r="C53">
        <v>4.2468999363254073E-2</v>
      </c>
    </row>
    <row r="54" spans="1:58" x14ac:dyDescent="0.25">
      <c r="A54">
        <v>2033</v>
      </c>
      <c r="B54">
        <v>4.1651079123047996E-2</v>
      </c>
      <c r="C54">
        <v>4.1651079123047996E-2</v>
      </c>
    </row>
    <row r="55" spans="1:58" x14ac:dyDescent="0.25">
      <c r="A55">
        <v>2034</v>
      </c>
      <c r="B55">
        <v>4.0884938009297385E-2</v>
      </c>
      <c r="C55">
        <v>4.0884938009297385E-2</v>
      </c>
    </row>
    <row r="56" spans="1:58" x14ac:dyDescent="0.25">
      <c r="A56">
        <v>2035</v>
      </c>
      <c r="B56">
        <v>4.0167298100996389E-2</v>
      </c>
      <c r="C56">
        <v>4.0167298100996389E-2</v>
      </c>
    </row>
    <row r="57" spans="1:58" x14ac:dyDescent="0.25">
      <c r="A57">
        <v>2036</v>
      </c>
      <c r="B57">
        <v>3.949508898867625E-2</v>
      </c>
      <c r="C57">
        <v>3.949508898867625E-2</v>
      </c>
    </row>
    <row r="58" spans="1:58" x14ac:dyDescent="0.25">
      <c r="A58">
        <v>2037</v>
      </c>
      <c r="B58">
        <v>3.886543463771349E-2</v>
      </c>
      <c r="C58">
        <v>3.886543463771349E-2</v>
      </c>
    </row>
    <row r="59" spans="1:58" x14ac:dyDescent="0.25">
      <c r="A59">
        <v>2038</v>
      </c>
      <c r="B59">
        <v>3.8275641083267434E-2</v>
      </c>
      <c r="C59">
        <v>3.8275641083267434E-2</v>
      </c>
    </row>
    <row r="60" spans="1:58" x14ac:dyDescent="0.25">
      <c r="A60">
        <v>2039</v>
      </c>
      <c r="B60">
        <v>3.7723184904199916E-2</v>
      </c>
      <c r="C60">
        <v>3.7723184904199916E-2</v>
      </c>
    </row>
    <row r="61" spans="1:58" x14ac:dyDescent="0.25">
      <c r="A61">
        <v>2040</v>
      </c>
      <c r="B61">
        <v>3.7205702426663295E-2</v>
      </c>
      <c r="C61">
        <v>3.7205702426663295E-2</v>
      </c>
    </row>
    <row r="62" spans="1:58" x14ac:dyDescent="0.25">
      <c r="A62">
        <v>2041</v>
      </c>
      <c r="B62">
        <v>3.6720979611164273E-2</v>
      </c>
      <c r="C62">
        <v>3.6720979611164273E-2</v>
      </c>
    </row>
    <row r="63" spans="1:58" x14ac:dyDescent="0.25">
      <c r="A63">
        <v>2042</v>
      </c>
      <c r="B63">
        <v>3.6266942579835662E-2</v>
      </c>
      <c r="C63">
        <v>3.6266942579835662E-2</v>
      </c>
    </row>
    <row r="64" spans="1:58" x14ac:dyDescent="0.25">
      <c r="A64">
        <v>2043</v>
      </c>
      <c r="B64">
        <v>3.5841648743387168E-2</v>
      </c>
      <c r="C64">
        <v>3.5841648743387168E-2</v>
      </c>
    </row>
    <row r="65" spans="1:3" x14ac:dyDescent="0.25">
      <c r="A65">
        <v>2044</v>
      </c>
      <c r="B65">
        <v>3.544327848977194E-2</v>
      </c>
      <c r="C65">
        <v>3.544327848977194E-2</v>
      </c>
    </row>
    <row r="66" spans="1:3" x14ac:dyDescent="0.25">
      <c r="A66">
        <v>2045</v>
      </c>
      <c r="B66">
        <v>3.5070127399009138E-2</v>
      </c>
      <c r="C66">
        <v>3.5070127399009138E-2</v>
      </c>
    </row>
    <row r="67" spans="1:3" x14ac:dyDescent="0.25">
      <c r="A67">
        <v>2046</v>
      </c>
      <c r="B67">
        <v>3.4720598950853554E-2</v>
      </c>
      <c r="C67">
        <v>3.4720598950853554E-2</v>
      </c>
    </row>
    <row r="68" spans="1:3" x14ac:dyDescent="0.25">
      <c r="A68">
        <v>2047</v>
      </c>
      <c r="B68">
        <v>3.4393197694112469E-2</v>
      </c>
      <c r="C68">
        <v>3.4393197694112469E-2</v>
      </c>
    </row>
    <row r="69" spans="1:3" x14ac:dyDescent="0.25">
      <c r="A69">
        <v>2048</v>
      </c>
      <c r="B69">
        <v>3.4086522848384523E-2</v>
      </c>
      <c r="C69">
        <v>3.4086522848384523E-2</v>
      </c>
    </row>
    <row r="70" spans="1:3" x14ac:dyDescent="0.25">
      <c r="A70">
        <v>2049</v>
      </c>
      <c r="B70">
        <v>3.3799262310845929E-2</v>
      </c>
      <c r="C70">
        <v>3.3799262310845929E-2</v>
      </c>
    </row>
    <row r="71" spans="1:3" x14ac:dyDescent="0.25">
      <c r="A71">
        <v>2050</v>
      </c>
      <c r="B71">
        <v>3.3530187042442039E-2</v>
      </c>
      <c r="C71">
        <v>3.3530187042442039E-2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5"/>
  <sheetViews>
    <sheetView zoomScale="96" zoomScaleNormal="96" workbookViewId="0">
      <selection activeCell="H3" sqref="H3"/>
    </sheetView>
  </sheetViews>
  <sheetFormatPr defaultRowHeight="15" x14ac:dyDescent="0.25"/>
  <cols>
    <col min="1" max="1" width="13.7109375" customWidth="1"/>
    <col min="2" max="3" width="13.140625" customWidth="1"/>
    <col min="4" max="4" width="38.28515625" customWidth="1"/>
    <col min="28" max="28" width="9.140625" style="43"/>
    <col min="29" max="31" width="9.140625" style="44"/>
    <col min="32" max="32" width="9.140625" style="45"/>
    <col min="40" max="40" width="9.140625" style="67"/>
    <col min="50" max="50" width="9.140625" style="67"/>
    <col min="60" max="60" width="9.140625" style="67"/>
  </cols>
  <sheetData>
    <row r="1" spans="1:60" ht="18.75" x14ac:dyDescent="0.3">
      <c r="A1" s="11" t="s">
        <v>0</v>
      </c>
      <c r="D1" s="4"/>
      <c r="AB1" s="30"/>
      <c r="AC1" s="31"/>
      <c r="AD1" s="31"/>
      <c r="AE1" s="31"/>
      <c r="AF1" s="32"/>
    </row>
    <row r="2" spans="1:60" s="8" customFormat="1" x14ac:dyDescent="0.25">
      <c r="C2" s="8" t="s">
        <v>2</v>
      </c>
      <c r="D2" s="9"/>
      <c r="E2" s="10">
        <v>1995</v>
      </c>
      <c r="F2" s="10">
        <v>1996</v>
      </c>
      <c r="G2" s="10">
        <v>1997</v>
      </c>
      <c r="H2" s="10">
        <v>1998</v>
      </c>
      <c r="I2" s="10">
        <v>1999</v>
      </c>
      <c r="J2" s="10">
        <v>2000</v>
      </c>
      <c r="K2" s="10">
        <v>2001</v>
      </c>
      <c r="L2" s="10">
        <v>2002</v>
      </c>
      <c r="M2" s="10">
        <v>2003</v>
      </c>
      <c r="N2" s="10">
        <v>2004</v>
      </c>
      <c r="O2" s="10">
        <v>2005</v>
      </c>
      <c r="P2" s="10">
        <v>2006</v>
      </c>
      <c r="Q2" s="10">
        <v>2007</v>
      </c>
      <c r="R2" s="10">
        <v>2008</v>
      </c>
      <c r="S2" s="10">
        <v>2009</v>
      </c>
      <c r="T2" s="10">
        <v>2010</v>
      </c>
      <c r="U2" s="10">
        <v>2011</v>
      </c>
      <c r="V2" s="10">
        <v>2012</v>
      </c>
      <c r="W2" s="10">
        <v>2013</v>
      </c>
      <c r="X2" s="10">
        <v>2014</v>
      </c>
      <c r="Y2" s="10">
        <v>2015</v>
      </c>
      <c r="Z2" s="10">
        <v>2016</v>
      </c>
      <c r="AA2" s="10">
        <v>2017</v>
      </c>
      <c r="AB2" s="33">
        <v>2018</v>
      </c>
      <c r="AC2" s="34">
        <v>2019</v>
      </c>
      <c r="AD2" s="34">
        <v>2020</v>
      </c>
      <c r="AE2" s="34">
        <v>2021</v>
      </c>
      <c r="AF2" s="35">
        <v>2022</v>
      </c>
      <c r="AG2" s="34">
        <v>2023</v>
      </c>
      <c r="AH2" s="35">
        <v>2024</v>
      </c>
      <c r="AI2" s="34">
        <v>2025</v>
      </c>
      <c r="AJ2" s="35">
        <v>2026</v>
      </c>
      <c r="AK2" s="34">
        <v>2027</v>
      </c>
      <c r="AL2" s="35">
        <v>2028</v>
      </c>
      <c r="AM2" s="34">
        <v>2029</v>
      </c>
      <c r="AN2" s="68">
        <v>2030</v>
      </c>
      <c r="AO2" s="34">
        <v>2031</v>
      </c>
      <c r="AP2" s="35">
        <v>2032</v>
      </c>
      <c r="AQ2" s="34">
        <v>2033</v>
      </c>
      <c r="AR2" s="35">
        <v>2034</v>
      </c>
      <c r="AS2" s="34">
        <v>2035</v>
      </c>
      <c r="AT2" s="35">
        <v>2036</v>
      </c>
      <c r="AU2" s="34">
        <v>2037</v>
      </c>
      <c r="AV2" s="35">
        <v>2038</v>
      </c>
      <c r="AW2" s="34">
        <v>2039</v>
      </c>
      <c r="AX2" s="68">
        <v>2040</v>
      </c>
      <c r="AY2" s="34">
        <v>2041</v>
      </c>
      <c r="AZ2" s="35">
        <v>2042</v>
      </c>
      <c r="BA2" s="34">
        <v>2043</v>
      </c>
      <c r="BB2" s="35">
        <v>2044</v>
      </c>
      <c r="BC2" s="34">
        <v>2045</v>
      </c>
      <c r="BD2" s="35">
        <v>2046</v>
      </c>
      <c r="BE2" s="34">
        <v>2047</v>
      </c>
      <c r="BF2" s="35">
        <v>2048</v>
      </c>
      <c r="BG2" s="34">
        <v>2049</v>
      </c>
      <c r="BH2" s="68">
        <v>2050</v>
      </c>
    </row>
    <row r="3" spans="1:60" x14ac:dyDescent="0.25">
      <c r="D3" s="4" t="s">
        <v>1</v>
      </c>
      <c r="E3" s="7">
        <f>'Models check 1995-2017-2022'!E3</f>
        <v>0</v>
      </c>
      <c r="F3" s="7">
        <f>'Models check 1995-2017-2022'!F3</f>
        <v>0</v>
      </c>
      <c r="G3" s="7">
        <f>'Models check 1995-2017-2022'!G3</f>
        <v>0</v>
      </c>
      <c r="H3" s="7">
        <f>'Models check 1995-2017-2022'!H3</f>
        <v>0</v>
      </c>
      <c r="I3" s="7">
        <f>'Models check 1995-2017-2022'!I3</f>
        <v>0</v>
      </c>
      <c r="J3" s="7">
        <f>'Models check 1995-2017-2022'!J3</f>
        <v>0</v>
      </c>
      <c r="K3" s="7">
        <f>'Models check 1995-2017-2022'!K3</f>
        <v>0</v>
      </c>
      <c r="L3" s="7">
        <f>'Models check 1995-2017-2022'!L3</f>
        <v>0</v>
      </c>
      <c r="M3" s="7">
        <f>'Models check 1995-2017-2022'!M3</f>
        <v>0</v>
      </c>
      <c r="N3" s="7">
        <f>'Models check 1995-2017-2022'!N3</f>
        <v>0</v>
      </c>
      <c r="O3" s="7">
        <f>'Models check 1995-2017-2022'!O3</f>
        <v>5.4438750767351186E-4</v>
      </c>
      <c r="P3" s="7">
        <f>'Models check 1995-2017-2022'!P3</f>
        <v>6.476647466987297E-4</v>
      </c>
      <c r="Q3" s="7">
        <f>'Models check 1995-2017-2022'!Q3</f>
        <v>6.5764726411657033E-4</v>
      </c>
      <c r="R3" s="7">
        <f>'Models check 1995-2017-2022'!R3</f>
        <v>6.6069006354339875E-4</v>
      </c>
      <c r="S3" s="7">
        <f>'Models check 1995-2017-2022'!S3</f>
        <v>7.3434004499160278E-4</v>
      </c>
      <c r="T3" s="7">
        <f>'Models check 1995-2017-2022'!T3</f>
        <v>1.0160925954267E-3</v>
      </c>
      <c r="U3" s="7">
        <f>'Models check 1995-2017-2022'!U3</f>
        <v>1.2466137458480859E-3</v>
      </c>
      <c r="V3" s="7">
        <f>'Models check 1995-2017-2022'!V3</f>
        <v>2.0509064626289459E-3</v>
      </c>
      <c r="W3" s="7">
        <f>'Models check 1995-2017-2022'!W3</f>
        <v>3.0341097560000001E-3</v>
      </c>
      <c r="X3" s="7">
        <f>'Models check 1995-2017-2022'!X3</f>
        <v>1.2918322417E-2</v>
      </c>
      <c r="Y3" s="7">
        <f>'Models check 1995-2017-2022'!Y3</f>
        <v>0.59514240831667942</v>
      </c>
      <c r="Z3" s="7">
        <f>'Models check 1995-2017-2022'!Z3</f>
        <v>1.177064968008847</v>
      </c>
      <c r="AA3" s="7">
        <f>'Models check 1995-2017-2022'!AA3</f>
        <v>1.4604084809876809</v>
      </c>
      <c r="AB3" s="36">
        <f>'Models check 1995-2017-2022'!AB3</f>
        <v>1.799356350609999</v>
      </c>
      <c r="AC3" s="7">
        <f>'Models check 1995-2017-2022'!AC3</f>
        <v>2.2198499401581091</v>
      </c>
      <c r="AD3" s="7">
        <f>'Models check 1995-2017-2022'!AD3</f>
        <v>2.587374916805675</v>
      </c>
      <c r="AE3" s="7">
        <f>'Models check 1995-2017-2022'!AE3</f>
        <v>3.0417777693273411</v>
      </c>
      <c r="AF3" s="37">
        <f>'Models check 1995-2017-2022'!AF3</f>
        <v>2.9641490321016808</v>
      </c>
    </row>
    <row r="4" spans="1:60" x14ac:dyDescent="0.25">
      <c r="B4" t="s">
        <v>3</v>
      </c>
      <c r="D4" s="4" t="s">
        <v>67</v>
      </c>
      <c r="E4" s="1">
        <f>'Generation Linear regression'!A3</f>
        <v>12661.360233244253</v>
      </c>
      <c r="F4" s="1">
        <f>'Generation Linear regression'!B3</f>
        <v>13255.918290637434</v>
      </c>
      <c r="G4" s="1">
        <f>'Generation Linear regression'!C3</f>
        <v>13850.476348030614</v>
      </c>
      <c r="H4" s="1">
        <f>'Generation Linear regression'!D3</f>
        <v>14445.034405423794</v>
      </c>
      <c r="I4" s="1">
        <f>'Generation Linear regression'!E3</f>
        <v>15039.592462816974</v>
      </c>
      <c r="J4" s="1">
        <f>'Generation Linear regression'!F3</f>
        <v>15634.150520210154</v>
      </c>
      <c r="K4" s="1">
        <f>'Generation Linear regression'!G3</f>
        <v>16228.708577603335</v>
      </c>
      <c r="L4" s="1">
        <f>'Generation Linear regression'!H3</f>
        <v>16823.266634996515</v>
      </c>
      <c r="M4" s="1">
        <f>'Generation Linear regression'!I3</f>
        <v>17417.824692389695</v>
      </c>
      <c r="N4" s="1">
        <f>'Generation Linear regression'!J3</f>
        <v>18012.382749782642</v>
      </c>
      <c r="O4" s="1">
        <f>'Generation Linear regression'!K3</f>
        <v>18606.940807175823</v>
      </c>
      <c r="P4" s="1">
        <f>'Generation Linear regression'!L3</f>
        <v>19201.498864569003</v>
      </c>
      <c r="Q4" s="1">
        <f>'Generation Linear regression'!M3</f>
        <v>19796.056921962183</v>
      </c>
      <c r="R4" s="1">
        <f>'Generation Linear regression'!N3</f>
        <v>20390.614979355363</v>
      </c>
      <c r="S4" s="1">
        <f>'Generation Linear regression'!O3</f>
        <v>20985.173036748543</v>
      </c>
      <c r="T4" s="1">
        <f>'Generation Linear regression'!P3</f>
        <v>21579.731094141724</v>
      </c>
      <c r="U4" s="1">
        <f>'Generation Linear regression'!Q3</f>
        <v>22174.289151534904</v>
      </c>
      <c r="V4" s="1">
        <f>'Generation Linear regression'!R3</f>
        <v>22768.847208928084</v>
      </c>
      <c r="W4" s="1">
        <f>'Generation Linear regression'!S3</f>
        <v>23363.405266321264</v>
      </c>
      <c r="X4" s="1">
        <f>'Generation Linear regression'!T3</f>
        <v>23957.963323714212</v>
      </c>
      <c r="Y4" s="1">
        <f>'Generation Linear regression'!U3</f>
        <v>24552.521381107392</v>
      </c>
      <c r="Z4" s="1">
        <f>'Generation Linear regression'!V3</f>
        <v>25147.079438500572</v>
      </c>
      <c r="AA4" s="1">
        <f>'Generation Linear regression'!W3</f>
        <v>25741.637495893752</v>
      </c>
      <c r="AB4" s="38">
        <f>'Generation Linear regression'!X3</f>
        <v>26336.195553286932</v>
      </c>
      <c r="AC4" s="1">
        <f>'Generation Linear regression'!Y3</f>
        <v>26930.753610680113</v>
      </c>
      <c r="AD4" s="1">
        <f>'Generation Linear regression'!Z3</f>
        <v>27525.311668073293</v>
      </c>
      <c r="AE4" s="1">
        <f>'Generation Linear regression'!AA3</f>
        <v>28119.869725466473</v>
      </c>
      <c r="AF4" s="39">
        <f>'Generation Linear regression'!AB3</f>
        <v>28714.427782859653</v>
      </c>
      <c r="AG4">
        <f>'Generation Linear regression'!AC3</f>
        <v>29903.543897645781</v>
      </c>
      <c r="AH4">
        <f>'Generation Linear regression'!AD3</f>
        <v>29903.543897645781</v>
      </c>
      <c r="AI4">
        <f>'Generation Linear regression'!AE3</f>
        <v>30498.101955038961</v>
      </c>
      <c r="AJ4">
        <f>'Generation Linear regression'!AF3</f>
        <v>31092.660012432141</v>
      </c>
      <c r="AK4">
        <f>'Generation Linear regression'!AG3</f>
        <v>31687.218069825321</v>
      </c>
      <c r="AL4">
        <f>'Generation Linear regression'!AH3</f>
        <v>32281.776127218502</v>
      </c>
      <c r="AM4">
        <f>'Generation Linear regression'!AI3</f>
        <v>32876.334184611682</v>
      </c>
      <c r="AN4" s="67">
        <f>'Generation Linear regression'!AJ3</f>
        <v>33470.892242004862</v>
      </c>
      <c r="AO4">
        <f>'Generation Linear regression'!AK3</f>
        <v>34065.450299398042</v>
      </c>
      <c r="AP4">
        <f>'Generation Linear regression'!AL3</f>
        <v>34660.008356791222</v>
      </c>
      <c r="AQ4">
        <f>'Generation Linear regression'!AM3</f>
        <v>35254.566414184403</v>
      </c>
      <c r="AR4">
        <f>'Generation Linear regression'!AN3</f>
        <v>35849.12447157735</v>
      </c>
      <c r="AS4">
        <f>'Generation Linear regression'!AO3</f>
        <v>36443.68252897053</v>
      </c>
      <c r="AT4">
        <f>'Generation Linear regression'!AP3</f>
        <v>37038.24058636371</v>
      </c>
      <c r="AU4">
        <f>'Generation Linear regression'!AQ3</f>
        <v>37632.798643756891</v>
      </c>
      <c r="AV4">
        <f>'Generation Linear regression'!AR3</f>
        <v>38227.356701150071</v>
      </c>
      <c r="AW4">
        <f>'Generation Linear regression'!AS3</f>
        <v>38821.914758543251</v>
      </c>
      <c r="AX4" s="67">
        <f>'Generation Linear regression'!AT3</f>
        <v>39416.472815936431</v>
      </c>
      <c r="AY4">
        <f>'Generation Linear regression'!AU3</f>
        <v>40011.030873329611</v>
      </c>
      <c r="AZ4">
        <f>'Generation Linear regression'!AV3</f>
        <v>40605.588930722792</v>
      </c>
      <c r="BA4">
        <f>'Generation Linear regression'!AW3</f>
        <v>41200.146988115972</v>
      </c>
      <c r="BB4">
        <f>'Generation Linear regression'!AX3</f>
        <v>41794.705045508919</v>
      </c>
      <c r="BC4">
        <f>'Generation Linear regression'!AY3</f>
        <v>42389.263102902099</v>
      </c>
      <c r="BD4">
        <f>'Generation Linear regression'!AZ3</f>
        <v>42983.82116029528</v>
      </c>
      <c r="BE4">
        <f>'Generation Linear regression'!BA3</f>
        <v>43578.37921768846</v>
      </c>
      <c r="BF4">
        <f>'Generation Linear regression'!BB3</f>
        <v>44172.93727508164</v>
      </c>
      <c r="BG4">
        <f>'Generation Linear regression'!BC3</f>
        <v>44767.49533247482</v>
      </c>
      <c r="BH4" s="67">
        <f>'Generation Linear regression'!BD3</f>
        <v>45362.053389868001</v>
      </c>
    </row>
    <row r="5" spans="1:60" x14ac:dyDescent="0.25">
      <c r="D5" s="4" t="s">
        <v>4</v>
      </c>
      <c r="E5" s="2">
        <f>'Costs Evaluation'!C5</f>
        <v>0.17480954851033553</v>
      </c>
      <c r="F5" s="2">
        <f>'Costs Evaluation'!D5</f>
        <v>0.16561369886744459</v>
      </c>
      <c r="G5" s="2">
        <f>'Costs Evaluation'!E5</f>
        <v>0.15700000019492794</v>
      </c>
      <c r="H5" s="2">
        <f>'Costs Evaluation'!F5</f>
        <v>0.14893159893759841</v>
      </c>
      <c r="I5" s="2">
        <f>'Costs Evaluation'!G5</f>
        <v>0.14137397458547363</v>
      </c>
      <c r="J5" s="2">
        <f>'Costs Evaluation'!H5</f>
        <v>0.13429479197839361</v>
      </c>
      <c r="K5" s="2">
        <f>'Costs Evaluation'!I5</f>
        <v>0.12766376296061838</v>
      </c>
      <c r="L5" s="2">
        <f>'Costs Evaluation'!J5</f>
        <v>0.12145251679349711</v>
      </c>
      <c r="M5" s="2">
        <f>'Costs Evaluation'!K5</f>
        <v>0.11563447877177205</v>
      </c>
      <c r="N5" s="2">
        <f>'Costs Evaluation'!L5</f>
        <v>0.11018475652417892</v>
      </c>
      <c r="O5" s="2">
        <f>'Costs Evaluation'!M5</f>
        <v>0.10508003351188314</v>
      </c>
      <c r="P5" s="2">
        <f>'Costs Evaluation'!N5</f>
        <v>0.100298469269087</v>
      </c>
      <c r="Q5" s="2">
        <f>'Costs Evaluation'!O5</f>
        <v>9.5819605958988543E-2</v>
      </c>
      <c r="R5" s="2">
        <f>'Costs Evaluation'!P5</f>
        <v>9.1624280845294115E-2</v>
      </c>
      <c r="S5" s="2">
        <f>'Costs Evaluation'!Q5</f>
        <v>8.7694544304794883E-2</v>
      </c>
      <c r="T5" s="2">
        <f>'Costs Evaluation'!R5</f>
        <v>8.4013583030226158E-2</v>
      </c>
      <c r="U5" s="2">
        <f>'Costs Evaluation'!S5</f>
        <v>8.0565648094833936E-2</v>
      </c>
      <c r="V5" s="2">
        <f>'Costs Evaluation'!T5</f>
        <v>7.7335987570874468E-2</v>
      </c>
      <c r="W5" s="2">
        <f>'Costs Evaluation'!U5</f>
        <v>7.4310783413756118E-2</v>
      </c>
      <c r="X5" s="2">
        <f>'Costs Evaluation'!V5</f>
        <v>7.147709234178358E-2</v>
      </c>
      <c r="Y5" s="2">
        <f>'Costs Evaluation'!W5</f>
        <v>6.8822790458559366E-2</v>
      </c>
      <c r="Z5" s="2">
        <f>'Costs Evaluation'!X5</f>
        <v>6.6336521381110736E-2</v>
      </c>
      <c r="AA5" s="2">
        <f>'Costs Evaluation'!Y5</f>
        <v>6.4007647651808927E-2</v>
      </c>
      <c r="AB5" s="40">
        <f>'Costs Evaluation'!Z5</f>
        <v>6.1826205226197486E-2</v>
      </c>
      <c r="AC5" s="41">
        <f>'Costs Evaluation'!AA5</f>
        <v>5.9782860842007082E-2</v>
      </c>
      <c r="AD5" s="41">
        <f>'Costs Evaluation'!AB5</f>
        <v>5.7868872086960205E-2</v>
      </c>
      <c r="AE5" s="41">
        <f>'Costs Evaluation'!AC5</f>
        <v>5.6076049994517187E-2</v>
      </c>
      <c r="AF5" s="42">
        <f>'Costs Evaluation'!AD5</f>
        <v>5.4396724007529873E-2</v>
      </c>
      <c r="AG5">
        <f>'Costs Evaluation'!AE5</f>
        <v>5.2823709159900437E-2</v>
      </c>
      <c r="AH5">
        <f>'Costs Evaluation'!AF5</f>
        <v>5.1350275335832918E-2</v>
      </c>
      <c r="AI5">
        <f>'Costs Evaluation'!AG5</f>
        <v>4.9970118475153612E-2</v>
      </c>
      <c r="AJ5">
        <f>'Costs Evaluation'!AH5</f>
        <v>4.8677333601502629E-2</v>
      </c>
      <c r="AK5">
        <f>'Costs Evaluation'!AI5</f>
        <v>4.7466389557998659E-2</v>
      </c>
      <c r="AL5">
        <f>'Costs Evaluation'!AJ5</f>
        <v>4.6332105342283395E-2</v>
      </c>
      <c r="AM5">
        <f>'Costs Evaluation'!AK5</f>
        <v>4.5269627939695981E-2</v>
      </c>
      <c r="AN5" s="67">
        <f>'Costs Evaluation'!AL5</f>
        <v>4.4274411559736881E-2</v>
      </c>
      <c r="AO5">
        <f>'Costs Evaluation'!AM5</f>
        <v>4.3342198186984787E-2</v>
      </c>
      <c r="AP5">
        <f>'Costs Evaluation'!AN5</f>
        <v>4.2468999363254073E-2</v>
      </c>
      <c r="AQ5">
        <f>'Costs Evaluation'!AO5</f>
        <v>4.1651079123047996E-2</v>
      </c>
      <c r="AR5">
        <f>'Costs Evaluation'!AP5</f>
        <v>4.0884938009297385E-2</v>
      </c>
      <c r="AS5">
        <f>'Costs Evaluation'!AQ5</f>
        <v>4.0167298100996389E-2</v>
      </c>
      <c r="AT5">
        <f>'Costs Evaluation'!AR5</f>
        <v>3.949508898867625E-2</v>
      </c>
      <c r="AU5">
        <f>'Costs Evaluation'!AS5</f>
        <v>3.886543463771349E-2</v>
      </c>
      <c r="AV5">
        <f>'Costs Evaluation'!AT5</f>
        <v>3.8275641083267434E-2</v>
      </c>
      <c r="AW5">
        <f>'Costs Evaluation'!AU5</f>
        <v>3.7723184904199916E-2</v>
      </c>
      <c r="AX5" s="67">
        <f>'Costs Evaluation'!AV5</f>
        <v>3.7205702426663295E-2</v>
      </c>
      <c r="AY5">
        <f>'Costs Evaluation'!AW5</f>
        <v>3.6720979611164273E-2</v>
      </c>
      <c r="AZ5">
        <f>'Costs Evaluation'!AX5</f>
        <v>3.6266942579835662E-2</v>
      </c>
      <c r="BA5">
        <f>'Costs Evaluation'!AY5</f>
        <v>3.5841648743387168E-2</v>
      </c>
      <c r="BB5">
        <f>'Costs Evaluation'!AZ5</f>
        <v>3.544327848977194E-2</v>
      </c>
      <c r="BC5">
        <f>'Costs Evaluation'!BA5</f>
        <v>3.5070127399009138E-2</v>
      </c>
      <c r="BD5">
        <f>'Costs Evaluation'!BB5</f>
        <v>3.4720598950853554E-2</v>
      </c>
      <c r="BE5">
        <f>'Costs Evaluation'!BC5</f>
        <v>3.4393197694112469E-2</v>
      </c>
      <c r="BF5">
        <f>'Costs Evaluation'!BD5</f>
        <v>3.4086522848384523E-2</v>
      </c>
      <c r="BG5">
        <f>'Costs Evaluation'!BE5</f>
        <v>3.3799262310845929E-2</v>
      </c>
      <c r="BH5" s="67">
        <f>'Costs Evaluation'!BF5</f>
        <v>3.3530187042442039E-2</v>
      </c>
    </row>
    <row r="6" spans="1:60" x14ac:dyDescent="0.25">
      <c r="D6" s="4"/>
    </row>
    <row r="7" spans="1:60" ht="15.75" thickBot="1" x14ac:dyDescent="0.3">
      <c r="A7" t="s">
        <v>5</v>
      </c>
      <c r="D7" s="4"/>
    </row>
    <row r="8" spans="1:60" x14ac:dyDescent="0.25">
      <c r="A8" s="22" t="s">
        <v>11</v>
      </c>
      <c r="B8" s="23" t="s">
        <v>12</v>
      </c>
      <c r="C8" s="24" t="s">
        <v>13</v>
      </c>
      <c r="D8" s="4" t="s">
        <v>6</v>
      </c>
      <c r="F8" s="3">
        <f>F$3-E$3</f>
        <v>0</v>
      </c>
      <c r="G8" s="3">
        <f t="shared" ref="G8:AF8" si="0">G$3-F$3</f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5.4438750767351186E-4</v>
      </c>
      <c r="P8" s="3">
        <f t="shared" si="0"/>
        <v>1.0327723902521784E-4</v>
      </c>
      <c r="Q8" s="3">
        <f t="shared" si="0"/>
        <v>9.9825174178406291E-6</v>
      </c>
      <c r="R8" s="3">
        <f t="shared" si="0"/>
        <v>3.0427994268284212E-6</v>
      </c>
      <c r="S8" s="3">
        <f t="shared" si="0"/>
        <v>7.3649981448204024E-5</v>
      </c>
      <c r="T8" s="3">
        <f t="shared" si="0"/>
        <v>2.8175255043509726E-4</v>
      </c>
      <c r="U8" s="3">
        <f t="shared" si="0"/>
        <v>2.3052115042138588E-4</v>
      </c>
      <c r="V8" s="3">
        <f t="shared" si="0"/>
        <v>8.0429271678086E-4</v>
      </c>
      <c r="W8" s="3">
        <f t="shared" si="0"/>
        <v>9.8320329337105421E-4</v>
      </c>
      <c r="X8" s="3">
        <f t="shared" si="0"/>
        <v>9.8842126609999994E-3</v>
      </c>
      <c r="Y8" s="3">
        <f t="shared" si="0"/>
        <v>0.58222408589967944</v>
      </c>
      <c r="Z8" s="3">
        <f t="shared" si="0"/>
        <v>0.58192255969216755</v>
      </c>
      <c r="AA8" s="3">
        <f t="shared" si="0"/>
        <v>0.28334351297883398</v>
      </c>
      <c r="AB8" s="46">
        <f t="shared" si="0"/>
        <v>0.33894786962231804</v>
      </c>
      <c r="AC8" s="47">
        <f t="shared" si="0"/>
        <v>0.42049358954811011</v>
      </c>
      <c r="AD8" s="47">
        <f t="shared" si="0"/>
        <v>0.36752497664756589</v>
      </c>
      <c r="AE8" s="47">
        <f t="shared" si="0"/>
        <v>0.45440285252166612</v>
      </c>
      <c r="AF8" s="48">
        <f t="shared" si="0"/>
        <v>-7.7628737225660327E-2</v>
      </c>
    </row>
    <row r="9" spans="1:60" ht="15.75" thickBot="1" x14ac:dyDescent="0.3">
      <c r="A9" s="25">
        <v>7.6324698673442819E-4</v>
      </c>
      <c r="B9" s="26">
        <v>0.20761288755631302</v>
      </c>
      <c r="C9" s="27">
        <v>3969.5690587532586</v>
      </c>
      <c r="D9" s="4" t="s">
        <v>7</v>
      </c>
      <c r="F9">
        <f>$A9*$C9+($B9-$A9)*E$3-($B9/$C9)*(E$3^2)</f>
        <v>3.0297616227276452</v>
      </c>
      <c r="G9">
        <f>$A9*$C9+($B9-$A9)*F$10-($B9/$C9)*(F$10^2)</f>
        <v>3.655986629643774</v>
      </c>
      <c r="H9">
        <f t="shared" ref="H9:AF9" si="1">$A9*$C9+($B9-$A9)*G$10-($B9/$C9)*(G$10^2)</f>
        <v>4.4103684261199394</v>
      </c>
      <c r="I9">
        <f t="shared" si="1"/>
        <v>5.3185498570980938</v>
      </c>
      <c r="J9">
        <f t="shared" si="1"/>
        <v>6.4110374164642785</v>
      </c>
      <c r="K9">
        <f t="shared" si="1"/>
        <v>7.7240007326704507</v>
      </c>
      <c r="L9">
        <f t="shared" si="1"/>
        <v>9.3001452386589438</v>
      </c>
      <c r="M9">
        <f t="shared" si="1"/>
        <v>11.189634034428433</v>
      </c>
      <c r="N9">
        <f t="shared" si="1"/>
        <v>13.451014617182016</v>
      </c>
      <c r="O9">
        <f t="shared" si="1"/>
        <v>16.152076459648004</v>
      </c>
      <c r="P9">
        <f t="shared" si="1"/>
        <v>19.370523369921475</v>
      </c>
      <c r="Q9">
        <f t="shared" si="1"/>
        <v>23.194286909476148</v>
      </c>
      <c r="R9">
        <f t="shared" si="1"/>
        <v>27.721230938454454</v>
      </c>
      <c r="S9">
        <f t="shared" si="1"/>
        <v>33.057901160013721</v>
      </c>
      <c r="T9">
        <f t="shared" si="1"/>
        <v>39.316859559448858</v>
      </c>
      <c r="U9">
        <f t="shared" si="1"/>
        <v>46.612021268000106</v>
      </c>
      <c r="V9">
        <f t="shared" si="1"/>
        <v>55.051302454108828</v>
      </c>
      <c r="W9">
        <f t="shared" si="1"/>
        <v>64.725833570155089</v>
      </c>
      <c r="X9">
        <f t="shared" si="1"/>
        <v>75.695060767703481</v>
      </c>
      <c r="Y9">
        <f t="shared" si="1"/>
        <v>87.967349311484185</v>
      </c>
      <c r="Z9">
        <f t="shared" si="1"/>
        <v>101.47634295607921</v>
      </c>
      <c r="AA9">
        <f t="shared" si="1"/>
        <v>116.05444997334149</v>
      </c>
      <c r="AB9" s="43">
        <f>$A9*$C9+($B9-$A9)*AA$10-($B9/$C9)*(AA$10^2)</f>
        <v>131.40648665299156</v>
      </c>
      <c r="AC9" s="44">
        <f t="shared" si="1"/>
        <v>147.08861137303921</v>
      </c>
      <c r="AD9" s="44">
        <f t="shared" si="1"/>
        <v>162.4998152752228</v>
      </c>
      <c r="AE9" s="44">
        <f t="shared" si="1"/>
        <v>176.89455976537255</v>
      </c>
      <c r="AF9" s="45">
        <f t="shared" si="1"/>
        <v>189.42443296781062</v>
      </c>
      <c r="AG9" s="45">
        <f t="shared" ref="AG9" si="2">$A9*$C9+($B9-$A9)*AF$10-($B9/$C9)*(AF$10^2)</f>
        <v>199.21266545180598</v>
      </c>
      <c r="AH9" s="45">
        <f t="shared" ref="AH9" si="3">$A9*$C9+($B9-$A9)*AG$10-($B9/$C9)*(AG$10^2)</f>
        <v>205.45746340753462</v>
      </c>
      <c r="AI9" s="45">
        <f t="shared" ref="AI9" si="4">$A9*$C9+($B9-$A9)*AH$10-($B9/$C9)*(AH$10^2)</f>
        <v>207.54957415319933</v>
      </c>
      <c r="AJ9" s="45">
        <f t="shared" ref="AJ9" si="5">$A9*$C9+($B9-$A9)*AI$10-($B9/$C9)*(AI$10^2)</f>
        <v>205.17976621574667</v>
      </c>
      <c r="AK9" s="45">
        <f t="shared" ref="AK9" si="6">$A9*$C9+($B9-$A9)*AJ$10-($B9/$C9)*(AJ$10^2)</f>
        <v>198.4079643975017</v>
      </c>
      <c r="AL9" s="45">
        <f t="shared" ref="AL9" si="7">$A9*$C9+($B9-$A9)*AK$10-($B9/$C9)*(AK$10^2)</f>
        <v>187.67164790911971</v>
      </c>
      <c r="AM9" s="45">
        <f t="shared" ref="AM9" si="8">$A9*$C9+($B9-$A9)*AL$10-($B9/$C9)*(AL$10^2)</f>
        <v>173.72675859067192</v>
      </c>
      <c r="AN9" s="69">
        <f t="shared" ref="AN9" si="9">$A9*$C9+($B9-$A9)*AM$10-($B9/$C9)*(AM$10^2)</f>
        <v>157.53433716767427</v>
      </c>
      <c r="AO9" s="45">
        <f t="shared" ref="AO9" si="10">$A9*$C9+($B9-$A9)*AN$10-($B9/$C9)*(AN$10^2)</f>
        <v>140.12181725174753</v>
      </c>
      <c r="AP9" s="45">
        <f t="shared" ref="AP9" si="11">$A9*$C9+($B9-$A9)*AO$10-($B9/$C9)*(AO$10^2)</f>
        <v>122.45254950984327</v>
      </c>
      <c r="AQ9" s="45">
        <f t="shared" ref="AQ9" si="12">$A9*$C9+($B9-$A9)*AP$10-($B9/$C9)*(AP$10^2)</f>
        <v>105.32973209885995</v>
      </c>
      <c r="AR9" s="45">
        <f t="shared" ref="AR9" si="13">$A9*$C9+($B9-$A9)*AQ$10-($B9/$C9)*(AQ$10^2)</f>
        <v>89.346415785776571</v>
      </c>
      <c r="AS9" s="45">
        <f t="shared" ref="AS9" si="14">$A9*$C9+($B9-$A9)*AR$10-($B9/$C9)*(AR$10^2)</f>
        <v>74.878790809761881</v>
      </c>
      <c r="AT9" s="45">
        <f t="shared" ref="AT9" si="15">$A9*$C9+($B9-$A9)*AS$10-($B9/$C9)*(AS$10^2)</f>
        <v>62.110723442137669</v>
      </c>
      <c r="AU9" s="45">
        <f t="shared" ref="AU9" si="16">$A9*$C9+($B9-$A9)*AT$10-($B9/$C9)*(AT$10^2)</f>
        <v>51.074816929544909</v>
      </c>
      <c r="AV9" s="45">
        <f t="shared" ref="AV9" si="17">$A9*$C9+($B9-$A9)*AU$10-($B9/$C9)*(AU$10^2)</f>
        <v>41.697434163556863</v>
      </c>
      <c r="AW9" s="45">
        <f t="shared" ref="AW9" si="18">$A9*$C9+($B9-$A9)*AV$10-($B9/$C9)*(AV$10^2)</f>
        <v>33.83942759472643</v>
      </c>
      <c r="AX9" s="69">
        <f t="shared" ref="AX9" si="19">$A9*$C9+($B9-$A9)*AW$10-($B9/$C9)*(AW$10^2)</f>
        <v>27.32859779571379</v>
      </c>
      <c r="AY9" s="45">
        <f t="shared" ref="AY9" si="20">$A9*$C9+($B9-$A9)*AX$10-($B9/$C9)*(AX$10^2)</f>
        <v>21.983047048992489</v>
      </c>
      <c r="AZ9" s="45">
        <f t="shared" ref="AZ9" si="21">$A9*$C9+($B9-$A9)*AY$10-($B9/$C9)*(AY$10^2)</f>
        <v>17.626405627725603</v>
      </c>
      <c r="BA9" s="45">
        <f t="shared" ref="BA9" si="22">$A9*$C9+($B9-$A9)*AZ$10-($B9/$C9)*(AZ$10^2)</f>
        <v>14.09665637128262</v>
      </c>
      <c r="BB9" s="45">
        <f t="shared" ref="BB9" si="23">$A9*$C9+($B9-$A9)*BA$10-($B9/$C9)*(BA$10^2)</f>
        <v>11.250363236212365</v>
      </c>
      <c r="BC9" s="45">
        <f t="shared" ref="BC9" si="24">$A9*$C9+($B9-$A9)*BB$10-($B9/$C9)*(BB$10^2)</f>
        <v>8.9638583165918817</v>
      </c>
      <c r="BD9" s="45">
        <f t="shared" ref="BD9" si="25">$A9*$C9+($B9-$A9)*BC$10-($B9/$C9)*(BC$10^2)</f>
        <v>7.1325819877323511</v>
      </c>
      <c r="BE9" s="45">
        <f t="shared" ref="BE9" si="26">$A9*$C9+($B9-$A9)*BD$10-($B9/$C9)*(BD$10^2)</f>
        <v>5.6694226081867782</v>
      </c>
      <c r="BF9" s="45">
        <f t="shared" ref="BF9" si="27">$A9*$C9+($B9-$A9)*BE$10-($B9/$C9)*(BE$10^2)</f>
        <v>4.5026159373131804</v>
      </c>
      <c r="BG9" s="45">
        <f t="shared" ref="BG9" si="28">$A9*$C9+($B9-$A9)*BF$10-($B9/$C9)*(BF$10^2)</f>
        <v>3.5735507762827865</v>
      </c>
      <c r="BH9" s="69">
        <f t="shared" ref="BH9" si="29">$A9*$C9+($B9-$A9)*BG$10-($B9/$C9)*(BG$10^2)</f>
        <v>2.8346785279222786</v>
      </c>
    </row>
    <row r="10" spans="1:60" ht="15.75" thickBot="1" x14ac:dyDescent="0.3">
      <c r="A10" s="13" t="s">
        <v>68</v>
      </c>
      <c r="B10" s="65">
        <f>AN10</f>
        <v>3112.9398206005199</v>
      </c>
      <c r="C10" s="74">
        <f>AN10/$AN$4</f>
        <v>9.3004387158041851E-2</v>
      </c>
      <c r="D10" s="4" t="s">
        <v>8</v>
      </c>
      <c r="F10" s="6">
        <f>E$3+F9</f>
        <v>3.0297616227276452</v>
      </c>
      <c r="G10" s="6">
        <f>F10+G9</f>
        <v>6.6857482523714191</v>
      </c>
      <c r="H10" s="6">
        <f t="shared" ref="H10:AF10" si="30">G10+H9</f>
        <v>11.096116678491359</v>
      </c>
      <c r="I10" s="6">
        <f t="shared" si="30"/>
        <v>16.414666535589454</v>
      </c>
      <c r="J10" s="6">
        <f t="shared" si="30"/>
        <v>22.825703952053733</v>
      </c>
      <c r="K10" s="6">
        <f t="shared" si="30"/>
        <v>30.549704684724183</v>
      </c>
      <c r="L10" s="6">
        <f t="shared" si="30"/>
        <v>39.849849923383125</v>
      </c>
      <c r="M10" s="6">
        <f t="shared" si="30"/>
        <v>51.039483957811555</v>
      </c>
      <c r="N10" s="6">
        <f t="shared" si="30"/>
        <v>64.490498574993566</v>
      </c>
      <c r="O10" s="6">
        <f t="shared" si="30"/>
        <v>80.642575034641567</v>
      </c>
      <c r="P10" s="6">
        <f t="shared" si="30"/>
        <v>100.01309840456304</v>
      </c>
      <c r="Q10" s="6">
        <f t="shared" si="30"/>
        <v>123.20738531403919</v>
      </c>
      <c r="R10" s="6">
        <f t="shared" si="30"/>
        <v>150.92861625249364</v>
      </c>
      <c r="S10" s="6">
        <f t="shared" si="30"/>
        <v>183.98651741250737</v>
      </c>
      <c r="T10" s="6">
        <f t="shared" si="30"/>
        <v>223.30337697195623</v>
      </c>
      <c r="U10" s="6">
        <f t="shared" si="30"/>
        <v>269.91539823995635</v>
      </c>
      <c r="V10" s="6">
        <f t="shared" si="30"/>
        <v>324.9667006940652</v>
      </c>
      <c r="W10" s="6">
        <f t="shared" si="30"/>
        <v>389.69253426422028</v>
      </c>
      <c r="X10" s="6">
        <f t="shared" si="30"/>
        <v>465.38759503192375</v>
      </c>
      <c r="Y10" s="6">
        <f t="shared" si="30"/>
        <v>553.35494434340796</v>
      </c>
      <c r="Z10" s="6">
        <f t="shared" si="30"/>
        <v>654.83128729948714</v>
      </c>
      <c r="AA10" s="6">
        <f t="shared" si="30"/>
        <v>770.88573727282869</v>
      </c>
      <c r="AB10" s="49">
        <f t="shared" si="30"/>
        <v>902.29222392582028</v>
      </c>
      <c r="AC10" s="50">
        <f t="shared" si="30"/>
        <v>1049.3808352988594</v>
      </c>
      <c r="AD10" s="50">
        <f t="shared" si="30"/>
        <v>1211.8806505740822</v>
      </c>
      <c r="AE10" s="50">
        <f t="shared" si="30"/>
        <v>1388.7752103394548</v>
      </c>
      <c r="AF10" s="51">
        <f t="shared" si="30"/>
        <v>1578.1996433072654</v>
      </c>
      <c r="AG10" s="51">
        <f t="shared" ref="AG10" si="31">AF10+AG9</f>
        <v>1777.4123087590715</v>
      </c>
      <c r="AH10" s="51">
        <f t="shared" ref="AH10" si="32">AG10+AH9</f>
        <v>1982.869772166606</v>
      </c>
      <c r="AI10" s="51">
        <f t="shared" ref="AI10" si="33">AH10+AI9</f>
        <v>2190.4193463198053</v>
      </c>
      <c r="AJ10" s="51">
        <f t="shared" ref="AJ10" si="34">AI10+AJ9</f>
        <v>2395.5991125355522</v>
      </c>
      <c r="AK10" s="51">
        <f t="shared" ref="AK10" si="35">AJ10+AK9</f>
        <v>2594.0070769330541</v>
      </c>
      <c r="AL10" s="51">
        <f t="shared" ref="AL10" si="36">AK10+AL9</f>
        <v>2781.6787248421738</v>
      </c>
      <c r="AM10" s="51">
        <f t="shared" ref="AM10" si="37">AL10+AM9</f>
        <v>2955.4054834328458</v>
      </c>
      <c r="AN10" s="70">
        <f t="shared" ref="AN10" si="38">AM10+AN9</f>
        <v>3112.9398206005199</v>
      </c>
      <c r="AO10" s="51">
        <f t="shared" ref="AO10" si="39">AN10+AO9</f>
        <v>3253.0616378522673</v>
      </c>
      <c r="AP10" s="51">
        <f t="shared" ref="AP10" si="40">AO10+AP9</f>
        <v>3375.5141873621105</v>
      </c>
      <c r="AQ10" s="51">
        <f t="shared" ref="AQ10" si="41">AP10+AQ9</f>
        <v>3480.8439194609705</v>
      </c>
      <c r="AR10" s="51">
        <f t="shared" ref="AR10" si="42">AQ10+AR9</f>
        <v>3570.1903352467471</v>
      </c>
      <c r="AS10" s="51">
        <f t="shared" ref="AS10" si="43">AR10+AS9</f>
        <v>3645.069126056509</v>
      </c>
      <c r="AT10" s="51">
        <f t="shared" ref="AT10" si="44">AS10+AT9</f>
        <v>3707.1798494986469</v>
      </c>
      <c r="AU10" s="51">
        <f t="shared" ref="AU10" si="45">AT10+AU9</f>
        <v>3758.2546664281917</v>
      </c>
      <c r="AV10" s="51">
        <f t="shared" ref="AV10" si="46">AU10+AV9</f>
        <v>3799.9521005917486</v>
      </c>
      <c r="AW10" s="51">
        <f t="shared" ref="AW10" si="47">AV10+AW9</f>
        <v>3833.7915281864753</v>
      </c>
      <c r="AX10" s="70">
        <f t="shared" ref="AX10" si="48">AW10+AX9</f>
        <v>3861.1201259821892</v>
      </c>
      <c r="AY10" s="51">
        <f t="shared" ref="AY10" si="49">AX10+AY9</f>
        <v>3883.1031730311815</v>
      </c>
      <c r="AZ10" s="51">
        <f t="shared" ref="AZ10" si="50">AY10+AZ9</f>
        <v>3900.729578658907</v>
      </c>
      <c r="BA10" s="51">
        <f t="shared" ref="BA10" si="51">AZ10+BA9</f>
        <v>3914.8262350301898</v>
      </c>
      <c r="BB10" s="51">
        <f t="shared" ref="BB10" si="52">BA10+BB9</f>
        <v>3926.076598266402</v>
      </c>
      <c r="BC10" s="51">
        <f t="shared" ref="BC10" si="53">BB10+BC9</f>
        <v>3935.040456582994</v>
      </c>
      <c r="BD10" s="51">
        <f t="shared" ref="BD10" si="54">BC10+BD9</f>
        <v>3942.1730385707265</v>
      </c>
      <c r="BE10" s="51">
        <f t="shared" ref="BE10" si="55">BD10+BE9</f>
        <v>3947.8424611789133</v>
      </c>
      <c r="BF10" s="51">
        <f t="shared" ref="BF10" si="56">BE10+BF9</f>
        <v>3952.3450771162265</v>
      </c>
      <c r="BG10" s="51">
        <f t="shared" ref="BG10" si="57">BF10+BG9</f>
        <v>3955.9186278925094</v>
      </c>
      <c r="BH10" s="70">
        <f t="shared" ref="BH10" si="58">BG10+BH9</f>
        <v>3958.7533064204317</v>
      </c>
    </row>
    <row r="11" spans="1:60" ht="15.75" thickBot="1" x14ac:dyDescent="0.3">
      <c r="A11" s="13" t="s">
        <v>69</v>
      </c>
      <c r="B11" s="17">
        <f>AX10</f>
        <v>3861.1201259821892</v>
      </c>
      <c r="C11" s="73">
        <f>AX10/$AX$4</f>
        <v>9.7957017717250031E-2</v>
      </c>
      <c r="D11" s="4" t="s">
        <v>9</v>
      </c>
      <c r="E11" s="5">
        <f>SUM(F11:AF11)</f>
        <v>9791589.806157209</v>
      </c>
      <c r="F11">
        <f>(F10-F3)^2</f>
        <v>9.1794554905532539</v>
      </c>
      <c r="G11">
        <f t="shared" ref="G11:AF11" si="59">(G10-G3)^2</f>
        <v>44.699229694087485</v>
      </c>
      <c r="H11">
        <f t="shared" si="59"/>
        <v>123.12380534269411</v>
      </c>
      <c r="I11">
        <f t="shared" si="59"/>
        <v>269.44127747460027</v>
      </c>
      <c r="J11">
        <f t="shared" si="59"/>
        <v>521.01276090680142</v>
      </c>
      <c r="K11">
        <f t="shared" si="59"/>
        <v>933.28445632385876</v>
      </c>
      <c r="L11">
        <f t="shared" si="59"/>
        <v>1588.0105389161581</v>
      </c>
      <c r="M11">
        <f t="shared" si="59"/>
        <v>2605.0289226797031</v>
      </c>
      <c r="N11">
        <f t="shared" si="59"/>
        <v>4159.0244064512472</v>
      </c>
      <c r="O11">
        <f t="shared" si="59"/>
        <v>6503.1371068932822</v>
      </c>
      <c r="P11">
        <f t="shared" si="59"/>
        <v>10002.490302984192</v>
      </c>
      <c r="Q11">
        <f t="shared" si="59"/>
        <v>15179.897742354877</v>
      </c>
      <c r="R11">
        <f t="shared" si="59"/>
        <v>22779.247770254875</v>
      </c>
      <c r="S11">
        <f t="shared" si="59"/>
        <v>33850.768372787177</v>
      </c>
      <c r="T11">
        <f t="shared" si="59"/>
        <v>49863.94437429629</v>
      </c>
      <c r="U11">
        <f t="shared" si="59"/>
        <v>72853.649248096961</v>
      </c>
      <c r="V11">
        <f t="shared" si="59"/>
        <v>105602.02361157919</v>
      </c>
      <c r="W11">
        <f t="shared" si="59"/>
        <v>151857.90653063622</v>
      </c>
      <c r="X11">
        <f t="shared" si="59"/>
        <v>216573.58972247792</v>
      </c>
      <c r="Y11">
        <f t="shared" si="59"/>
        <v>305543.39863532141</v>
      </c>
      <c r="Z11">
        <f t="shared" si="59"/>
        <v>427263.84237176966</v>
      </c>
      <c r="AA11">
        <f t="shared" si="59"/>
        <v>592015.33658643265</v>
      </c>
      <c r="AB11" s="43">
        <f t="shared" si="59"/>
        <v>810887.40455382527</v>
      </c>
      <c r="AC11" s="44">
        <f t="shared" si="59"/>
        <v>1096546.1292574061</v>
      </c>
      <c r="AD11" s="44">
        <f t="shared" si="59"/>
        <v>1462390.226549906</v>
      </c>
      <c r="AE11" s="44">
        <f t="shared" si="59"/>
        <v>1920257.146142588</v>
      </c>
      <c r="AF11" s="45">
        <f t="shared" si="59"/>
        <v>2481366.8624243196</v>
      </c>
    </row>
    <row r="12" spans="1:60" ht="15.75" thickBot="1" x14ac:dyDescent="0.3">
      <c r="A12" s="13" t="s">
        <v>70</v>
      </c>
      <c r="B12" s="66">
        <f>BH10</f>
        <v>3958.7533064204317</v>
      </c>
      <c r="C12" s="75">
        <f>BH10/$BH$4</f>
        <v>8.727015226574053E-2</v>
      </c>
      <c r="D12" s="4" t="s">
        <v>10</v>
      </c>
      <c r="E12" s="5">
        <f>SUM(F12:AF12)</f>
        <v>10651.7572295228</v>
      </c>
      <c r="F12">
        <f>SQRT(F11)</f>
        <v>3.0297616227276452</v>
      </c>
      <c r="G12">
        <f t="shared" ref="G12:AF12" si="60">SQRT(G11)</f>
        <v>6.6857482523714191</v>
      </c>
      <c r="H12">
        <f t="shared" si="60"/>
        <v>11.096116678491359</v>
      </c>
      <c r="I12">
        <f t="shared" si="60"/>
        <v>16.414666535589454</v>
      </c>
      <c r="J12">
        <f t="shared" si="60"/>
        <v>22.825703952053733</v>
      </c>
      <c r="K12">
        <f t="shared" si="60"/>
        <v>30.549704684724183</v>
      </c>
      <c r="L12">
        <f t="shared" si="60"/>
        <v>39.849849923383125</v>
      </c>
      <c r="M12">
        <f t="shared" si="60"/>
        <v>51.039483957811555</v>
      </c>
      <c r="N12">
        <f t="shared" si="60"/>
        <v>64.490498574993566</v>
      </c>
      <c r="O12">
        <f t="shared" si="60"/>
        <v>80.642030647133893</v>
      </c>
      <c r="P12">
        <f t="shared" si="60"/>
        <v>100.01245073981634</v>
      </c>
      <c r="Q12">
        <f t="shared" si="60"/>
        <v>123.20672766677507</v>
      </c>
      <c r="R12">
        <f t="shared" si="60"/>
        <v>150.9279555624301</v>
      </c>
      <c r="S12">
        <f t="shared" si="60"/>
        <v>183.98578307246237</v>
      </c>
      <c r="T12">
        <f t="shared" si="60"/>
        <v>223.3023608793608</v>
      </c>
      <c r="U12">
        <f t="shared" si="60"/>
        <v>269.91415162621053</v>
      </c>
      <c r="V12">
        <f t="shared" si="60"/>
        <v>324.96464978760258</v>
      </c>
      <c r="W12">
        <f t="shared" si="60"/>
        <v>389.68950015446427</v>
      </c>
      <c r="X12">
        <f t="shared" si="60"/>
        <v>465.37467670950673</v>
      </c>
      <c r="Y12">
        <f t="shared" si="60"/>
        <v>552.75980193509133</v>
      </c>
      <c r="Z12">
        <f t="shared" si="60"/>
        <v>653.65422233147831</v>
      </c>
      <c r="AA12">
        <f t="shared" si="60"/>
        <v>769.42532879184103</v>
      </c>
      <c r="AB12" s="43">
        <f t="shared" si="60"/>
        <v>900.49286757521031</v>
      </c>
      <c r="AC12" s="44">
        <f t="shared" si="60"/>
        <v>1047.1609853587013</v>
      </c>
      <c r="AD12" s="44">
        <f t="shared" si="60"/>
        <v>1209.2932756572766</v>
      </c>
      <c r="AE12" s="44">
        <f t="shared" si="60"/>
        <v>1385.7334325701274</v>
      </c>
      <c r="AF12" s="45">
        <f t="shared" si="60"/>
        <v>1575.2354942751638</v>
      </c>
    </row>
    <row r="14" spans="1:60" ht="15.75" thickBot="1" x14ac:dyDescent="0.3">
      <c r="A14" t="s">
        <v>14</v>
      </c>
    </row>
    <row r="15" spans="1:60" x14ac:dyDescent="0.25">
      <c r="A15" s="22" t="s">
        <v>11</v>
      </c>
      <c r="B15" s="23" t="s">
        <v>12</v>
      </c>
      <c r="C15" s="24" t="s">
        <v>15</v>
      </c>
      <c r="D15" s="4" t="s">
        <v>6</v>
      </c>
      <c r="F15" s="3">
        <f>F$3-E$3</f>
        <v>0</v>
      </c>
      <c r="G15" s="3">
        <f t="shared" ref="G15:AF15" si="61">G$3-F$3</f>
        <v>0</v>
      </c>
      <c r="H15" s="3">
        <f t="shared" si="61"/>
        <v>0</v>
      </c>
      <c r="I15" s="3">
        <f t="shared" si="61"/>
        <v>0</v>
      </c>
      <c r="J15" s="3">
        <f t="shared" si="61"/>
        <v>0</v>
      </c>
      <c r="K15" s="3">
        <f t="shared" si="61"/>
        <v>0</v>
      </c>
      <c r="L15" s="3">
        <f t="shared" si="61"/>
        <v>0</v>
      </c>
      <c r="M15" s="3">
        <f t="shared" si="61"/>
        <v>0</v>
      </c>
      <c r="N15" s="3">
        <f t="shared" si="61"/>
        <v>0</v>
      </c>
      <c r="O15" s="3">
        <f t="shared" si="61"/>
        <v>5.4438750767351186E-4</v>
      </c>
      <c r="P15" s="3">
        <f t="shared" si="61"/>
        <v>1.0327723902521784E-4</v>
      </c>
      <c r="Q15" s="3">
        <f t="shared" si="61"/>
        <v>9.9825174178406291E-6</v>
      </c>
      <c r="R15" s="3">
        <f t="shared" si="61"/>
        <v>3.0427994268284212E-6</v>
      </c>
      <c r="S15" s="3">
        <f t="shared" si="61"/>
        <v>7.3649981448204024E-5</v>
      </c>
      <c r="T15" s="3">
        <f t="shared" si="61"/>
        <v>2.8175255043509726E-4</v>
      </c>
      <c r="U15" s="3">
        <f t="shared" si="61"/>
        <v>2.3052115042138588E-4</v>
      </c>
      <c r="V15" s="3">
        <f t="shared" si="61"/>
        <v>8.0429271678086E-4</v>
      </c>
      <c r="W15" s="3">
        <f t="shared" si="61"/>
        <v>9.8320329337105421E-4</v>
      </c>
      <c r="X15" s="3">
        <f t="shared" si="61"/>
        <v>9.8842126609999994E-3</v>
      </c>
      <c r="Y15" s="3">
        <f t="shared" si="61"/>
        <v>0.58222408589967944</v>
      </c>
      <c r="Z15" s="3">
        <f t="shared" si="61"/>
        <v>0.58192255969216755</v>
      </c>
      <c r="AA15" s="3">
        <f t="shared" si="61"/>
        <v>0.28334351297883398</v>
      </c>
      <c r="AB15" s="46">
        <f t="shared" si="61"/>
        <v>0.33894786962231804</v>
      </c>
      <c r="AC15" s="47">
        <f t="shared" si="61"/>
        <v>0.42049358954811011</v>
      </c>
      <c r="AD15" s="47">
        <f t="shared" si="61"/>
        <v>0.36752497664756589</v>
      </c>
      <c r="AE15" s="47">
        <f t="shared" si="61"/>
        <v>0.45440285252166612</v>
      </c>
      <c r="AF15" s="48">
        <f t="shared" si="61"/>
        <v>-7.7628737225660327E-2</v>
      </c>
    </row>
    <row r="16" spans="1:60" ht="15.75" thickBot="1" x14ac:dyDescent="0.3">
      <c r="A16" s="25">
        <v>1.4117647639120094E-3</v>
      </c>
      <c r="B16" s="26">
        <v>0.2138963939569419</v>
      </c>
      <c r="C16" s="27">
        <v>0.13810151334383677</v>
      </c>
      <c r="D16" s="4" t="s">
        <v>7</v>
      </c>
      <c r="F16">
        <f>$A16*($C16*E$4)+($B16-$A16)*(E$3)-($B16/($C16*E$4))*(E3^2)</f>
        <v>2.4685455262244087</v>
      </c>
      <c r="G16">
        <f>$A16*($C16*F$4)+($B16-$A16)*(F$17)-($B16/($C16*F$4))*(F17^2)</f>
        <v>3.1082806229354651</v>
      </c>
      <c r="H16">
        <f t="shared" ref="H16:AF16" si="62">$A16*($C16*G$4)+($B16-$A16)*(G$17)-($B16/($C16*G$4))*(G17^2)</f>
        <v>3.8818957067666813</v>
      </c>
      <c r="I16">
        <f t="shared" si="62"/>
        <v>4.8165429361388679</v>
      </c>
      <c r="J16">
        <f t="shared" si="62"/>
        <v>5.9445099505760686</v>
      </c>
      <c r="K16">
        <f t="shared" si="62"/>
        <v>7.3040297810223764</v>
      </c>
      <c r="L16">
        <f t="shared" si="62"/>
        <v>8.9401456459519419</v>
      </c>
      <c r="M16">
        <f t="shared" si="62"/>
        <v>10.905596766145822</v>
      </c>
      <c r="N16">
        <f t="shared" si="62"/>
        <v>13.261668407281297</v>
      </c>
      <c r="O16">
        <f t="shared" si="62"/>
        <v>16.078917452127673</v>
      </c>
      <c r="P16">
        <f t="shared" si="62"/>
        <v>19.437641889672932</v>
      </c>
      <c r="Q16">
        <f t="shared" si="62"/>
        <v>23.427907093108807</v>
      </c>
      <c r="R16">
        <f t="shared" si="62"/>
        <v>28.148873328871606</v>
      </c>
      <c r="S16">
        <f t="shared" si="62"/>
        <v>33.707089980155409</v>
      </c>
      <c r="T16">
        <f t="shared" si="62"/>
        <v>40.213339724383133</v>
      </c>
      <c r="U16">
        <f t="shared" si="62"/>
        <v>47.777545452333399</v>
      </c>
      <c r="V16">
        <f t="shared" si="62"/>
        <v>56.501220533489153</v>
      </c>
      <c r="W16">
        <f t="shared" si="62"/>
        <v>66.466990296565399</v>
      </c>
      <c r="X16">
        <f t="shared" si="62"/>
        <v>77.724896282629985</v>
      </c>
      <c r="Y16">
        <f t="shared" si="62"/>
        <v>90.275583114214683</v>
      </c>
      <c r="Z16">
        <f t="shared" si="62"/>
        <v>104.05112471744165</v>
      </c>
      <c r="AA16">
        <f t="shared" si="62"/>
        <v>118.89520042267631</v>
      </c>
      <c r="AB16" s="43">
        <f t="shared" si="62"/>
        <v>134.54552470881436</v>
      </c>
      <c r="AC16" s="44">
        <f t="shared" si="62"/>
        <v>150.62266306452673</v>
      </c>
      <c r="AD16" s="44">
        <f t="shared" si="62"/>
        <v>166.63023453908477</v>
      </c>
      <c r="AE16" s="44">
        <f t="shared" si="62"/>
        <v>181.97143926212118</v>
      </c>
      <c r="AF16" s="45">
        <f t="shared" si="62"/>
        <v>195.98525475306508</v>
      </c>
      <c r="AG16" s="45">
        <f t="shared" ref="AG16" si="63">$A16*($C16*AF$4)+($B16-$A16)*(AF$17)-($B16/($C16*AF$4))*(AF17^2)</f>
        <v>208.00217910245675</v>
      </c>
      <c r="AH16" s="45">
        <f t="shared" ref="AH16" si="64">$A16*($C16*AG$4)+($B16-$A16)*(AG$17)-($B16/($C16*AG$4))*(AG17^2)</f>
        <v>221.01479151350873</v>
      </c>
      <c r="AI16" s="45">
        <f t="shared" ref="AI16" si="65">$A16*($C16*AH$4)+($B16-$A16)*(AH$17)-($B16/($C16*AH$4))*(AH17^2)</f>
        <v>223.75371172437499</v>
      </c>
      <c r="AJ16" s="45">
        <f t="shared" ref="AJ16" si="66">$A16*($C16*AI$4)+($B16-$A16)*(AI$17)-($B16/($C16*AI$4))*(AI17^2)</f>
        <v>226.67206661496743</v>
      </c>
      <c r="AK16" s="45">
        <f t="shared" ref="AK16" si="67">$A16*($C16*AJ$4)+($B16-$A16)*(AJ$17)-($B16/($C16*AJ$4))*(AJ17^2)</f>
        <v>226.20947233406065</v>
      </c>
      <c r="AL16" s="45">
        <f t="shared" ref="AL16" si="68">$A16*($C16*AK$4)+($B16-$A16)*(AK$17)-($B16/($C16*AK$4))*(AK17^2)</f>
        <v>222.57788701326041</v>
      </c>
      <c r="AM16" s="45">
        <f t="shared" ref="AM16" si="69">$A16*($C16*AL$4)+($B16-$A16)*(AL$17)-($B16/($C16*AL$4))*(AL17^2)</f>
        <v>216.19864006626904</v>
      </c>
      <c r="AN16" s="69">
        <f t="shared" ref="AN16" si="70">$A16*($C16*AM$4)+($B16-$A16)*(AM$17)-($B16/($C16*AM$4))*(AM17^2)</f>
        <v>207.64138914009851</v>
      </c>
      <c r="AO16" s="45">
        <f t="shared" ref="AO16" si="71">$A16*($C16*AN$4)+($B16-$A16)*(AN$17)-($B16/($C16*AN$4))*(AN17^2)</f>
        <v>197.54863286845773</v>
      </c>
      <c r="AP16" s="45">
        <f t="shared" ref="AP16" si="72">$A16*($C16*AO$4)+($B16-$A16)*(AO$17)-($B16/($C16*AO$4))*(AO17^2)</f>
        <v>186.56157405708495</v>
      </c>
      <c r="AQ16" s="45">
        <f t="shared" ref="AQ16" si="73">$A16*($C16*AP$4)+($B16-$A16)*(AP$17)-($B16/($C16*AP$4))*(AP17^2)</f>
        <v>175.26012706203107</v>
      </c>
      <c r="AR16" s="45">
        <f t="shared" ref="AR16" si="74">$A16*($C16*AQ$4)+($B16-$A16)*(AQ$17)-($B16/($C16*AQ$4))*(AQ17^2)</f>
        <v>164.12400670307022</v>
      </c>
      <c r="AS16" s="45">
        <f t="shared" ref="AS16" si="75">$A16*($C16*AR$4)+($B16-$A16)*(AR$17)-($B16/($C16*AR$4))*(AR17^2)</f>
        <v>153.51567389781735</v>
      </c>
      <c r="AT16" s="45">
        <f t="shared" ref="AT16" si="76">$A16*($C16*AS$4)+($B16-$A16)*(AS$17)-($B16/($C16*AS$4))*(AS17^2)</f>
        <v>143.68139193161664</v>
      </c>
      <c r="AU16" s="45">
        <f t="shared" ref="AU16" si="77">$A16*($C16*AT$4)+($B16-$A16)*(AT$17)-($B16/($C16*AT$4))*(AT17^2)</f>
        <v>134.76450970772191</v>
      </c>
      <c r="AV16" s="45">
        <f t="shared" ref="AV16" si="78">$A16*($C16*AU$4)+($B16-$A16)*(AU$17)-($B16/($C16*AU$4))*(AU17^2)</f>
        <v>126.82502741366011</v>
      </c>
      <c r="AW16" s="45">
        <f t="shared" ref="AW16" si="79">$A16*($C16*AV$4)+($B16-$A16)*(AV$17)-($B16/($C16*AV$4))*(AV17^2)</f>
        <v>119.86069711331982</v>
      </c>
      <c r="AX16" s="69">
        <f t="shared" ref="AX16" si="80">$A16*($C16*AW$4)+($B16-$A16)*(AW$17)-($B16/($C16*AW$4))*(AW17^2)</f>
        <v>113.82654138929558</v>
      </c>
      <c r="AY16" s="45">
        <f t="shared" ref="AY16" si="81">$A16*($C16*AX$4)+($B16-$A16)*(AX$17)-($B16/($C16*AX$4))*(AX17^2)</f>
        <v>108.65117537233584</v>
      </c>
      <c r="AZ16" s="45">
        <f t="shared" ref="AZ16" si="82">$A16*($C16*AY$4)+($B16-$A16)*(AY$17)-($B16/($C16*AY$4))*(AY17^2)</f>
        <v>104.249432516497</v>
      </c>
      <c r="BA16" s="45">
        <f t="shared" ref="BA16" si="83">$A16*($C16*AZ$4)+($B16-$A16)*(AZ$17)-($B16/($C16*AZ$4))*(AZ17^2)</f>
        <v>100.5314850031333</v>
      </c>
      <c r="BB16" s="45">
        <f t="shared" ref="BB16" si="84">$A16*($C16*BA$4)+($B16-$A16)*(BA$17)-($B16/($C16*BA$4))*(BA17^2)</f>
        <v>97.408993065430309</v>
      </c>
      <c r="BC16" s="45">
        <f t="shared" ref="BC16" si="85">$A16*($C16*BB$4)+($B16-$A16)*(BB$17)-($B16/($C16*BB$4))*(BB17^2)</f>
        <v>94.798924676227671</v>
      </c>
      <c r="BD16" s="45">
        <f t="shared" ref="BD16" si="86">$A16*($C16*BC$4)+($B16-$A16)*(BC$17)-($B16/($C16*BC$4))*(BC17^2)</f>
        <v>92.625657773204921</v>
      </c>
      <c r="BE16" s="45">
        <f t="shared" ref="BE16" si="87">$A16*($C16*BD$4)+($B16-$A16)*(BD$17)-($B16/($C16*BD$4))*(BD17^2)</f>
        <v>90.821884220773654</v>
      </c>
      <c r="BF16" s="45">
        <f t="shared" ref="BF16" si="88">$A16*($C16*BE$4)+($B16-$A16)*(BE$17)-($B16/($C16*BE$4))*(BE17^2)</f>
        <v>89.328723476613732</v>
      </c>
      <c r="BG16" s="45">
        <f t="shared" ref="BG16" si="89">$A16*($C16*BF$4)+($B16-$A16)*(BF$17)-($B16/($C16*BF$4))*(BF17^2)</f>
        <v>88.095348856824558</v>
      </c>
      <c r="BH16" s="69">
        <f t="shared" ref="BH16" si="90">$A16*($C16*BG$4)+($B16-$A16)*(BG$17)-($B16/($C16*BG$4))*(BG17^2)</f>
        <v>87.078340934987409</v>
      </c>
    </row>
    <row r="17" spans="1:62" ht="15.75" thickBot="1" x14ac:dyDescent="0.3">
      <c r="A17" s="13" t="s">
        <v>68</v>
      </c>
      <c r="B17" s="65">
        <f>AN17</f>
        <v>3365.1627994673217</v>
      </c>
      <c r="C17" s="74">
        <f>AN17/$AN$4</f>
        <v>0.10053997889079735</v>
      </c>
      <c r="D17" s="4" t="s">
        <v>8</v>
      </c>
      <c r="F17" s="6">
        <f>E$3+F16</f>
        <v>2.4685455262244087</v>
      </c>
      <c r="G17" s="6">
        <f>F17+G16</f>
        <v>5.5768261491598743</v>
      </c>
      <c r="H17" s="6">
        <f t="shared" ref="H17:AF17" si="91">G17+H16</f>
        <v>9.4587218559265551</v>
      </c>
      <c r="I17" s="6">
        <f t="shared" si="91"/>
        <v>14.275264792065423</v>
      </c>
      <c r="J17" s="6">
        <f t="shared" si="91"/>
        <v>20.219774742641491</v>
      </c>
      <c r="K17" s="6">
        <f t="shared" si="91"/>
        <v>27.523804523663866</v>
      </c>
      <c r="L17" s="6">
        <f t="shared" si="91"/>
        <v>36.463950169615806</v>
      </c>
      <c r="M17" s="6">
        <f t="shared" si="91"/>
        <v>47.369546935761626</v>
      </c>
      <c r="N17" s="6">
        <f t="shared" si="91"/>
        <v>60.631215343042925</v>
      </c>
      <c r="O17" s="6">
        <f t="shared" si="91"/>
        <v>76.710132795170594</v>
      </c>
      <c r="P17" s="6">
        <f t="shared" si="91"/>
        <v>96.147774684843526</v>
      </c>
      <c r="Q17" s="6">
        <f t="shared" si="91"/>
        <v>119.57568177795233</v>
      </c>
      <c r="R17" s="6">
        <f t="shared" si="91"/>
        <v>147.72455510682394</v>
      </c>
      <c r="S17" s="6">
        <f t="shared" si="91"/>
        <v>181.43164508697936</v>
      </c>
      <c r="T17" s="6">
        <f t="shared" si="91"/>
        <v>221.64498481136249</v>
      </c>
      <c r="U17" s="6">
        <f t="shared" si="91"/>
        <v>269.42253026369588</v>
      </c>
      <c r="V17" s="6">
        <f t="shared" si="91"/>
        <v>325.92375079718505</v>
      </c>
      <c r="W17" s="6">
        <f t="shared" si="91"/>
        <v>392.39074109375042</v>
      </c>
      <c r="X17" s="6">
        <f t="shared" si="91"/>
        <v>470.11563737638039</v>
      </c>
      <c r="Y17" s="6">
        <f t="shared" si="91"/>
        <v>560.39122049059506</v>
      </c>
      <c r="Z17" s="6">
        <f t="shared" si="91"/>
        <v>664.44234520803673</v>
      </c>
      <c r="AA17" s="6">
        <f t="shared" si="91"/>
        <v>783.33754563071307</v>
      </c>
      <c r="AB17" s="49">
        <f t="shared" si="91"/>
        <v>917.88307033952742</v>
      </c>
      <c r="AC17" s="50">
        <f t="shared" si="91"/>
        <v>1068.5057334040541</v>
      </c>
      <c r="AD17" s="50">
        <f t="shared" si="91"/>
        <v>1235.1359679431389</v>
      </c>
      <c r="AE17" s="50">
        <f t="shared" si="91"/>
        <v>1417.1074072052602</v>
      </c>
      <c r="AF17" s="51">
        <f t="shared" si="91"/>
        <v>1613.0926619583252</v>
      </c>
      <c r="AG17" s="51">
        <f t="shared" ref="AG17" si="92">AF17+AG16</f>
        <v>1821.0948410607818</v>
      </c>
      <c r="AH17" s="51">
        <f t="shared" ref="AH17" si="93">AG17+AH16</f>
        <v>2042.1096325742906</v>
      </c>
      <c r="AI17" s="51">
        <f t="shared" ref="AI17" si="94">AH17+AI16</f>
        <v>2265.8633442986657</v>
      </c>
      <c r="AJ17" s="51">
        <f t="shared" ref="AJ17" si="95">AI17+AJ16</f>
        <v>2492.5354109136333</v>
      </c>
      <c r="AK17" s="51">
        <f t="shared" ref="AK17" si="96">AJ17+AK16</f>
        <v>2718.7448832476939</v>
      </c>
      <c r="AL17" s="51">
        <f t="shared" ref="AL17" si="97">AK17+AL16</f>
        <v>2941.3227702609543</v>
      </c>
      <c r="AM17" s="51">
        <f t="shared" ref="AM17" si="98">AL17+AM16</f>
        <v>3157.5214103272233</v>
      </c>
      <c r="AN17" s="70">
        <f t="shared" ref="AN17" si="99">AM17+AN16</f>
        <v>3365.1627994673217</v>
      </c>
      <c r="AO17" s="51">
        <f t="shared" ref="AO17" si="100">AN17+AO16</f>
        <v>3562.7114323357796</v>
      </c>
      <c r="AP17" s="51">
        <f t="shared" ref="AP17" si="101">AO17+AP16</f>
        <v>3749.2730063928648</v>
      </c>
      <c r="AQ17" s="51">
        <f t="shared" ref="AQ17" si="102">AP17+AQ16</f>
        <v>3924.533133454896</v>
      </c>
      <c r="AR17" s="51">
        <f t="shared" ref="AR17" si="103">AQ17+AR16</f>
        <v>4088.6571401579663</v>
      </c>
      <c r="AS17" s="51">
        <f t="shared" ref="AS17" si="104">AR17+AS16</f>
        <v>4242.1728140557834</v>
      </c>
      <c r="AT17" s="51">
        <f t="shared" ref="AT17" si="105">AS17+AT16</f>
        <v>4385.8542059873998</v>
      </c>
      <c r="AU17" s="51">
        <f t="shared" ref="AU17" si="106">AT17+AU16</f>
        <v>4520.6187156951219</v>
      </c>
      <c r="AV17" s="51">
        <f t="shared" ref="AV17" si="107">AU17+AV16</f>
        <v>4647.4437431087817</v>
      </c>
      <c r="AW17" s="51">
        <f t="shared" ref="AW17" si="108">AV17+AW16</f>
        <v>4767.3044402221012</v>
      </c>
      <c r="AX17" s="70">
        <f t="shared" ref="AX17" si="109">AW17+AX16</f>
        <v>4881.1309816113971</v>
      </c>
      <c r="AY17" s="51">
        <f t="shared" ref="AY17" si="110">AX17+AY16</f>
        <v>4989.7821569837333</v>
      </c>
      <c r="AZ17" s="51">
        <f t="shared" ref="AZ17" si="111">AY17+AZ16</f>
        <v>5094.0315895002304</v>
      </c>
      <c r="BA17" s="51">
        <f t="shared" ref="BA17" si="112">AZ17+BA16</f>
        <v>5194.5630745033641</v>
      </c>
      <c r="BB17" s="51">
        <f t="shared" ref="BB17" si="113">BA17+BB16</f>
        <v>5291.972067568794</v>
      </c>
      <c r="BC17" s="51">
        <f t="shared" ref="BC17" si="114">BB17+BC16</f>
        <v>5386.7709922450213</v>
      </c>
      <c r="BD17" s="51">
        <f t="shared" ref="BD17" si="115">BC17+BD16</f>
        <v>5479.396650018226</v>
      </c>
      <c r="BE17" s="51">
        <f t="shared" ref="BE17" si="116">BD17+BE16</f>
        <v>5570.2185342389994</v>
      </c>
      <c r="BF17" s="51">
        <f t="shared" ref="BF17" si="117">BE17+BF16</f>
        <v>5659.5472577156133</v>
      </c>
      <c r="BG17" s="51">
        <f t="shared" ref="BG17" si="118">BF17+BG16</f>
        <v>5747.6426065724381</v>
      </c>
      <c r="BH17" s="70">
        <f t="shared" ref="BH17" si="119">BG17+BH16</f>
        <v>5834.7209475074251</v>
      </c>
    </row>
    <row r="18" spans="1:62" ht="15.75" thickBot="1" x14ac:dyDescent="0.3">
      <c r="A18" s="13" t="s">
        <v>69</v>
      </c>
      <c r="B18" s="17">
        <f>AX17</f>
        <v>4881.1309816113971</v>
      </c>
      <c r="C18" s="73">
        <f>AX17/$AX$4</f>
        <v>0.12383479882649247</v>
      </c>
      <c r="D18" s="4" t="s">
        <v>9</v>
      </c>
      <c r="E18" s="5">
        <f>SUM(F18:AF18)</f>
        <v>10147887.096113481</v>
      </c>
      <c r="F18">
        <f>(F3-F17)^2</f>
        <v>6.093717015042543</v>
      </c>
      <c r="G18">
        <f t="shared" ref="G18:AF18" si="120">(G3-G17)^2</f>
        <v>31.100989897953351</v>
      </c>
      <c r="H18">
        <f t="shared" si="120"/>
        <v>89.467419147782692</v>
      </c>
      <c r="I18">
        <f>(I3-I17)^2</f>
        <v>203.78318488358266</v>
      </c>
      <c r="J18">
        <f t="shared" si="120"/>
        <v>408.83929064316277</v>
      </c>
      <c r="K18">
        <f t="shared" si="120"/>
        <v>757.5598154568595</v>
      </c>
      <c r="L18">
        <f t="shared" si="120"/>
        <v>1329.6196619722245</v>
      </c>
      <c r="M18">
        <f t="shared" si="120"/>
        <v>2243.8739768993237</v>
      </c>
      <c r="N18">
        <f t="shared" si="120"/>
        <v>3676.1442739744439</v>
      </c>
      <c r="O18">
        <f t="shared" si="120"/>
        <v>5884.3609536730537</v>
      </c>
      <c r="P18">
        <f t="shared" si="120"/>
        <v>9244.2700342186345</v>
      </c>
      <c r="Q18">
        <f t="shared" si="120"/>
        <v>14298.186395854667</v>
      </c>
      <c r="R18">
        <f t="shared" si="120"/>
        <v>21822.348981654173</v>
      </c>
      <c r="S18">
        <f t="shared" si="120"/>
        <v>32917.175374462058</v>
      </c>
      <c r="T18">
        <f t="shared" si="120"/>
        <v>49126.048869405793</v>
      </c>
      <c r="U18">
        <f t="shared" si="120"/>
        <v>72587.82808358685</v>
      </c>
      <c r="V18">
        <f t="shared" si="120"/>
        <v>106224.95445965814</v>
      </c>
      <c r="W18">
        <f t="shared" si="120"/>
        <v>153968.11259215706</v>
      </c>
      <c r="X18">
        <f t="shared" si="120"/>
        <v>220996.56646192961</v>
      </c>
      <c r="Y18">
        <f t="shared" si="120"/>
        <v>313371.64903630037</v>
      </c>
      <c r="Z18">
        <f t="shared" si="120"/>
        <v>439920.83197188273</v>
      </c>
      <c r="AA18">
        <f t="shared" si="120"/>
        <v>611331.85759745049</v>
      </c>
      <c r="AB18" s="43">
        <f t="shared" si="120"/>
        <v>839209.37103572872</v>
      </c>
      <c r="AC18" s="44">
        <f t="shared" si="120"/>
        <v>1136965.5852743811</v>
      </c>
      <c r="AD18" s="44">
        <f t="shared" si="120"/>
        <v>1519176.0341711936</v>
      </c>
      <c r="AE18" s="44">
        <f t="shared" si="120"/>
        <v>1999581.6043520409</v>
      </c>
      <c r="AF18" s="45">
        <f t="shared" si="120"/>
        <v>2592513.828138012</v>
      </c>
    </row>
    <row r="19" spans="1:62" ht="15.75" thickBot="1" x14ac:dyDescent="0.3">
      <c r="A19" s="13" t="s">
        <v>70</v>
      </c>
      <c r="B19" s="66">
        <f>BH17</f>
        <v>5834.7209475074251</v>
      </c>
      <c r="C19" s="75">
        <f>BH17/$BH$4</f>
        <v>0.12862559146871996</v>
      </c>
      <c r="D19" s="4" t="s">
        <v>10</v>
      </c>
      <c r="E19" s="5">
        <f>SUM(F19:AF19)</f>
        <v>10769.102401370976</v>
      </c>
      <c r="F19">
        <f>SQRT(F18)</f>
        <v>2.4685455262244087</v>
      </c>
      <c r="G19">
        <f t="shared" ref="G19:AF19" si="121">SQRT(G18)</f>
        <v>5.5768261491598743</v>
      </c>
      <c r="H19">
        <f t="shared" si="121"/>
        <v>9.4587218559265551</v>
      </c>
      <c r="I19">
        <f t="shared" si="121"/>
        <v>14.275264792065423</v>
      </c>
      <c r="J19">
        <f t="shared" si="121"/>
        <v>20.219774742641491</v>
      </c>
      <c r="K19">
        <f t="shared" si="121"/>
        <v>27.523804523663866</v>
      </c>
      <c r="L19">
        <f t="shared" si="121"/>
        <v>36.463950169615806</v>
      </c>
      <c r="M19">
        <f t="shared" si="121"/>
        <v>47.369546935761626</v>
      </c>
      <c r="N19">
        <f t="shared" si="121"/>
        <v>60.631215343042925</v>
      </c>
      <c r="O19">
        <f t="shared" si="121"/>
        <v>76.70958840766292</v>
      </c>
      <c r="P19">
        <f t="shared" si="121"/>
        <v>96.147127020096832</v>
      </c>
      <c r="Q19">
        <f t="shared" si="121"/>
        <v>119.57502413068821</v>
      </c>
      <c r="R19">
        <f t="shared" si="121"/>
        <v>147.7238944167604</v>
      </c>
      <c r="S19">
        <f t="shared" si="121"/>
        <v>181.43091074693436</v>
      </c>
      <c r="T19">
        <f t="shared" si="121"/>
        <v>221.64396871876707</v>
      </c>
      <c r="U19">
        <f t="shared" si="121"/>
        <v>269.42128364995006</v>
      </c>
      <c r="V19">
        <f t="shared" si="121"/>
        <v>325.92169989072244</v>
      </c>
      <c r="W19">
        <f t="shared" si="121"/>
        <v>392.38770698399441</v>
      </c>
      <c r="X19">
        <f t="shared" si="121"/>
        <v>470.10271905396337</v>
      </c>
      <c r="Y19">
        <f t="shared" si="121"/>
        <v>559.79607808227843</v>
      </c>
      <c r="Z19">
        <f t="shared" si="121"/>
        <v>663.26528024002789</v>
      </c>
      <c r="AA19">
        <f t="shared" si="121"/>
        <v>781.8771371497254</v>
      </c>
      <c r="AB19" s="43">
        <f t="shared" si="121"/>
        <v>916.08371398891745</v>
      </c>
      <c r="AC19" s="44">
        <f t="shared" si="121"/>
        <v>1066.285883463896</v>
      </c>
      <c r="AD19" s="44">
        <f t="shared" si="121"/>
        <v>1232.5485930263333</v>
      </c>
      <c r="AE19" s="44">
        <f t="shared" si="121"/>
        <v>1414.0656294359328</v>
      </c>
      <c r="AF19" s="45">
        <f t="shared" si="121"/>
        <v>1610.1285129262235</v>
      </c>
    </row>
    <row r="22" spans="1:62" ht="15.75" thickBot="1" x14ac:dyDescent="0.3">
      <c r="A22" t="s">
        <v>16</v>
      </c>
    </row>
    <row r="23" spans="1:62" x14ac:dyDescent="0.25">
      <c r="A23" s="22" t="s">
        <v>11</v>
      </c>
      <c r="B23" s="23" t="s">
        <v>12</v>
      </c>
      <c r="C23" s="24" t="s">
        <v>15</v>
      </c>
      <c r="D23" s="4" t="s">
        <v>6</v>
      </c>
      <c r="F23" s="3">
        <f>F$3-E$3</f>
        <v>0</v>
      </c>
      <c r="G23" s="3">
        <f t="shared" ref="G23:AF23" si="122">G$3-F$3</f>
        <v>0</v>
      </c>
      <c r="H23" s="3">
        <f t="shared" si="122"/>
        <v>0</v>
      </c>
      <c r="I23" s="3">
        <f t="shared" si="122"/>
        <v>0</v>
      </c>
      <c r="J23" s="3">
        <f t="shared" si="122"/>
        <v>0</v>
      </c>
      <c r="K23" s="3">
        <f t="shared" si="122"/>
        <v>0</v>
      </c>
      <c r="L23" s="3">
        <f t="shared" si="122"/>
        <v>0</v>
      </c>
      <c r="M23" s="3">
        <f t="shared" si="122"/>
        <v>0</v>
      </c>
      <c r="N23" s="3">
        <f t="shared" si="122"/>
        <v>0</v>
      </c>
      <c r="O23" s="3">
        <f t="shared" si="122"/>
        <v>5.4438750767351186E-4</v>
      </c>
      <c r="P23" s="3">
        <f t="shared" si="122"/>
        <v>1.0327723902521784E-4</v>
      </c>
      <c r="Q23" s="3">
        <f t="shared" si="122"/>
        <v>9.9825174178406291E-6</v>
      </c>
      <c r="R23" s="3">
        <f t="shared" si="122"/>
        <v>3.0427994268284212E-6</v>
      </c>
      <c r="S23" s="3">
        <f t="shared" si="122"/>
        <v>7.3649981448204024E-5</v>
      </c>
      <c r="T23" s="3">
        <f t="shared" si="122"/>
        <v>2.8175255043509726E-4</v>
      </c>
      <c r="U23" s="3">
        <f t="shared" si="122"/>
        <v>2.3052115042138588E-4</v>
      </c>
      <c r="V23" s="3">
        <f t="shared" si="122"/>
        <v>8.0429271678086E-4</v>
      </c>
      <c r="W23" s="3">
        <f t="shared" si="122"/>
        <v>9.8320329337105421E-4</v>
      </c>
      <c r="X23" s="3">
        <f t="shared" si="122"/>
        <v>9.8842126609999994E-3</v>
      </c>
      <c r="Y23" s="3">
        <f t="shared" si="122"/>
        <v>0.58222408589967944</v>
      </c>
      <c r="Z23" s="3">
        <f t="shared" si="122"/>
        <v>0.58192255969216755</v>
      </c>
      <c r="AA23" s="3">
        <f t="shared" si="122"/>
        <v>0.28334351297883398</v>
      </c>
      <c r="AB23" s="46">
        <f t="shared" si="122"/>
        <v>0.33894786962231804</v>
      </c>
      <c r="AC23" s="47">
        <f t="shared" si="122"/>
        <v>0.42049358954811011</v>
      </c>
      <c r="AD23" s="47">
        <f t="shared" si="122"/>
        <v>0.36752497664756589</v>
      </c>
      <c r="AE23" s="47">
        <f t="shared" si="122"/>
        <v>0.45440285252166612</v>
      </c>
      <c r="AF23" s="48">
        <f t="shared" si="122"/>
        <v>-7.7628737225660327E-2</v>
      </c>
    </row>
    <row r="24" spans="1:62" ht="15.75" thickBot="1" x14ac:dyDescent="0.3">
      <c r="A24" s="25">
        <v>3.1317466415883267E-3</v>
      </c>
      <c r="B24" s="26">
        <v>0.2300764205522553</v>
      </c>
      <c r="C24" s="27">
        <v>8.2804038105184254E-3</v>
      </c>
      <c r="D24" s="4" t="s">
        <v>7</v>
      </c>
      <c r="F24">
        <f>$A24*($C24/($C24+E5))*E$4+($B24-$A24)*(E$3)-($B24/(($C24/($C24+E5))*E$4)*(E$3^2))</f>
        <v>1.7933043030393843</v>
      </c>
      <c r="G24">
        <f>$A24*($C24/($C24+F5))*F$4+($B24-$A24)*(F$25)-($B24/(($C24/($C24+F5))*F$4)*(F$25^2))</f>
        <v>2.3826103350068966</v>
      </c>
      <c r="H24">
        <f t="shared" ref="H24:AF24" si="123">$A24*($C24/($C24+G5))*G$4+($B24-$A24)*(G$25)-($B24/(($C24/($C24+G5))*G$4)*(G$25^2))</f>
        <v>3.1150284074065504</v>
      </c>
      <c r="I24">
        <f t="shared" si="123"/>
        <v>4.0212746042391982</v>
      </c>
      <c r="J24">
        <f t="shared" si="123"/>
        <v>5.1379288017206814</v>
      </c>
      <c r="K24">
        <f t="shared" si="123"/>
        <v>6.5083034362863366</v>
      </c>
      <c r="L24">
        <f t="shared" si="123"/>
        <v>8.1833344222381275</v>
      </c>
      <c r="M24">
        <f t="shared" si="123"/>
        <v>10.222439734441727</v>
      </c>
      <c r="N24">
        <f t="shared" si="123"/>
        <v>12.694262588280369</v>
      </c>
      <c r="O24">
        <f t="shared" si="123"/>
        <v>15.677179210699425</v>
      </c>
      <c r="P24">
        <f t="shared" si="123"/>
        <v>19.259405647968563</v>
      </c>
      <c r="Q24">
        <f t="shared" si="123"/>
        <v>23.538485185065266</v>
      </c>
      <c r="R24">
        <f t="shared" si="123"/>
        <v>28.619881709543343</v>
      </c>
      <c r="S24">
        <f t="shared" si="123"/>
        <v>34.614352821282829</v>
      </c>
      <c r="T24">
        <f t="shared" si="123"/>
        <v>41.633743540989059</v>
      </c>
      <c r="U24">
        <f t="shared" si="123"/>
        <v>49.784848190902068</v>
      </c>
      <c r="V24">
        <f t="shared" si="123"/>
        <v>59.161063038709699</v>
      </c>
      <c r="W24">
        <f t="shared" si="123"/>
        <v>69.831729611892257</v>
      </c>
      <c r="X24">
        <f t="shared" si="123"/>
        <v>81.829381054588012</v>
      </c>
      <c r="Y24">
        <f t="shared" si="123"/>
        <v>95.135570510884193</v>
      </c>
      <c r="Z24">
        <f t="shared" si="123"/>
        <v>109.66656699788845</v>
      </c>
      <c r="AA24">
        <f t="shared" si="123"/>
        <v>125.26087959782635</v>
      </c>
      <c r="AB24" s="43">
        <f t="shared" si="123"/>
        <v>141.6711682544734</v>
      </c>
      <c r="AC24" s="44">
        <f t="shared" si="123"/>
        <v>158.56339644350732</v>
      </c>
      <c r="AD24" s="44">
        <f t="shared" si="123"/>
        <v>175.52581662038432</v>
      </c>
      <c r="AE24" s="44">
        <f t="shared" si="123"/>
        <v>192.08934101771479</v>
      </c>
      <c r="AF24" s="45">
        <f t="shared" si="123"/>
        <v>207.75899888848869</v>
      </c>
      <c r="AG24" s="45">
        <f t="shared" ref="AG24" si="124">$A24*($C24/($C24+AF5))*AF$4+($B24-$A24)*(AF$25)-($B24/(($C24/($C24+AF5))*AF$4)*(AF$25^2))</f>
        <v>222.05376859345083</v>
      </c>
      <c r="AH24" s="45">
        <f t="shared" ref="AH24" si="125">$A24*($C24/($C24+AG5))*AG$4+($B24-$A24)*(AG$25)-($B24/(($C24/($C24+AG5))*AG$4)*(AG$25^2))</f>
        <v>238.98498781035232</v>
      </c>
      <c r="AI24" s="45">
        <f t="shared" ref="AI24" si="126">$A24*($C24/($C24+AH5))*AH$4+($B24-$A24)*(AH$25)-($B24/(($C24/($C24+AH5))*AH$4)*(AH$25^2))</f>
        <v>244.87297825237019</v>
      </c>
      <c r="AJ24" s="45">
        <f t="shared" ref="AJ24" si="127">$A24*($C24/($C24+AI5))*AI$4+($B24-$A24)*(AI$25)-($B24/(($C24/($C24+AI5))*AI$4)*(AI$25^2))</f>
        <v>252.84578115463921</v>
      </c>
      <c r="AK24" s="45">
        <f t="shared" ref="AK24" si="128">$A24*($C24/($C24+AJ5))*AJ$4+($B24-$A24)*(AJ$25)-($B24/(($C24/($C24+AJ5))*AJ$4)*(AJ$25^2))</f>
        <v>258.43707874128739</v>
      </c>
      <c r="AL24" s="45">
        <f t="shared" ref="AL24" si="129">$A24*($C24/($C24+AK5))*AK$4+($B24-$A24)*(AK$25)-($B24/(($C24/($C24+AK5))*AK$4)*(AK$25^2))</f>
        <v>261.72555293797433</v>
      </c>
      <c r="AM24" s="45">
        <f t="shared" ref="AM24" si="130">$A24*($C24/($C24+AL5))*AL$4+($B24-$A24)*(AL$25)-($B24/(($C24/($C24+AL5))*AL$4)*(AL$25^2))</f>
        <v>262.90581931559188</v>
      </c>
      <c r="AN24" s="69">
        <f t="shared" ref="AN24" si="131">$A24*($C24/($C24+AM5))*AM$4+($B24-$A24)*(AM$25)-($B24/(($C24/($C24+AM5))*AM$4)*(AM$25^2))</f>
        <v>262.25756357943362</v>
      </c>
      <c r="AO24" s="45">
        <f t="shared" ref="AO24" si="132">$A24*($C24/($C24+AN5))*AN$4+($B24-$A24)*(AN$25)-($B24/(($C24/($C24+AN5))*AN$4)*(AN$25^2))</f>
        <v>260.10976116353481</v>
      </c>
      <c r="AP24" s="45">
        <f t="shared" ref="AP24" si="133">$A24*($C24/($C24+AO5))*AO$4+($B24-$A24)*(AO$25)-($B24/(($C24/($C24+AO5))*AO$4)*(AO$25^2))</f>
        <v>256.80603454327058</v>
      </c>
      <c r="AQ24" s="45">
        <f t="shared" ref="AQ24" si="134">$A24*($C24/($C24+AP5))*AP$4+($B24-$A24)*(AP$25)-($B24/(($C24/($C24+AP5))*AP$4)*(AP$25^2))</f>
        <v>252.67574187295224</v>
      </c>
      <c r="AR24" s="45">
        <f t="shared" ref="AR24" si="135">$A24*($C24/($C24+AQ5))*AQ$4+($B24-$A24)*(AQ$25)-($B24/(($C24/($C24+AQ5))*AQ$4)*(AQ$25^2))</f>
        <v>248.01329433323588</v>
      </c>
      <c r="AS24" s="45">
        <f t="shared" ref="AS24" si="136">$A24*($C24/($C24+AR5))*AR$4+($B24-$A24)*(AR$25)-($B24/(($C24/($C24+AR5))*AR$4)*(AR$25^2))</f>
        <v>243.06616752282616</v>
      </c>
      <c r="AT24" s="45">
        <f t="shared" ref="AT24" si="137">$A24*($C24/($C24+AS5))*AS$4+($B24-$A24)*(AS$25)-($B24/(($C24/($C24+AS5))*AS$4)*(AS$25^2))</f>
        <v>238.03057088320236</v>
      </c>
      <c r="AU24" s="45">
        <f t="shared" ref="AU24" si="138">$A24*($C24/($C24+AT5))*AT$4+($B24-$A24)*(AT$25)-($B24/(($C24/($C24+AT5))*AT$4)*(AT$25^2))</f>
        <v>233.05293017777649</v>
      </c>
      <c r="AV24" s="45">
        <f t="shared" ref="AV24" si="139">$A24*($C24/($C24+AU5))*AU$4+($B24-$A24)*(AU$25)-($B24/(($C24/($C24+AU5))*AU$4)*(AU$25^2))</f>
        <v>228.23514281556879</v>
      </c>
      <c r="AW24" s="45">
        <f t="shared" ref="AW24" si="140">$A24*($C24/($C24+AV5))*AV$4+($B24-$A24)*(AV$25)-($B24/(($C24/($C24+AV5))*AV$4)*(AV$25^2))</f>
        <v>223.64178569552359</v>
      </c>
      <c r="AX24" s="69">
        <f t="shared" ref="AX24" si="141">$A24*($C24/($C24+AW5))*AW$4+($B24-$A24)*(AW$25)-($B24/(($C24/($C24+AW5))*AW$4)*(AW$25^2))</f>
        <v>219.30787832071269</v>
      </c>
      <c r="AY24" s="45">
        <f t="shared" ref="AY24" si="142">$A24*($C24/($C24+AX5))*AX$4+($B24-$A24)*(AX$25)-($B24/(($C24/($C24+AX5))*AX$4)*(AX$25^2))</f>
        <v>215.24626649926404</v>
      </c>
      <c r="AZ24" s="45">
        <f t="shared" ref="AZ24" si="143">$A24*($C24/($C24+AY5))*AY$4+($B24-$A24)*(AY$25)-($B24/(($C24/($C24+AY5))*AY$4)*(AY$25^2))</f>
        <v>211.45409645969198</v>
      </c>
      <c r="BA24" s="45">
        <f t="shared" ref="BA24" si="144">$A24*($C24/($C24+AZ5))*AZ$4+($B24-$A24)*(AZ$25)-($B24/(($C24/($C24+AZ5))*AZ$4)*(AZ$25^2))</f>
        <v>207.91815508001787</v>
      </c>
      <c r="BB24" s="45">
        <f t="shared" ref="BB24" si="145">$A24*($C24/($C24+BA5))*BA$4+($B24-$A24)*(BA$25)-($B24/(($C24/($C24+BA5))*BA$4)*(BA$25^2))</f>
        <v>204.61905630057959</v>
      </c>
      <c r="BC24" s="45">
        <f t="shared" ref="BC24" si="146">$A24*($C24/($C24+BB5))*BB$4+($B24-$A24)*(BB$25)-($B24/(($C24/($C24+BB5))*BB$4)*(BB$25^2))</f>
        <v>201.53437308974867</v>
      </c>
      <c r="BD24" s="45">
        <f t="shared" ref="BD24" si="147">$A24*($C24/($C24+BC5))*BC$4+($B24-$A24)*(BC$25)-($B24/(($C24/($C24+BC5))*BC$4)*(BC$25^2))</f>
        <v>198.64087117315853</v>
      </c>
      <c r="BE24" s="45">
        <f t="shared" ref="BE24" si="148">$A24*($C24/($C24+BD5))*BD$4+($B24-$A24)*(BD$25)-($B24/(($C24/($C24+BD5))*BD$4)*(BD$25^2))</f>
        <v>195.91601649665517</v>
      </c>
      <c r="BF24" s="45">
        <f t="shared" ref="BF24" si="149">$A24*($C24/($C24+BE5))*BE$4+($B24-$A24)*(BE$25)-($B24/(($C24/($C24+BE5))*BE$4)*(BE$25^2))</f>
        <v>193.33892006637325</v>
      </c>
      <c r="BG24" s="45">
        <f t="shared" ref="BG24" si="150">$A24*($C24/($C24+BF5))*BF$4+($B24-$A24)*(BF$25)-($B24/(($C24/($C24+BF5))*BF$4)*(BF$25^2))</f>
        <v>190.89086343508029</v>
      </c>
      <c r="BH24" s="69">
        <f t="shared" ref="BH24" si="151">$A24*($C24/($C24+BG5))*BG$4+($B24-$A24)*(BG$25)-($B24/(($C24/($C24+BG5))*BG$4)*(BG$25^2))</f>
        <v>188.55552343034765</v>
      </c>
    </row>
    <row r="25" spans="1:62" ht="15.75" thickBot="1" x14ac:dyDescent="0.3">
      <c r="A25" s="13" t="s">
        <v>68</v>
      </c>
      <c r="B25" s="65">
        <f>AN25</f>
        <v>3687.7638253605669</v>
      </c>
      <c r="C25" s="74">
        <f>AN25/$AN$4</f>
        <v>0.1101782348285459</v>
      </c>
      <c r="D25" s="4" t="s">
        <v>8</v>
      </c>
      <c r="F25" s="6">
        <f>E$3+F24</f>
        <v>1.7933043030393843</v>
      </c>
      <c r="G25" s="6">
        <f>F$25+G24</f>
        <v>4.1759146380462813</v>
      </c>
      <c r="H25" s="6">
        <f t="shared" ref="H25:BH25" si="152">G$25+H24</f>
        <v>7.2909430454528312</v>
      </c>
      <c r="I25" s="6">
        <f t="shared" si="152"/>
        <v>11.31221764969203</v>
      </c>
      <c r="J25" s="6">
        <f t="shared" si="152"/>
        <v>16.450146451412714</v>
      </c>
      <c r="K25" s="6">
        <f t="shared" si="152"/>
        <v>22.95844988769905</v>
      </c>
      <c r="L25" s="6">
        <f t="shared" si="152"/>
        <v>31.141784309937179</v>
      </c>
      <c r="M25" s="6">
        <f t="shared" si="152"/>
        <v>41.364224044378908</v>
      </c>
      <c r="N25" s="6">
        <f t="shared" si="152"/>
        <v>54.058486632659275</v>
      </c>
      <c r="O25" s="6">
        <f t="shared" si="152"/>
        <v>69.735665843358703</v>
      </c>
      <c r="P25" s="6">
        <f t="shared" si="152"/>
        <v>88.995071491327266</v>
      </c>
      <c r="Q25" s="6">
        <f t="shared" si="152"/>
        <v>112.53355667639254</v>
      </c>
      <c r="R25" s="6">
        <f t="shared" si="152"/>
        <v>141.15343838593589</v>
      </c>
      <c r="S25" s="6">
        <f t="shared" si="152"/>
        <v>175.76779120721872</v>
      </c>
      <c r="T25" s="6">
        <f t="shared" si="152"/>
        <v>217.40153474820778</v>
      </c>
      <c r="U25" s="6">
        <f t="shared" si="152"/>
        <v>267.18638293910988</v>
      </c>
      <c r="V25" s="6">
        <f t="shared" si="152"/>
        <v>326.34744597781958</v>
      </c>
      <c r="W25" s="6">
        <f t="shared" si="152"/>
        <v>396.1791755897118</v>
      </c>
      <c r="X25" s="6">
        <f t="shared" si="152"/>
        <v>478.0085566442998</v>
      </c>
      <c r="Y25" s="6">
        <f t="shared" si="152"/>
        <v>573.14412715518404</v>
      </c>
      <c r="Z25" s="6">
        <f t="shared" si="152"/>
        <v>682.81069415307252</v>
      </c>
      <c r="AA25" s="6">
        <f t="shared" si="152"/>
        <v>808.07157375089889</v>
      </c>
      <c r="AB25" s="6">
        <f t="shared" si="152"/>
        <v>949.74274200537229</v>
      </c>
      <c r="AC25" s="6">
        <f t="shared" si="152"/>
        <v>1108.3061384488797</v>
      </c>
      <c r="AD25" s="6">
        <f t="shared" si="152"/>
        <v>1283.831955069264</v>
      </c>
      <c r="AE25" s="6">
        <f t="shared" si="152"/>
        <v>1475.9212960869788</v>
      </c>
      <c r="AF25" s="6">
        <f t="shared" si="152"/>
        <v>1683.6802949754674</v>
      </c>
      <c r="AG25" s="6">
        <f t="shared" si="152"/>
        <v>1905.7340635689181</v>
      </c>
      <c r="AH25" s="6">
        <f t="shared" si="152"/>
        <v>2144.7190513792702</v>
      </c>
      <c r="AI25" s="6">
        <f t="shared" si="152"/>
        <v>2389.5920296316403</v>
      </c>
      <c r="AJ25" s="6">
        <f t="shared" si="152"/>
        <v>2642.4378107862794</v>
      </c>
      <c r="AK25" s="6">
        <f t="shared" si="152"/>
        <v>2900.8748895275667</v>
      </c>
      <c r="AL25" s="6">
        <f t="shared" si="152"/>
        <v>3162.6004424655412</v>
      </c>
      <c r="AM25" s="6">
        <f t="shared" si="152"/>
        <v>3425.5062617811332</v>
      </c>
      <c r="AN25" s="71">
        <f t="shared" si="152"/>
        <v>3687.7638253605669</v>
      </c>
      <c r="AO25" s="6">
        <f t="shared" si="152"/>
        <v>3947.8735865241015</v>
      </c>
      <c r="AP25" s="6">
        <f t="shared" si="152"/>
        <v>4204.679621067372</v>
      </c>
      <c r="AQ25" s="6">
        <f t="shared" si="152"/>
        <v>4457.3553629403241</v>
      </c>
      <c r="AR25" s="6">
        <f t="shared" si="152"/>
        <v>4705.3686572735596</v>
      </c>
      <c r="AS25" s="6">
        <f t="shared" si="152"/>
        <v>4948.4348247963862</v>
      </c>
      <c r="AT25" s="6">
        <f t="shared" si="152"/>
        <v>5186.4653956795883</v>
      </c>
      <c r="AU25" s="6">
        <f t="shared" si="152"/>
        <v>5419.5183258573652</v>
      </c>
      <c r="AV25" s="6">
        <f t="shared" si="152"/>
        <v>5647.7534686729341</v>
      </c>
      <c r="AW25" s="6">
        <f t="shared" si="152"/>
        <v>5871.3952543684572</v>
      </c>
      <c r="AX25" s="71">
        <f t="shared" si="152"/>
        <v>6090.7031326891702</v>
      </c>
      <c r="AY25" s="6">
        <f t="shared" si="152"/>
        <v>6305.9493991884337</v>
      </c>
      <c r="AZ25" s="6">
        <f t="shared" si="152"/>
        <v>6517.4034956481255</v>
      </c>
      <c r="BA25" s="6">
        <f t="shared" si="152"/>
        <v>6725.3216507281431</v>
      </c>
      <c r="BB25" s="6">
        <f t="shared" si="152"/>
        <v>6929.9407070287225</v>
      </c>
      <c r="BC25" s="6">
        <f t="shared" si="152"/>
        <v>7131.4750801184709</v>
      </c>
      <c r="BD25" s="6">
        <f t="shared" si="152"/>
        <v>7330.1159512916292</v>
      </c>
      <c r="BE25" s="6">
        <f t="shared" si="152"/>
        <v>7526.0319677882844</v>
      </c>
      <c r="BF25" s="6">
        <f>BE$25+BF24</f>
        <v>7719.3708878546577</v>
      </c>
      <c r="BG25" s="6">
        <f t="shared" si="152"/>
        <v>7910.2617512897377</v>
      </c>
      <c r="BH25" s="71">
        <f t="shared" si="152"/>
        <v>8098.8172747200852</v>
      </c>
    </row>
    <row r="26" spans="1:62" ht="15.75" thickBot="1" x14ac:dyDescent="0.3">
      <c r="A26" s="13" t="s">
        <v>69</v>
      </c>
      <c r="B26" s="17">
        <f>AX25</f>
        <v>6090.7031326891702</v>
      </c>
      <c r="C26" s="73">
        <f>AX25/$AX$4</f>
        <v>0.15452176964516837</v>
      </c>
      <c r="D26" s="4" t="s">
        <v>9</v>
      </c>
      <c r="E26" s="5">
        <f>SUM(F26:AF26)</f>
        <v>10894305.352759637</v>
      </c>
      <c r="F26">
        <f>(F3-F25)^2</f>
        <v>3.2159403232995718</v>
      </c>
      <c r="G26">
        <f t="shared" ref="G26:AF26" si="153">(G3-G25)^2</f>
        <v>17.438263064249206</v>
      </c>
      <c r="H26">
        <f t="shared" si="153"/>
        <v>53.157850492037007</v>
      </c>
      <c r="I26">
        <f t="shared" si="153"/>
        <v>127.96626815400388</v>
      </c>
      <c r="J26">
        <f t="shared" si="153"/>
        <v>270.60731827292631</v>
      </c>
      <c r="K26">
        <f t="shared" si="153"/>
        <v>527.09042124598852</v>
      </c>
      <c r="L26">
        <f t="shared" si="153"/>
        <v>969.81073000664946</v>
      </c>
      <c r="M26">
        <f t="shared" si="153"/>
        <v>1710.9990307935741</v>
      </c>
      <c r="N26">
        <f t="shared" si="153"/>
        <v>2922.3199770134015</v>
      </c>
      <c r="O26">
        <f t="shared" si="153"/>
        <v>4862.9871644622945</v>
      </c>
      <c r="P26">
        <f t="shared" si="153"/>
        <v>7920.007472225052</v>
      </c>
      <c r="Q26">
        <f t="shared" si="153"/>
        <v>12663.653363900012</v>
      </c>
      <c r="R26">
        <f t="shared" si="153"/>
        <v>19924.106651260357</v>
      </c>
      <c r="S26">
        <f t="shared" si="153"/>
        <v>30894.058279748282</v>
      </c>
      <c r="T26">
        <f t="shared" si="153"/>
        <v>47262.985511729261</v>
      </c>
      <c r="U26">
        <f t="shared" si="153"/>
        <v>71387.897073203378</v>
      </c>
      <c r="V26">
        <f t="shared" si="153"/>
        <v>106501.31688428005</v>
      </c>
      <c r="W26">
        <f t="shared" si="153"/>
        <v>156955.53507794594</v>
      </c>
      <c r="X26">
        <f t="shared" si="153"/>
        <v>228479.83025474419</v>
      </c>
      <c r="Y26">
        <f t="shared" si="153"/>
        <v>327812.33993466862</v>
      </c>
      <c r="Z26">
        <f t="shared" si="153"/>
        <v>464624.40443600091</v>
      </c>
      <c r="AA26">
        <f t="shared" si="153"/>
        <v>650621.57193808409</v>
      </c>
      <c r="AB26" s="43">
        <f t="shared" si="153"/>
        <v>898596.66240661347</v>
      </c>
      <c r="AC26" s="44">
        <f t="shared" si="153"/>
        <v>1223426.8776269988</v>
      </c>
      <c r="AD26" s="44">
        <f t="shared" si="153"/>
        <v>1641587.6741700494</v>
      </c>
      <c r="AE26" s="44">
        <f t="shared" si="153"/>
        <v>2169374.0754796369</v>
      </c>
      <c r="AF26" s="45">
        <f t="shared" si="153"/>
        <v>2824806.763234721</v>
      </c>
    </row>
    <row r="27" spans="1:62" ht="15.75" thickBot="1" x14ac:dyDescent="0.3">
      <c r="A27" s="13" t="s">
        <v>70</v>
      </c>
      <c r="B27" s="66">
        <f>BH25</f>
        <v>8098.8172747200852</v>
      </c>
      <c r="C27" s="75">
        <f>BH25/$BH$4</f>
        <v>0.1785372722242998</v>
      </c>
      <c r="D27" s="4" t="s">
        <v>10</v>
      </c>
      <c r="E27" s="5">
        <f>SUM(F27:AF27)</f>
        <v>11013.494277469897</v>
      </c>
      <c r="F27">
        <f>SQRT(F26)</f>
        <v>1.7933043030393843</v>
      </c>
      <c r="G27">
        <f t="shared" ref="G27:AF27" si="154">SQRT(G26)</f>
        <v>4.1759146380462813</v>
      </c>
      <c r="H27">
        <f t="shared" si="154"/>
        <v>7.2909430454528312</v>
      </c>
      <c r="I27">
        <f t="shared" si="154"/>
        <v>11.31221764969203</v>
      </c>
      <c r="J27">
        <f t="shared" si="154"/>
        <v>16.450146451412714</v>
      </c>
      <c r="K27">
        <f t="shared" si="154"/>
        <v>22.95844988769905</v>
      </c>
      <c r="L27">
        <f t="shared" si="154"/>
        <v>31.141784309937179</v>
      </c>
      <c r="M27">
        <f t="shared" si="154"/>
        <v>41.364224044378908</v>
      </c>
      <c r="N27">
        <f t="shared" si="154"/>
        <v>54.058486632659275</v>
      </c>
      <c r="O27">
        <f t="shared" si="154"/>
        <v>69.735121455851029</v>
      </c>
      <c r="P27">
        <f t="shared" si="154"/>
        <v>88.994423826580572</v>
      </c>
      <c r="Q27">
        <f t="shared" si="154"/>
        <v>112.53289902912842</v>
      </c>
      <c r="R27">
        <f t="shared" si="154"/>
        <v>141.15277769587235</v>
      </c>
      <c r="S27">
        <f t="shared" si="154"/>
        <v>175.76705686717372</v>
      </c>
      <c r="T27">
        <f t="shared" si="154"/>
        <v>217.40051865561236</v>
      </c>
      <c r="U27">
        <f t="shared" si="154"/>
        <v>267.18513632536406</v>
      </c>
      <c r="V27">
        <f t="shared" si="154"/>
        <v>326.34539507135696</v>
      </c>
      <c r="W27">
        <f t="shared" si="154"/>
        <v>396.17614147995579</v>
      </c>
      <c r="X27">
        <f t="shared" si="154"/>
        <v>477.99563832188278</v>
      </c>
      <c r="Y27">
        <f t="shared" si="154"/>
        <v>572.5489847468674</v>
      </c>
      <c r="Z27">
        <f t="shared" si="154"/>
        <v>681.63362918506368</v>
      </c>
      <c r="AA27">
        <f t="shared" si="154"/>
        <v>806.61116526991123</v>
      </c>
      <c r="AB27" s="43">
        <f t="shared" si="154"/>
        <v>947.94338565476232</v>
      </c>
      <c r="AC27" s="44">
        <f t="shared" si="154"/>
        <v>1106.0862885087215</v>
      </c>
      <c r="AD27" s="44">
        <f t="shared" si="154"/>
        <v>1281.2445801524584</v>
      </c>
      <c r="AE27" s="44">
        <f t="shared" si="154"/>
        <v>1472.8795183176514</v>
      </c>
      <c r="AF27" s="45">
        <f t="shared" si="154"/>
        <v>1680.7161459433657</v>
      </c>
    </row>
    <row r="31" spans="1:62" ht="15.75" thickBot="1" x14ac:dyDescent="0.3">
      <c r="A31" t="s">
        <v>17</v>
      </c>
    </row>
    <row r="32" spans="1:62" x14ac:dyDescent="0.25">
      <c r="A32" s="22" t="s">
        <v>15</v>
      </c>
      <c r="B32" s="23" t="s">
        <v>18</v>
      </c>
      <c r="C32" s="24" t="s">
        <v>19</v>
      </c>
      <c r="D32" s="4" t="s">
        <v>21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 s="43">
        <v>23</v>
      </c>
      <c r="AC32" s="44">
        <v>24</v>
      </c>
      <c r="AD32" s="44">
        <v>25</v>
      </c>
      <c r="AE32" s="44">
        <v>26</v>
      </c>
      <c r="AF32" s="45">
        <v>27</v>
      </c>
      <c r="AG32" s="44">
        <v>28</v>
      </c>
      <c r="AH32" s="45">
        <v>29</v>
      </c>
      <c r="AI32" s="44">
        <v>30</v>
      </c>
      <c r="AJ32" s="45">
        <v>31</v>
      </c>
      <c r="AK32" s="44">
        <v>32</v>
      </c>
      <c r="AL32" s="45">
        <v>33</v>
      </c>
      <c r="AM32" s="44">
        <v>34</v>
      </c>
      <c r="AN32" s="69">
        <v>35</v>
      </c>
      <c r="AO32" s="44">
        <v>36</v>
      </c>
      <c r="AP32" s="45">
        <v>37</v>
      </c>
      <c r="AQ32" s="44">
        <v>38</v>
      </c>
      <c r="AR32" s="45">
        <v>39</v>
      </c>
      <c r="AS32" s="44">
        <v>40</v>
      </c>
      <c r="AT32" s="45">
        <v>41</v>
      </c>
      <c r="AU32" s="44">
        <v>42</v>
      </c>
      <c r="AV32" s="45">
        <v>43</v>
      </c>
      <c r="AW32" s="44">
        <v>44</v>
      </c>
      <c r="AX32" s="69">
        <v>45</v>
      </c>
      <c r="AY32" s="44">
        <v>46</v>
      </c>
      <c r="AZ32" s="45">
        <v>47</v>
      </c>
      <c r="BA32" s="44">
        <v>48</v>
      </c>
      <c r="BB32" s="45">
        <v>49</v>
      </c>
      <c r="BC32" s="44">
        <v>50</v>
      </c>
      <c r="BD32" s="45">
        <v>51</v>
      </c>
      <c r="BE32" s="44">
        <v>52</v>
      </c>
      <c r="BF32" s="45">
        <v>53</v>
      </c>
      <c r="BG32" s="44">
        <v>54</v>
      </c>
      <c r="BH32" s="69">
        <v>55</v>
      </c>
      <c r="BI32" s="45"/>
      <c r="BJ32" s="45"/>
    </row>
    <row r="33" spans="1:60" ht="15.75" thickBot="1" x14ac:dyDescent="0.3">
      <c r="A33" s="25">
        <v>0.20864589175726178</v>
      </c>
      <c r="B33" s="26">
        <v>26.208236911504212</v>
      </c>
      <c r="C33" s="27">
        <v>3773.208054722732</v>
      </c>
      <c r="D33" s="4" t="s">
        <v>20</v>
      </c>
      <c r="F33">
        <f>G34-F34</f>
        <v>4.4975752108795142</v>
      </c>
      <c r="G33">
        <f t="shared" ref="G33:AE33" si="155">H34-G34</f>
        <v>5.5262548392170174</v>
      </c>
      <c r="H33">
        <f t="shared" si="155"/>
        <v>6.786035192782311</v>
      </c>
      <c r="I33">
        <f t="shared" si="155"/>
        <v>8.3267040122325326</v>
      </c>
      <c r="J33">
        <f t="shared" si="155"/>
        <v>10.207690485920793</v>
      </c>
      <c r="K33">
        <f t="shared" si="155"/>
        <v>12.499375015215932</v>
      </c>
      <c r="L33">
        <f t="shared" si="155"/>
        <v>15.284273931101708</v>
      </c>
      <c r="M33">
        <f t="shared" si="155"/>
        <v>18.657889339924125</v>
      </c>
      <c r="N33">
        <f t="shared" si="155"/>
        <v>22.728903970001568</v>
      </c>
      <c r="O33">
        <f t="shared" si="155"/>
        <v>27.618256268196291</v>
      </c>
      <c r="P33">
        <f t="shared" si="155"/>
        <v>33.456454464080366</v>
      </c>
      <c r="Q33">
        <f t="shared" si="155"/>
        <v>40.378295545373419</v>
      </c>
      <c r="R33">
        <f t="shared" si="155"/>
        <v>48.513985654759153</v>
      </c>
      <c r="S33">
        <f t="shared" si="155"/>
        <v>57.9755895499909</v>
      </c>
      <c r="T33">
        <f t="shared" si="155"/>
        <v>68.837896342566467</v>
      </c>
      <c r="U33">
        <f t="shared" si="155"/>
        <v>81.11335764162186</v>
      </c>
      <c r="V33">
        <f t="shared" si="155"/>
        <v>94.721939384911707</v>
      </c>
      <c r="W33">
        <f t="shared" si="155"/>
        <v>109.45868039606</v>
      </c>
      <c r="X33">
        <f t="shared" si="155"/>
        <v>124.96440401748544</v>
      </c>
      <c r="Y33">
        <f t="shared" si="155"/>
        <v>140.70788523358215</v>
      </c>
      <c r="Z33">
        <f t="shared" si="155"/>
        <v>155.9897262632993</v>
      </c>
      <c r="AA33">
        <f t="shared" si="155"/>
        <v>169.97760134614077</v>
      </c>
      <c r="AB33" s="43">
        <f t="shared" si="155"/>
        <v>181.77781565857504</v>
      </c>
      <c r="AC33" s="44">
        <f t="shared" si="155"/>
        <v>190.53889031161566</v>
      </c>
      <c r="AD33" s="44">
        <f t="shared" si="155"/>
        <v>195.57111243506597</v>
      </c>
      <c r="AE33" s="44">
        <f t="shared" si="155"/>
        <v>196.4562156186355</v>
      </c>
    </row>
    <row r="34" spans="1:60" ht="15.75" thickBot="1" x14ac:dyDescent="0.3">
      <c r="A34" s="13" t="s">
        <v>68</v>
      </c>
      <c r="B34" s="65">
        <f>AN34</f>
        <v>3253.5653562868088</v>
      </c>
      <c r="C34" s="74">
        <f>AN34/$AN$4</f>
        <v>9.7205814914120864E-2</v>
      </c>
      <c r="D34" s="4" t="s">
        <v>8</v>
      </c>
      <c r="F34" s="12">
        <f>$E$3+$C33*(1/(1+EXP(-$A33*(F32-$B33))))</f>
        <v>19.509506166421225</v>
      </c>
      <c r="G34" s="12">
        <f t="shared" ref="G34:BH34" si="156">$E$3+$C33*(1/(1+EXP(-$A33*(G32-$B33))))</f>
        <v>24.007081377300739</v>
      </c>
      <c r="H34" s="12">
        <f t="shared" si="156"/>
        <v>29.533336216517757</v>
      </c>
      <c r="I34" s="12">
        <f t="shared" si="156"/>
        <v>36.319371409300068</v>
      </c>
      <c r="J34" s="12">
        <f t="shared" si="156"/>
        <v>44.646075421532601</v>
      </c>
      <c r="K34" s="12">
        <f t="shared" si="156"/>
        <v>54.853765907453393</v>
      </c>
      <c r="L34" s="12">
        <f t="shared" si="156"/>
        <v>67.353140922669326</v>
      </c>
      <c r="M34" s="12">
        <f t="shared" si="156"/>
        <v>82.637414853771034</v>
      </c>
      <c r="N34" s="12">
        <f t="shared" si="156"/>
        <v>101.29530419369516</v>
      </c>
      <c r="O34" s="12">
        <f t="shared" si="156"/>
        <v>124.02420816369673</v>
      </c>
      <c r="P34" s="12">
        <f t="shared" si="156"/>
        <v>151.64246443189302</v>
      </c>
      <c r="Q34" s="12">
        <f t="shared" si="156"/>
        <v>185.09891889597338</v>
      </c>
      <c r="R34" s="12">
        <f t="shared" si="156"/>
        <v>225.4772144413468</v>
      </c>
      <c r="S34" s="12">
        <f t="shared" si="156"/>
        <v>273.99120009610596</v>
      </c>
      <c r="T34" s="12">
        <f t="shared" si="156"/>
        <v>331.96678964609686</v>
      </c>
      <c r="U34" s="12">
        <f t="shared" si="156"/>
        <v>400.80468598866332</v>
      </c>
      <c r="V34" s="12">
        <f t="shared" si="156"/>
        <v>481.91804363028518</v>
      </c>
      <c r="W34" s="12">
        <f t="shared" si="156"/>
        <v>576.63998301519689</v>
      </c>
      <c r="X34" s="12">
        <f t="shared" si="156"/>
        <v>686.09866341125689</v>
      </c>
      <c r="Y34" s="12">
        <f t="shared" si="156"/>
        <v>811.06306742874233</v>
      </c>
      <c r="Z34" s="12">
        <f t="shared" si="156"/>
        <v>951.77095266232448</v>
      </c>
      <c r="AA34" s="12">
        <f t="shared" si="156"/>
        <v>1107.7606789256238</v>
      </c>
      <c r="AB34" s="52">
        <f t="shared" si="156"/>
        <v>1277.7382802717646</v>
      </c>
      <c r="AC34" s="53">
        <f t="shared" si="156"/>
        <v>1459.5160959303396</v>
      </c>
      <c r="AD34" s="53">
        <f t="shared" si="156"/>
        <v>1650.0549862419552</v>
      </c>
      <c r="AE34" s="53">
        <f t="shared" si="156"/>
        <v>1845.6260986770212</v>
      </c>
      <c r="AF34" s="54">
        <f t="shared" si="156"/>
        <v>2042.0823142956567</v>
      </c>
      <c r="AG34" s="54">
        <f>$E$3+$C33*(1/(1+EXP(-$A33*(AG32-$B33))))</f>
        <v>2235.2012810986507</v>
      </c>
      <c r="AH34" s="54">
        <f t="shared" si="156"/>
        <v>2421.0417091659479</v>
      </c>
      <c r="AI34" s="54">
        <f t="shared" si="156"/>
        <v>2596.2507166374326</v>
      </c>
      <c r="AJ34" s="54">
        <f t="shared" si="156"/>
        <v>2758.2741488061829</v>
      </c>
      <c r="AK34" s="54">
        <f t="shared" si="156"/>
        <v>2905.4479612292503</v>
      </c>
      <c r="AL34" s="54">
        <f t="shared" si="156"/>
        <v>3036.9767493153549</v>
      </c>
      <c r="AM34" s="54">
        <f t="shared" si="156"/>
        <v>3152.8262027000251</v>
      </c>
      <c r="AN34" s="69">
        <f t="shared" si="156"/>
        <v>3253.5653562868088</v>
      </c>
      <c r="AO34" s="54">
        <f t="shared" si="156"/>
        <v>3340.1929112814346</v>
      </c>
      <c r="AP34" s="54">
        <f t="shared" si="156"/>
        <v>3413.9736374830386</v>
      </c>
      <c r="AQ34" s="54">
        <f t="shared" si="156"/>
        <v>3476.3004505400863</v>
      </c>
      <c r="AR34" s="54">
        <f t="shared" si="156"/>
        <v>3528.5884475948337</v>
      </c>
      <c r="AS34" s="54">
        <f t="shared" si="156"/>
        <v>3572.2005247583206</v>
      </c>
      <c r="AT34" s="54">
        <f t="shared" si="156"/>
        <v>3608.4003707766433</v>
      </c>
      <c r="AU34" s="54">
        <f t="shared" si="156"/>
        <v>3638.3270736608142</v>
      </c>
      <c r="AV34" s="54">
        <f t="shared" si="156"/>
        <v>3662.9855134920449</v>
      </c>
      <c r="AW34" s="54">
        <f t="shared" si="156"/>
        <v>3683.2474520607611</v>
      </c>
      <c r="AX34" s="69">
        <f t="shared" si="156"/>
        <v>3699.8592729323746</v>
      </c>
      <c r="AY34" s="54">
        <f t="shared" si="156"/>
        <v>3713.4533760010199</v>
      </c>
      <c r="AZ34" s="54">
        <f t="shared" si="156"/>
        <v>3724.5611414641889</v>
      </c>
      <c r="BA34" s="54">
        <f t="shared" si="156"/>
        <v>3733.6260993326669</v>
      </c>
      <c r="BB34" s="54">
        <f t="shared" si="156"/>
        <v>3741.016475483149</v>
      </c>
      <c r="BC34" s="54">
        <f t="shared" si="156"/>
        <v>3747.0366613863598</v>
      </c>
      <c r="BD34" s="54">
        <f t="shared" si="156"/>
        <v>3751.9374063987575</v>
      </c>
      <c r="BE34" s="54">
        <f t="shared" si="156"/>
        <v>3755.9246914145529</v>
      </c>
      <c r="BF34" s="54">
        <f t="shared" si="156"/>
        <v>3759.1673378331279</v>
      </c>
      <c r="BG34" s="54">
        <f t="shared" si="156"/>
        <v>3761.8034571364337</v>
      </c>
      <c r="BH34" s="69">
        <f t="shared" si="156"/>
        <v>3763.9458692354365</v>
      </c>
    </row>
    <row r="35" spans="1:60" ht="15.75" thickBot="1" x14ac:dyDescent="0.3">
      <c r="A35" s="13" t="s">
        <v>69</v>
      </c>
      <c r="B35" s="17">
        <f>AX34</f>
        <v>3699.8592729323746</v>
      </c>
      <c r="C35" s="73">
        <f>AX34/$AX$4</f>
        <v>9.3865813164197898E-2</v>
      </c>
      <c r="D35" s="4" t="s">
        <v>9</v>
      </c>
      <c r="E35" s="5">
        <f>SUM(F35:AF35)</f>
        <v>18338026.227042682</v>
      </c>
      <c r="F35" s="3">
        <f>(F34-F$3)^2</f>
        <v>380.62083085762782</v>
      </c>
      <c r="G35" s="3">
        <f t="shared" ref="G35:AF35" si="157">(G34-G$3)^2</f>
        <v>576.33995625633997</v>
      </c>
      <c r="H35" s="3">
        <f t="shared" si="157"/>
        <v>872.21794807787933</v>
      </c>
      <c r="I35" s="3">
        <f t="shared" si="157"/>
        <v>1319.0967395666833</v>
      </c>
      <c r="J35" s="3">
        <f t="shared" si="157"/>
        <v>1993.2720505451773</v>
      </c>
      <c r="K35" s="3">
        <f t="shared" si="157"/>
        <v>3008.935634229696</v>
      </c>
      <c r="L35" s="3">
        <f t="shared" si="157"/>
        <v>4536.4455921489534</v>
      </c>
      <c r="M35" s="3">
        <f t="shared" si="157"/>
        <v>6828.9423337142571</v>
      </c>
      <c r="N35" s="3">
        <f t="shared" si="157"/>
        <v>10260.738651693237</v>
      </c>
      <c r="O35" s="3">
        <f t="shared" si="157"/>
        <v>15381.869176469188</v>
      </c>
      <c r="P35" s="3">
        <f t="shared" si="157"/>
        <v>22995.240592440776</v>
      </c>
      <c r="Q35" s="3">
        <f t="shared" si="157"/>
        <v>34261.366317295426</v>
      </c>
      <c r="R35" s="3">
        <f t="shared" si="157"/>
        <v>50839.676291555334</v>
      </c>
      <c r="S35" s="3">
        <f t="shared" si="157"/>
        <v>75070.775325223221</v>
      </c>
      <c r="T35" s="3">
        <f t="shared" si="157"/>
        <v>110201.27481097459</v>
      </c>
      <c r="U35" s="3">
        <f t="shared" si="157"/>
        <v>160643.39701476318</v>
      </c>
      <c r="V35" s="3">
        <f t="shared" si="157"/>
        <v>232243.02404298741</v>
      </c>
      <c r="W35" s="3">
        <f t="shared" si="157"/>
        <v>332510.17084297608</v>
      </c>
      <c r="X35" s="3">
        <f t="shared" si="157"/>
        <v>470713.64961410855</v>
      </c>
      <c r="Y35" s="3">
        <f t="shared" si="157"/>
        <v>656858.2574869144</v>
      </c>
      <c r="Z35" s="3">
        <f t="shared" si="157"/>
        <v>903628.7393217932</v>
      </c>
      <c r="AA35" s="3">
        <f t="shared" si="157"/>
        <v>1223900.2883858748</v>
      </c>
      <c r="AB35" s="46">
        <f t="shared" si="157"/>
        <v>1628020.1375770739</v>
      </c>
      <c r="AC35" s="47">
        <f t="shared" si="157"/>
        <v>2123712.3485770752</v>
      </c>
      <c r="AD35" s="47">
        <f t="shared" si="157"/>
        <v>2714149.5303653944</v>
      </c>
      <c r="AE35" s="47">
        <f t="shared" si="157"/>
        <v>3395116.9796548672</v>
      </c>
      <c r="AF35" s="48">
        <f t="shared" si="157"/>
        <v>4158002.891907807</v>
      </c>
    </row>
    <row r="36" spans="1:60" ht="15.75" thickBot="1" x14ac:dyDescent="0.3">
      <c r="A36" s="13" t="s">
        <v>70</v>
      </c>
      <c r="B36" s="66">
        <f>BH34</f>
        <v>3763.9458692354365</v>
      </c>
      <c r="C36" s="75">
        <f>BH34/$BH$4</f>
        <v>8.2975650085455474E-2</v>
      </c>
      <c r="D36" s="4" t="s">
        <v>10</v>
      </c>
      <c r="E36" s="5">
        <f>SUM(F36:AF36)</f>
        <v>15027.561007981683</v>
      </c>
      <c r="F36">
        <f>SQRT(F35)</f>
        <v>19.509506166421225</v>
      </c>
      <c r="G36">
        <f t="shared" ref="G36:AF36" si="158">SQRT(G35)</f>
        <v>24.007081377300739</v>
      </c>
      <c r="H36">
        <f t="shared" si="158"/>
        <v>29.533336216517757</v>
      </c>
      <c r="I36">
        <f t="shared" si="158"/>
        <v>36.319371409300068</v>
      </c>
      <c r="J36">
        <f t="shared" si="158"/>
        <v>44.646075421532601</v>
      </c>
      <c r="K36">
        <f t="shared" si="158"/>
        <v>54.853765907453393</v>
      </c>
      <c r="L36">
        <f t="shared" si="158"/>
        <v>67.353140922669326</v>
      </c>
      <c r="M36">
        <f t="shared" si="158"/>
        <v>82.637414853771034</v>
      </c>
      <c r="N36">
        <f t="shared" si="158"/>
        <v>101.29530419369516</v>
      </c>
      <c r="O36">
        <f t="shared" si="158"/>
        <v>124.02366377618905</v>
      </c>
      <c r="P36">
        <f t="shared" si="158"/>
        <v>151.64181676714631</v>
      </c>
      <c r="Q36">
        <f t="shared" si="158"/>
        <v>185.09826124870926</v>
      </c>
      <c r="R36">
        <f t="shared" si="158"/>
        <v>225.47655375128326</v>
      </c>
      <c r="S36">
        <f t="shared" si="158"/>
        <v>273.99046575606098</v>
      </c>
      <c r="T36">
        <f t="shared" si="158"/>
        <v>331.96577355350144</v>
      </c>
      <c r="U36">
        <f t="shared" si="158"/>
        <v>400.8034393749175</v>
      </c>
      <c r="V36">
        <f t="shared" si="158"/>
        <v>481.91599272382257</v>
      </c>
      <c r="W36">
        <f t="shared" si="158"/>
        <v>576.63694890544093</v>
      </c>
      <c r="X36">
        <f t="shared" si="158"/>
        <v>686.08574508883987</v>
      </c>
      <c r="Y36">
        <f t="shared" si="158"/>
        <v>810.4679250204257</v>
      </c>
      <c r="Z36">
        <f t="shared" si="158"/>
        <v>950.59388769431564</v>
      </c>
      <c r="AA36">
        <f t="shared" si="158"/>
        <v>1106.300270444636</v>
      </c>
      <c r="AB36" s="43">
        <f t="shared" si="158"/>
        <v>1275.9389239211546</v>
      </c>
      <c r="AC36" s="44">
        <f t="shared" si="158"/>
        <v>1457.2962459901814</v>
      </c>
      <c r="AD36" s="44">
        <f t="shared" si="158"/>
        <v>1647.4676113251496</v>
      </c>
      <c r="AE36" s="44">
        <f t="shared" si="158"/>
        <v>1842.5843209076938</v>
      </c>
      <c r="AF36" s="45">
        <f t="shared" si="158"/>
        <v>2039.1181652635551</v>
      </c>
    </row>
    <row r="41" spans="1:60" ht="15.75" thickBot="1" x14ac:dyDescent="0.3">
      <c r="A41" t="s">
        <v>22</v>
      </c>
    </row>
    <row r="42" spans="1:60" x14ac:dyDescent="0.25">
      <c r="A42" s="22" t="s">
        <v>15</v>
      </c>
      <c r="B42" s="23" t="s">
        <v>18</v>
      </c>
      <c r="C42" s="24" t="s">
        <v>19</v>
      </c>
      <c r="D42" s="4" t="s">
        <v>21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 s="43">
        <v>23</v>
      </c>
      <c r="AC42" s="44">
        <v>24</v>
      </c>
      <c r="AD42" s="44">
        <v>25</v>
      </c>
      <c r="AE42" s="44">
        <v>26</v>
      </c>
      <c r="AF42" s="45">
        <v>27</v>
      </c>
      <c r="AG42" s="45">
        <v>28</v>
      </c>
      <c r="AH42" s="45">
        <v>29</v>
      </c>
      <c r="AI42" s="45">
        <v>30</v>
      </c>
      <c r="AJ42" s="45">
        <v>31</v>
      </c>
      <c r="AK42" s="45">
        <v>32</v>
      </c>
      <c r="AL42" s="45">
        <v>33</v>
      </c>
      <c r="AM42" s="45">
        <v>34</v>
      </c>
      <c r="AN42" s="69">
        <v>35</v>
      </c>
      <c r="AO42" s="45">
        <v>36</v>
      </c>
      <c r="AP42" s="45">
        <v>37</v>
      </c>
      <c r="AQ42" s="45">
        <v>38</v>
      </c>
      <c r="AR42" s="45">
        <v>39</v>
      </c>
      <c r="AS42" s="45">
        <v>40</v>
      </c>
      <c r="AT42" s="45">
        <v>41</v>
      </c>
      <c r="AU42" s="45">
        <v>42</v>
      </c>
      <c r="AV42" s="45">
        <v>43</v>
      </c>
      <c r="AW42" s="45">
        <v>44</v>
      </c>
      <c r="AX42" s="69">
        <v>45</v>
      </c>
      <c r="AY42" s="45">
        <v>46</v>
      </c>
      <c r="AZ42" s="45">
        <v>47</v>
      </c>
      <c r="BA42" s="45">
        <v>48</v>
      </c>
      <c r="BB42" s="45">
        <v>49</v>
      </c>
      <c r="BC42" s="45">
        <v>50</v>
      </c>
      <c r="BD42" s="45">
        <v>51</v>
      </c>
      <c r="BE42" s="45">
        <v>52</v>
      </c>
      <c r="BF42" s="45">
        <v>53</v>
      </c>
      <c r="BG42" s="45">
        <v>54</v>
      </c>
      <c r="BH42" s="69">
        <v>55</v>
      </c>
    </row>
    <row r="43" spans="1:60" ht="15.75" thickBot="1" x14ac:dyDescent="0.3">
      <c r="A43" s="25">
        <v>0.18887983798625593</v>
      </c>
      <c r="B43" s="26">
        <v>25.161192935546548</v>
      </c>
      <c r="C43" s="27">
        <v>0.12414830951115173</v>
      </c>
      <c r="D43" s="4" t="s">
        <v>20</v>
      </c>
      <c r="F43">
        <f>G44-F44</f>
        <v>4.2475588704647862</v>
      </c>
      <c r="G43">
        <f t="shared" ref="G43:AF43" si="159">H44-G44</f>
        <v>5.2967632372431162</v>
      </c>
      <c r="H43">
        <f t="shared" si="159"/>
        <v>6.590819529219992</v>
      </c>
      <c r="I43">
        <f t="shared" si="159"/>
        <v>8.1824575085717015</v>
      </c>
      <c r="J43">
        <f t="shared" si="159"/>
        <v>10.13403432295484</v>
      </c>
      <c r="K43">
        <f t="shared" si="159"/>
        <v>12.518517119144491</v>
      </c>
      <c r="L43">
        <f t="shared" si="159"/>
        <v>15.42017165131994</v>
      </c>
      <c r="M43">
        <f t="shared" si="159"/>
        <v>18.934706767395696</v>
      </c>
      <c r="N43">
        <f t="shared" si="159"/>
        <v>23.168527321179198</v>
      </c>
      <c r="O43">
        <f t="shared" si="159"/>
        <v>28.23663817069513</v>
      </c>
      <c r="P43">
        <f t="shared" si="159"/>
        <v>34.258634905582284</v>
      </c>
      <c r="Q43">
        <f t="shared" si="159"/>
        <v>41.352143158144457</v>
      </c>
      <c r="R43">
        <f t="shared" si="159"/>
        <v>49.623078379344065</v>
      </c>
      <c r="S43">
        <f t="shared" si="159"/>
        <v>59.152264908099085</v>
      </c>
      <c r="T43">
        <f t="shared" si="159"/>
        <v>69.97836645424735</v>
      </c>
      <c r="U43">
        <f t="shared" si="159"/>
        <v>82.077822979519908</v>
      </c>
      <c r="V43">
        <f t="shared" si="159"/>
        <v>95.343592121030895</v>
      </c>
      <c r="W43">
        <f t="shared" si="159"/>
        <v>109.56586480992144</v>
      </c>
      <c r="X43">
        <f t="shared" si="159"/>
        <v>124.41927463604782</v>
      </c>
      <c r="Y43">
        <f t="shared" si="159"/>
        <v>139.46192799537266</v>
      </c>
      <c r="Z43">
        <f t="shared" si="159"/>
        <v>154.15117662851003</v>
      </c>
      <c r="AA43">
        <f t="shared" si="159"/>
        <v>167.87886760335732</v>
      </c>
      <c r="AB43" s="43">
        <f t="shared" si="159"/>
        <v>180.02476433491552</v>
      </c>
      <c r="AC43" s="44">
        <f t="shared" si="159"/>
        <v>190.02170764283505</v>
      </c>
      <c r="AD43" s="44">
        <f t="shared" si="159"/>
        <v>197.42151007888197</v>
      </c>
      <c r="AE43" s="44">
        <f t="shared" si="159"/>
        <v>201.9485050967437</v>
      </c>
      <c r="AF43" s="44">
        <f t="shared" si="159"/>
        <v>203.52942043756752</v>
      </c>
      <c r="AG43" s="44">
        <f t="shared" ref="AG43" si="160">AH44-AG44</f>
        <v>252.0234168889383</v>
      </c>
      <c r="AH43" s="44">
        <f t="shared" ref="AH43" si="161">AI44-AH44</f>
        <v>148.81529324505618</v>
      </c>
      <c r="AI43" s="44">
        <f t="shared" ref="AI43" si="162">AJ44-AI44</f>
        <v>192.713592841631</v>
      </c>
      <c r="AJ43" s="44">
        <f t="shared" ref="AJ43" si="163">AK44-AJ44</f>
        <v>185.29695876403503</v>
      </c>
      <c r="AK43" s="44">
        <f t="shared" ref="AK43" si="164">AL44-AK44</f>
        <v>176.80498757345003</v>
      </c>
      <c r="AL43" s="44">
        <f t="shared" ref="AL43" si="165">AM44-AL44</f>
        <v>167.71399488961924</v>
      </c>
      <c r="AM43" s="44">
        <f t="shared" ref="AM43" si="166">AN44-AM44</f>
        <v>158.43590308897728</v>
      </c>
      <c r="AN43" s="72">
        <f t="shared" ref="AN43" si="167">AO44-AN44</f>
        <v>149.30229669709843</v>
      </c>
      <c r="AO43" s="44">
        <f t="shared" ref="AO43" si="168">AP44-AO44</f>
        <v>140.56107076478202</v>
      </c>
      <c r="AP43" s="44">
        <f t="shared" ref="AP43" si="169">AQ44-AP44</f>
        <v>132.38206025462159</v>
      </c>
      <c r="AQ43" s="44">
        <f t="shared" ref="AQ43" si="170">AR44-AQ44</f>
        <v>124.8679537257417</v>
      </c>
      <c r="AR43" s="44">
        <f t="shared" ref="AR43" si="171">AS44-AR44</f>
        <v>118.06741320601623</v>
      </c>
      <c r="AS43" s="44">
        <f t="shared" ref="AS43" si="172">AT44-AS44</f>
        <v>111.98821182400752</v>
      </c>
      <c r="AT43" s="44">
        <f t="shared" ref="AT43" si="173">AU44-AT44</f>
        <v>106.60906611891824</v>
      </c>
      <c r="AU43" s="44">
        <f t="shared" ref="AU43" si="174">AV44-AU44</f>
        <v>101.88953203908568</v>
      </c>
      <c r="AV43" s="44">
        <f t="shared" ref="AV43" si="175">AW44-AV44</f>
        <v>97.777812419462862</v>
      </c>
      <c r="AW43" s="44">
        <f t="shared" ref="AW43" si="176">AX44-AW44</f>
        <v>94.216611006537278</v>
      </c>
      <c r="AX43" s="72">
        <f t="shared" ref="AX43" si="177">AY44-AX44</f>
        <v>91.14731030873827</v>
      </c>
      <c r="AY43" s="44">
        <f t="shared" ref="AY43" si="178">AZ44-AY44</f>
        <v>88.512796118404367</v>
      </c>
      <c r="AZ43" s="44">
        <f t="shared" ref="AZ43" si="179">BA44-AZ44</f>
        <v>86.259240366596714</v>
      </c>
      <c r="BA43" s="44">
        <f t="shared" ref="BA43" si="180">BB44-BA44</f>
        <v>84.337114579820991</v>
      </c>
      <c r="BB43" s="44">
        <f t="shared" ref="BB43" si="181">BC44-BB44</f>
        <v>82.70165687795361</v>
      </c>
      <c r="BC43" s="44">
        <f t="shared" ref="BC43" si="182">BD44-BC44</f>
        <v>81.312966634803161</v>
      </c>
      <c r="BD43" s="44">
        <f t="shared" ref="BD43" si="183">BE44-BD44</f>
        <v>80.135857756159567</v>
      </c>
      <c r="BE43" s="44">
        <f t="shared" ref="BE43" si="184">BF44-BE44</f>
        <v>79.139565888709512</v>
      </c>
      <c r="BF43" s="44">
        <f t="shared" ref="BF43" si="185">BG44-BF44</f>
        <v>78.297376801898281</v>
      </c>
      <c r="BG43" s="44">
        <f t="shared" ref="BG43" si="186">BH44-BG44</f>
        <v>77.586221860814476</v>
      </c>
      <c r="BH43" s="72">
        <f t="shared" ref="BH43" si="187">BI44-BH44</f>
        <v>-5538.0530247867173</v>
      </c>
    </row>
    <row r="44" spans="1:60" ht="15.75" thickBot="1" x14ac:dyDescent="0.3">
      <c r="A44" s="13" t="s">
        <v>68</v>
      </c>
      <c r="B44" s="65">
        <f>AN44</f>
        <v>3530.9608895365468</v>
      </c>
      <c r="C44" s="74">
        <f>AN44/$AN$4</f>
        <v>0.10549347964812565</v>
      </c>
      <c r="D44" s="4" t="s">
        <v>8</v>
      </c>
      <c r="F44" s="12">
        <f>$E$3+$C43*E4*(1/(1+EXP(-$A43*(F42-$B43))))</f>
        <v>16.217625576529773</v>
      </c>
      <c r="G44" s="12">
        <f>$E$3+$C43*F4*(1/(1+EXP(-$A43*(G42-$B43))))</f>
        <v>20.465184446994559</v>
      </c>
      <c r="H44" s="12">
        <f t="shared" ref="H44:AF44" si="188">$E$3+$C43*G4*(1/(1+EXP(-$A43*(H42-$B43))))</f>
        <v>25.761947684237676</v>
      </c>
      <c r="I44" s="12">
        <f t="shared" si="188"/>
        <v>32.352767213457668</v>
      </c>
      <c r="J44" s="12">
        <f t="shared" si="188"/>
        <v>40.535224722029369</v>
      </c>
      <c r="K44" s="12">
        <f>$E$3+$C43*J4*(1/(1+EXP(-$A43*(K42-$B43))))</f>
        <v>50.669259044984209</v>
      </c>
      <c r="L44" s="12">
        <f t="shared" si="188"/>
        <v>63.187776164128699</v>
      </c>
      <c r="M44" s="12">
        <f t="shared" si="188"/>
        <v>78.60794781544864</v>
      </c>
      <c r="N44" s="12">
        <f t="shared" si="188"/>
        <v>97.542654582844335</v>
      </c>
      <c r="O44" s="12">
        <f t="shared" si="188"/>
        <v>120.71118190402353</v>
      </c>
      <c r="P44" s="12">
        <f t="shared" si="188"/>
        <v>148.94782007471866</v>
      </c>
      <c r="Q44" s="12">
        <f t="shared" si="188"/>
        <v>183.20645498030095</v>
      </c>
      <c r="R44" s="12">
        <f t="shared" si="188"/>
        <v>224.5585981384454</v>
      </c>
      <c r="S44" s="12">
        <f t="shared" si="188"/>
        <v>274.18167651778947</v>
      </c>
      <c r="T44" s="12">
        <f t="shared" si="188"/>
        <v>333.33394142588855</v>
      </c>
      <c r="U44" s="12">
        <f t="shared" si="188"/>
        <v>403.3123078801359</v>
      </c>
      <c r="V44" s="12">
        <f t="shared" si="188"/>
        <v>485.39013085965581</v>
      </c>
      <c r="W44" s="12">
        <f t="shared" si="188"/>
        <v>580.73372298068671</v>
      </c>
      <c r="X44" s="12">
        <f t="shared" si="188"/>
        <v>690.29958779060814</v>
      </c>
      <c r="Y44" s="12">
        <f t="shared" si="188"/>
        <v>814.71886242665596</v>
      </c>
      <c r="Z44" s="12">
        <f t="shared" si="188"/>
        <v>954.18079042202862</v>
      </c>
      <c r="AA44" s="12">
        <f t="shared" si="188"/>
        <v>1108.3319670505387</v>
      </c>
      <c r="AB44" s="52">
        <f t="shared" si="188"/>
        <v>1276.210834653896</v>
      </c>
      <c r="AC44" s="53">
        <f t="shared" si="188"/>
        <v>1456.2355989888115</v>
      </c>
      <c r="AD44" s="53">
        <f t="shared" si="188"/>
        <v>1646.2573066316465</v>
      </c>
      <c r="AE44" s="53">
        <f t="shared" si="188"/>
        <v>1843.6788167105285</v>
      </c>
      <c r="AF44" s="54">
        <f t="shared" si="188"/>
        <v>2045.6273218072722</v>
      </c>
      <c r="AG44" s="54">
        <f t="shared" ref="AG44" si="189">$E$3+$C43*AF4*(1/(1+EXP(-$A43*(AG42-$B43))))</f>
        <v>2249.1567422448397</v>
      </c>
      <c r="AH44" s="54">
        <f t="shared" ref="AH44" si="190">$E$3+$C43*AG4*(1/(1+EXP(-$A43*(AH42-$B43))))</f>
        <v>2501.180159133778</v>
      </c>
      <c r="AI44" s="54">
        <f t="shared" ref="AI44" si="191">$E$3+$C43*AH4*(1/(1+EXP(-$A43*(AI42-$B43))))</f>
        <v>2649.9954523788342</v>
      </c>
      <c r="AJ44" s="54">
        <f t="shared" ref="AJ44" si="192">$E$3+$C43*AI4*(1/(1+EXP(-$A43*(AJ42-$B43))))</f>
        <v>2842.7090452204652</v>
      </c>
      <c r="AK44" s="54">
        <f t="shared" ref="AK44" si="193">$E$3+$C43*AJ4*(1/(1+EXP(-$A43*(AK42-$B43))))</f>
        <v>3028.0060039845002</v>
      </c>
      <c r="AL44" s="54">
        <f t="shared" ref="AL44" si="194">$E$3+$C43*AK4*(1/(1+EXP(-$A43*(AL42-$B43))))</f>
        <v>3204.8109915579503</v>
      </c>
      <c r="AM44" s="54">
        <f t="shared" ref="AM44" si="195">$E$3+$C43*AL4*(1/(1+EXP(-$A43*(AM42-$B43))))</f>
        <v>3372.5249864475695</v>
      </c>
      <c r="AN44" s="69">
        <f t="shared" ref="AN44" si="196">$E$3+$C43*AM4*(1/(1+EXP(-$A43*(AN42-$B43))))</f>
        <v>3530.9608895365468</v>
      </c>
      <c r="AO44" s="54">
        <f t="shared" ref="AO44" si="197">$E$3+$C43*AN4*(1/(1+EXP(-$A43*(AO42-$B43))))</f>
        <v>3680.2631862336452</v>
      </c>
      <c r="AP44" s="54">
        <f t="shared" ref="AP44" si="198">$E$3+$C43*AO4*(1/(1+EXP(-$A43*(AP42-$B43))))</f>
        <v>3820.8242569984272</v>
      </c>
      <c r="AQ44" s="54">
        <f t="shared" ref="AQ44" si="199">$E$3+$C43*AP4*(1/(1+EXP(-$A43*(AQ42-$B43))))</f>
        <v>3953.2063172530488</v>
      </c>
      <c r="AR44" s="54">
        <f t="shared" ref="AR44" si="200">$E$3+$C43*AQ4*(1/(1+EXP(-$A43*(AR42-$B43))))</f>
        <v>4078.0742709787905</v>
      </c>
      <c r="AS44" s="54">
        <f t="shared" ref="AS44" si="201">$E$3+$C43*AR4*(1/(1+EXP(-$A43*(AS42-$B43))))</f>
        <v>4196.1416841848068</v>
      </c>
      <c r="AT44" s="54">
        <f t="shared" ref="AT44" si="202">$E$3+$C43*AS4*(1/(1+EXP(-$A43*(AT42-$B43))))</f>
        <v>4308.1298960088143</v>
      </c>
      <c r="AU44" s="54">
        <f t="shared" ref="AU44" si="203">$E$3+$C43*AT4*(1/(1+EXP(-$A43*(AU42-$B43))))</f>
        <v>4414.7389621277325</v>
      </c>
      <c r="AV44" s="54">
        <f t="shared" ref="AV44" si="204">$E$3+$C43*AU4*(1/(1+EXP(-$A43*(AV42-$B43))))</f>
        <v>4516.6284941668182</v>
      </c>
      <c r="AW44" s="54">
        <f t="shared" ref="AW44" si="205">$E$3+$C43*AV4*(1/(1+EXP(-$A43*(AW42-$B43))))</f>
        <v>4614.4063065862811</v>
      </c>
      <c r="AX44" s="69">
        <f t="shared" ref="AX44" si="206">$E$3+$C43*AW4*(1/(1+EXP(-$A43*(AX42-$B43))))</f>
        <v>4708.6229175928183</v>
      </c>
      <c r="AY44" s="54">
        <f t="shared" ref="AY44" si="207">$E$3+$C43*AX4*(1/(1+EXP(-$A43*(AY42-$B43))))</f>
        <v>4799.7702279015566</v>
      </c>
      <c r="AZ44" s="54">
        <f t="shared" ref="AZ44" si="208">$E$3+$C43*AY4*(1/(1+EXP(-$A43*(AZ42-$B43))))</f>
        <v>4888.283024019961</v>
      </c>
      <c r="BA44" s="54">
        <f t="shared" ref="BA44" si="209">$E$3+$C43*AZ4*(1/(1+EXP(-$A43*(BA42-$B43))))</f>
        <v>4974.5422643865577</v>
      </c>
      <c r="BB44" s="54">
        <f t="shared" ref="BB44" si="210">$E$3+$C43*BA4*(1/(1+EXP(-$A43*(BB42-$B43))))</f>
        <v>5058.8793789663787</v>
      </c>
      <c r="BC44" s="54">
        <f t="shared" ref="BC44" si="211">$E$3+$C43*BB4*(1/(1+EXP(-$A43*(BC42-$B43))))</f>
        <v>5141.5810358443323</v>
      </c>
      <c r="BD44" s="54">
        <f t="shared" ref="BD44" si="212">$E$3+$C43*BC4*(1/(1+EXP(-$A43*(BD42-$B43))))</f>
        <v>5222.8940024791355</v>
      </c>
      <c r="BE44" s="54">
        <f t="shared" ref="BE44" si="213">$E$3+$C43*BD4*(1/(1+EXP(-$A43*(BE42-$B43))))</f>
        <v>5303.029860235295</v>
      </c>
      <c r="BF44" s="54">
        <f t="shared" ref="BF44" si="214">$E$3+$C43*BE4*(1/(1+EXP(-$A43*(BF42-$B43))))</f>
        <v>5382.1694261240045</v>
      </c>
      <c r="BG44" s="54">
        <f t="shared" ref="BG44" si="215">$E$3+$C43*BF4*(1/(1+EXP(-$A43*(BG42-$B43))))</f>
        <v>5460.4668029259028</v>
      </c>
      <c r="BH44" s="69">
        <f t="shared" ref="BH44" si="216">$E$3+$C43*BG4*(1/(1+EXP(-$A43*(BH42-$B43))))</f>
        <v>5538.0530247867173</v>
      </c>
    </row>
    <row r="45" spans="1:60" ht="15.75" thickBot="1" x14ac:dyDescent="0.3">
      <c r="A45" s="13" t="s">
        <v>69</v>
      </c>
      <c r="B45" s="17">
        <f>AX44</f>
        <v>4708.6229175928183</v>
      </c>
      <c r="C45" s="73">
        <f>AX44/$AX$4</f>
        <v>0.11945825136563412</v>
      </c>
      <c r="D45" s="4" t="s">
        <v>9</v>
      </c>
      <c r="E45" s="77">
        <f>SUM(F45:AF45)</f>
        <v>18341860.348882973</v>
      </c>
      <c r="F45" s="3">
        <f>(F44-F$3)^2</f>
        <v>263.01137934051263</v>
      </c>
      <c r="G45" s="3">
        <f t="shared" ref="G45:AF45" si="217">(G44-G$3)^2</f>
        <v>418.82377444950799</v>
      </c>
      <c r="H45" s="3">
        <f t="shared" si="217"/>
        <v>663.67794848539893</v>
      </c>
      <c r="I45" s="3">
        <f t="shared" si="217"/>
        <v>1046.7015463681814</v>
      </c>
      <c r="J45" s="3">
        <f t="shared" si="217"/>
        <v>1643.104443265421</v>
      </c>
      <c r="K45" s="3">
        <f t="shared" si="217"/>
        <v>2567.3738121677138</v>
      </c>
      <c r="L45" s="3">
        <f t="shared" si="217"/>
        <v>3992.6950565680309</v>
      </c>
      <c r="M45" s="3">
        <f t="shared" si="217"/>
        <v>6179.2094597562964</v>
      </c>
      <c r="N45" s="3">
        <f t="shared" si="217"/>
        <v>9514.5694630680828</v>
      </c>
      <c r="O45" s="3">
        <f t="shared" si="217"/>
        <v>14571.058009643686</v>
      </c>
      <c r="P45" s="3">
        <f t="shared" si="217"/>
        <v>22185.26016892591</v>
      </c>
      <c r="Q45" s="3">
        <f t="shared" si="217"/>
        <v>33564.364176433766</v>
      </c>
      <c r="R45" s="3">
        <f t="shared" si="217"/>
        <v>50426.267271071381</v>
      </c>
      <c r="S45" s="3">
        <f t="shared" si="217"/>
        <v>75175.189053475668</v>
      </c>
      <c r="T45" s="3">
        <f t="shared" si="217"/>
        <v>111110.83911125078</v>
      </c>
      <c r="U45" s="3">
        <f t="shared" si="217"/>
        <v>162659.81213982185</v>
      </c>
      <c r="V45" s="3">
        <f t="shared" si="217"/>
        <v>235601.58816064749</v>
      </c>
      <c r="W45" s="3">
        <f t="shared" si="217"/>
        <v>337248.13299650577</v>
      </c>
      <c r="X45" s="3">
        <f t="shared" si="217"/>
        <v>476495.68604548776</v>
      </c>
      <c r="Y45" s="3">
        <f t="shared" si="217"/>
        <v>662797.43149649934</v>
      </c>
      <c r="Z45" s="3">
        <f t="shared" si="217"/>
        <v>908216.10072924069</v>
      </c>
      <c r="AA45" s="3">
        <f t="shared" si="217"/>
        <v>1225164.6471701867</v>
      </c>
      <c r="AB45" s="46">
        <f t="shared" si="217"/>
        <v>1624124.6160311669</v>
      </c>
      <c r="AC45" s="47">
        <f t="shared" si="217"/>
        <v>2114161.7984815165</v>
      </c>
      <c r="AD45" s="47">
        <f t="shared" si="217"/>
        <v>2701650.8444234696</v>
      </c>
      <c r="AE45" s="47">
        <f t="shared" si="217"/>
        <v>3387944.7091222326</v>
      </c>
      <c r="AF45" s="48">
        <f t="shared" si="217"/>
        <v>4172472.8374119261</v>
      </c>
    </row>
    <row r="46" spans="1:60" ht="15.75" thickBot="1" x14ac:dyDescent="0.3">
      <c r="A46" s="13" t="s">
        <v>70</v>
      </c>
      <c r="B46" s="66">
        <f>BH44</f>
        <v>5538.0530247867173</v>
      </c>
      <c r="C46" s="75">
        <f>BH44/$BH$4</f>
        <v>0.12208558940640214</v>
      </c>
      <c r="D46" s="4" t="s">
        <v>10</v>
      </c>
      <c r="E46" s="5">
        <f>SUM(F46:AF46)</f>
        <v>14999.388673853366</v>
      </c>
      <c r="F46">
        <f>SQRT(F45)</f>
        <v>16.217625576529773</v>
      </c>
      <c r="G46">
        <f t="shared" ref="G46:AF46" si="218">SQRT(G45)</f>
        <v>20.465184446994559</v>
      </c>
      <c r="H46">
        <f t="shared" si="218"/>
        <v>25.761947684237676</v>
      </c>
      <c r="I46">
        <f t="shared" si="218"/>
        <v>32.352767213457668</v>
      </c>
      <c r="J46">
        <f t="shared" si="218"/>
        <v>40.535224722029369</v>
      </c>
      <c r="K46">
        <f t="shared" si="218"/>
        <v>50.669259044984209</v>
      </c>
      <c r="L46">
        <f t="shared" si="218"/>
        <v>63.187776164128699</v>
      </c>
      <c r="M46">
        <f t="shared" si="218"/>
        <v>78.60794781544864</v>
      </c>
      <c r="N46">
        <f t="shared" si="218"/>
        <v>97.542654582844335</v>
      </c>
      <c r="O46">
        <f t="shared" si="218"/>
        <v>120.71063751651586</v>
      </c>
      <c r="P46">
        <f t="shared" si="218"/>
        <v>148.94717240997196</v>
      </c>
      <c r="Q46">
        <f t="shared" si="218"/>
        <v>183.20579733303683</v>
      </c>
      <c r="R46">
        <f t="shared" si="218"/>
        <v>224.55793744838186</v>
      </c>
      <c r="S46">
        <f t="shared" si="218"/>
        <v>274.1809421777445</v>
      </c>
      <c r="T46">
        <f t="shared" si="218"/>
        <v>333.33292533329313</v>
      </c>
      <c r="U46">
        <f t="shared" si="218"/>
        <v>403.31106126639008</v>
      </c>
      <c r="V46">
        <f t="shared" si="218"/>
        <v>485.3880799531932</v>
      </c>
      <c r="W46">
        <f t="shared" si="218"/>
        <v>580.73068887093075</v>
      </c>
      <c r="X46">
        <f t="shared" si="218"/>
        <v>690.28666946819112</v>
      </c>
      <c r="Y46">
        <f t="shared" si="218"/>
        <v>814.12372001833933</v>
      </c>
      <c r="Z46">
        <f t="shared" si="218"/>
        <v>953.00372545401979</v>
      </c>
      <c r="AA46">
        <f t="shared" si="218"/>
        <v>1106.8715585695509</v>
      </c>
      <c r="AB46" s="43">
        <f t="shared" si="218"/>
        <v>1274.411478303286</v>
      </c>
      <c r="AC46" s="44">
        <f t="shared" si="218"/>
        <v>1454.0157490486533</v>
      </c>
      <c r="AD46" s="44">
        <f t="shared" si="218"/>
        <v>1643.6699317148409</v>
      </c>
      <c r="AE46" s="44">
        <f t="shared" si="218"/>
        <v>1840.6370389412011</v>
      </c>
      <c r="AF46" s="45">
        <f t="shared" si="218"/>
        <v>2042.6631727751706</v>
      </c>
    </row>
    <row r="51" spans="1:60" ht="15.75" thickBot="1" x14ac:dyDescent="0.3">
      <c r="A51" t="s">
        <v>25</v>
      </c>
    </row>
    <row r="52" spans="1:60" x14ac:dyDescent="0.25">
      <c r="A52" s="22" t="s">
        <v>15</v>
      </c>
      <c r="B52" s="23" t="s">
        <v>18</v>
      </c>
      <c r="C52" s="24" t="s">
        <v>19</v>
      </c>
      <c r="D52" s="4" t="s">
        <v>21</v>
      </c>
      <c r="E52">
        <v>0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 s="43">
        <v>23</v>
      </c>
      <c r="AC52" s="44">
        <v>24</v>
      </c>
      <c r="AD52" s="44">
        <v>25</v>
      </c>
      <c r="AE52" s="44">
        <v>26</v>
      </c>
      <c r="AF52" s="45">
        <v>27</v>
      </c>
      <c r="AG52" s="45">
        <v>28</v>
      </c>
      <c r="AH52" s="45">
        <v>29</v>
      </c>
      <c r="AI52" s="45">
        <v>30</v>
      </c>
      <c r="AJ52" s="45">
        <v>31</v>
      </c>
      <c r="AK52" s="45">
        <v>32</v>
      </c>
      <c r="AL52" s="45">
        <v>33</v>
      </c>
      <c r="AM52" s="45">
        <v>34</v>
      </c>
      <c r="AN52" s="69">
        <v>35</v>
      </c>
      <c r="AO52" s="45">
        <v>36</v>
      </c>
      <c r="AP52" s="45">
        <v>37</v>
      </c>
      <c r="AQ52" s="45">
        <v>38</v>
      </c>
      <c r="AR52" s="45">
        <v>39</v>
      </c>
      <c r="AS52" s="45">
        <v>40</v>
      </c>
      <c r="AT52" s="45">
        <v>41</v>
      </c>
      <c r="AU52" s="45">
        <v>42</v>
      </c>
      <c r="AV52" s="45">
        <v>43</v>
      </c>
      <c r="AW52" s="45">
        <v>44</v>
      </c>
      <c r="AX52" s="69">
        <v>45</v>
      </c>
      <c r="AY52" s="45">
        <v>46</v>
      </c>
      <c r="AZ52" s="45">
        <v>47</v>
      </c>
      <c r="BA52" s="45">
        <v>48</v>
      </c>
      <c r="BB52" s="45">
        <v>49</v>
      </c>
      <c r="BC52" s="45">
        <v>50</v>
      </c>
      <c r="BD52" s="45">
        <v>51</v>
      </c>
      <c r="BE52" s="45">
        <v>52</v>
      </c>
      <c r="BF52" s="45">
        <v>53</v>
      </c>
      <c r="BG52" s="45">
        <v>54</v>
      </c>
      <c r="BH52" s="69">
        <v>55</v>
      </c>
    </row>
    <row r="53" spans="1:60" ht="15.75" thickBot="1" x14ac:dyDescent="0.3">
      <c r="A53" s="25">
        <v>0.16474887014653763</v>
      </c>
      <c r="B53" s="26">
        <v>22.655254259501437</v>
      </c>
      <c r="C53" s="27">
        <v>6.8222899252573599E-3</v>
      </c>
      <c r="D53" s="4" t="s">
        <v>20</v>
      </c>
      <c r="F53">
        <f>G54-F54</f>
        <v>3.8367584199834432</v>
      </c>
      <c r="G53">
        <f t="shared" ref="G53:AF53" si="219">H54-G54</f>
        <v>4.8865795349055574</v>
      </c>
      <c r="H53">
        <f t="shared" si="219"/>
        <v>6.2002976538309831</v>
      </c>
      <c r="I53">
        <f t="shared" si="219"/>
        <v>7.8361687690102748</v>
      </c>
      <c r="J53">
        <f t="shared" si="219"/>
        <v>9.8622272550466619</v>
      </c>
      <c r="K53">
        <f t="shared" si="219"/>
        <v>12.356662472588589</v>
      </c>
      <c r="L53">
        <f t="shared" si="219"/>
        <v>15.407599401213915</v>
      </c>
      <c r="M53">
        <f t="shared" si="219"/>
        <v>19.111992846429288</v>
      </c>
      <c r="N53">
        <f t="shared" si="219"/>
        <v>23.573295283447962</v>
      </c>
      <c r="O53">
        <f t="shared" si="219"/>
        <v>28.89753745222562</v>
      </c>
      <c r="P53">
        <f t="shared" si="219"/>
        <v>35.187494528733566</v>
      </c>
      <c r="Q53">
        <f t="shared" si="219"/>
        <v>42.534730871517041</v>
      </c>
      <c r="R53">
        <f t="shared" si="219"/>
        <v>51.009554249878846</v>
      </c>
      <c r="S53">
        <f t="shared" si="219"/>
        <v>60.649284812464373</v>
      </c>
      <c r="T53">
        <f t="shared" si="219"/>
        <v>71.445743316281892</v>
      </c>
      <c r="U53">
        <f t="shared" si="219"/>
        <v>83.33342590646015</v>
      </c>
      <c r="V53">
        <f t="shared" si="219"/>
        <v>96.180335077009545</v>
      </c>
      <c r="W53">
        <f t="shared" si="219"/>
        <v>109.78369936242098</v>
      </c>
      <c r="X53">
        <f t="shared" si="219"/>
        <v>123.87264375039422</v>
      </c>
      <c r="Y53">
        <f t="shared" si="219"/>
        <v>138.11913355846957</v>
      </c>
      <c r="Z53">
        <f t="shared" si="219"/>
        <v>152.15721824347338</v>
      </c>
      <c r="AA53">
        <f t="shared" si="219"/>
        <v>165.60896647533605</v>
      </c>
      <c r="AB53" s="43">
        <f t="shared" si="219"/>
        <v>178.11391708854558</v>
      </c>
      <c r="AC53" s="44">
        <f t="shared" si="219"/>
        <v>189.35785187030729</v>
      </c>
      <c r="AD53" s="44">
        <f t="shared" si="219"/>
        <v>199.09659377008052</v>
      </c>
      <c r="AE53" s="44">
        <f t="shared" si="219"/>
        <v>207.1714383214703</v>
      </c>
      <c r="AF53" s="44">
        <f t="shared" si="219"/>
        <v>213.51449203655648</v>
      </c>
      <c r="AG53" s="44">
        <f t="shared" ref="AG53" si="220">AH54-AG54</f>
        <v>268.45921066802339</v>
      </c>
      <c r="AH53" s="44">
        <f t="shared" ref="AH53" si="221">AI54-AH54</f>
        <v>170.8373839085034</v>
      </c>
      <c r="AI53" s="44">
        <f t="shared" ref="AI53" si="222">AJ54-AI54</f>
        <v>222.68772139702787</v>
      </c>
      <c r="AJ53" s="44">
        <f t="shared" ref="AJ53" si="223">AK54-AJ54</f>
        <v>222.93470933986237</v>
      </c>
      <c r="AK53" s="44">
        <f t="shared" ref="AK53" si="224">AL54-AK54</f>
        <v>222.09608889123183</v>
      </c>
      <c r="AL53" s="44">
        <f t="shared" ref="AL53" si="225">AM54-AL54</f>
        <v>220.37640264801848</v>
      </c>
      <c r="AM53" s="44">
        <f t="shared" ref="AM53" si="226">AN54-AM54</f>
        <v>217.969870767477</v>
      </c>
      <c r="AN53" s="72">
        <f t="shared" ref="AN53" si="227">AO54-AN54</f>
        <v>215.05217127681181</v>
      </c>
      <c r="AO53" s="44">
        <f t="shared" ref="AO53" si="228">AP54-AO54</f>
        <v>211.77584755061071</v>
      </c>
      <c r="AP53" s="44">
        <f t="shared" ref="AP53" si="229">AQ54-AP54</f>
        <v>208.26866487675579</v>
      </c>
      <c r="AQ53" s="44">
        <f t="shared" ref="AQ53" si="230">AR54-AQ54</f>
        <v>204.63412966640772</v>
      </c>
      <c r="AR53" s="44">
        <f t="shared" ref="AR53" si="231">AS54-AR54</f>
        <v>200.95342364586486</v>
      </c>
      <c r="AS53" s="44">
        <f t="shared" ref="AS53" si="232">AT54-AS54</f>
        <v>197.28812580504746</v>
      </c>
      <c r="AT53" s="44">
        <f t="shared" ref="AT53" si="233">AU54-AT54</f>
        <v>193.68324528019548</v>
      </c>
      <c r="AU53" s="44">
        <f t="shared" ref="AU53" si="234">AV54-AU54</f>
        <v>190.17023482173317</v>
      </c>
      <c r="AV53" s="44">
        <f t="shared" ref="AV53" si="235">AW54-AV54</f>
        <v>186.7697790021457</v>
      </c>
      <c r="AW53" s="44">
        <f t="shared" ref="AW53" si="236">AX54-AW54</f>
        <v>183.49424738206562</v>
      </c>
      <c r="AX53" s="72">
        <f t="shared" ref="AX53" si="237">AY54-AX54</f>
        <v>180.34977108938892</v>
      </c>
      <c r="AY53" s="44">
        <f t="shared" ref="AY53" si="238">AZ54-AY54</f>
        <v>177.33794585749001</v>
      </c>
      <c r="AZ53" s="44">
        <f t="shared" ref="AZ53" si="239">BA54-AZ54</f>
        <v>174.45719086764257</v>
      </c>
      <c r="BA53" s="44">
        <f t="shared" ref="BA53" si="240">BB54-BA54</f>
        <v>171.70380591719277</v>
      </c>
      <c r="BB53" s="44">
        <f t="shared" ref="BB53" si="241">BC54-BB54</f>
        <v>169.07277383927612</v>
      </c>
      <c r="BC53" s="44">
        <f t="shared" ref="BC53" si="242">BD54-BC54</f>
        <v>166.55835407856466</v>
      </c>
      <c r="BD53" s="44">
        <f t="shared" ref="BD53" si="243">BE54-BD54</f>
        <v>164.15450928518476</v>
      </c>
      <c r="BE53" s="44">
        <f t="shared" ref="BE53" si="244">BF54-BE54</f>
        <v>161.85520135428851</v>
      </c>
      <c r="BF53" s="44">
        <f t="shared" ref="BF53" si="245">BG54-BF54</f>
        <v>159.65458753516668</v>
      </c>
      <c r="BG53" s="44">
        <f t="shared" ref="BG53" si="246">BH54-BG54</f>
        <v>157.54714167553993</v>
      </c>
      <c r="BH53" s="72">
        <f t="shared" ref="BH53" si="247">BI54-BH54</f>
        <v>-7482.3011347161237</v>
      </c>
    </row>
    <row r="54" spans="1:60" ht="15.75" thickBot="1" x14ac:dyDescent="0.3">
      <c r="A54" s="13" t="s">
        <v>68</v>
      </c>
      <c r="B54" s="65">
        <f>AN54</f>
        <v>3807.5199839087504</v>
      </c>
      <c r="C54" s="74">
        <f>AN54/$AN$4</f>
        <v>0.11375615434387611</v>
      </c>
      <c r="D54" s="4" t="s">
        <v>8</v>
      </c>
      <c r="F54" s="12">
        <f>$E$3+($C53/($C53+E5))*E4*(1/(1+EXP(-$A53*(F52-$B53))))</f>
        <v>13.052953960524018</v>
      </c>
      <c r="G54" s="12">
        <f t="shared" ref="G54:AF54" si="248">$E$3+($C53/($C53+F5))*F4*(1/(1+EXP(-$A53*(G52-$B53))))</f>
        <v>16.889712380507461</v>
      </c>
      <c r="H54" s="12">
        <f t="shared" si="248"/>
        <v>21.776291915413019</v>
      </c>
      <c r="I54" s="12">
        <f t="shared" si="248"/>
        <v>27.976589569244002</v>
      </c>
      <c r="J54" s="12">
        <f t="shared" si="248"/>
        <v>35.812758338254277</v>
      </c>
      <c r="K54" s="12">
        <f t="shared" si="248"/>
        <v>45.674985593300939</v>
      </c>
      <c r="L54" s="12">
        <f t="shared" si="248"/>
        <v>58.031648065889527</v>
      </c>
      <c r="M54" s="12">
        <f t="shared" si="248"/>
        <v>73.439247467103442</v>
      </c>
      <c r="N54" s="12">
        <f t="shared" si="248"/>
        <v>92.55124031353273</v>
      </c>
      <c r="O54" s="12">
        <f t="shared" si="248"/>
        <v>116.12453559698069</v>
      </c>
      <c r="P54" s="12">
        <f t="shared" si="248"/>
        <v>145.02207304920631</v>
      </c>
      <c r="Q54" s="12">
        <f t="shared" si="248"/>
        <v>180.20956757793988</v>
      </c>
      <c r="R54" s="12">
        <f t="shared" si="248"/>
        <v>222.74429844945692</v>
      </c>
      <c r="S54" s="12">
        <f t="shared" si="248"/>
        <v>273.75385269933577</v>
      </c>
      <c r="T54" s="12">
        <f t="shared" si="248"/>
        <v>334.40313751180014</v>
      </c>
      <c r="U54" s="12">
        <f t="shared" si="248"/>
        <v>405.84888082808203</v>
      </c>
      <c r="V54" s="12">
        <f t="shared" si="248"/>
        <v>489.18230673454218</v>
      </c>
      <c r="W54" s="12">
        <f t="shared" si="248"/>
        <v>585.36264181155173</v>
      </c>
      <c r="X54" s="12">
        <f t="shared" si="248"/>
        <v>695.1463411739727</v>
      </c>
      <c r="Y54" s="12">
        <f t="shared" si="248"/>
        <v>819.01898492436692</v>
      </c>
      <c r="Z54" s="12">
        <f t="shared" si="248"/>
        <v>957.13811848283649</v>
      </c>
      <c r="AA54" s="12">
        <f t="shared" si="248"/>
        <v>1109.2953367263099</v>
      </c>
      <c r="AB54" s="52">
        <f t="shared" si="248"/>
        <v>1274.9043032016459</v>
      </c>
      <c r="AC54" s="53">
        <f t="shared" si="248"/>
        <v>1453.0182202901915</v>
      </c>
      <c r="AD54" s="53">
        <f t="shared" si="248"/>
        <v>1642.3760721604988</v>
      </c>
      <c r="AE54" s="53">
        <f t="shared" si="248"/>
        <v>1841.4726659305793</v>
      </c>
      <c r="AF54" s="54">
        <f t="shared" si="248"/>
        <v>2048.6441042520496</v>
      </c>
      <c r="AG54" s="54">
        <f t="shared" ref="AG54" si="249">$E$3+($C53/($C53+AF5))*AF4*(1/(1+EXP(-$A53*(AG52-$B53))))</f>
        <v>2262.1585962886061</v>
      </c>
      <c r="AH54" s="54">
        <f t="shared" ref="AH54" si="250">$E$3+($C53/($C53+AG5))*AG4*(1/(1+EXP(-$A53*(AH52-$B53))))</f>
        <v>2530.6178069566295</v>
      </c>
      <c r="AI54" s="54">
        <f t="shared" ref="AI54" si="251">$E$3+($C53/($C53+AH5))*AH4*(1/(1+EXP(-$A53*(AI52-$B53))))</f>
        <v>2701.4551908651329</v>
      </c>
      <c r="AJ54" s="54">
        <f t="shared" ref="AJ54" si="252">$E$3+($C53/($C53+AI5))*AI4*(1/(1+EXP(-$A53*(AJ52-$B53))))</f>
        <v>2924.1429122621607</v>
      </c>
      <c r="AK54" s="54">
        <f t="shared" ref="AK54" si="253">$E$3+($C53/($C53+AJ5))*AJ4*(1/(1+EXP(-$A53*(AK52-$B53))))</f>
        <v>3147.0776216020231</v>
      </c>
      <c r="AL54" s="54">
        <f t="shared" ref="AL54" si="254">$E$3+($C53/($C53+AK5))*AK4*(1/(1+EXP(-$A53*(AL52-$B53))))</f>
        <v>3369.1737104932549</v>
      </c>
      <c r="AM54" s="54">
        <f t="shared" ref="AM54" si="255">$E$3+($C53/($C53+AL5))*AL4*(1/(1+EXP(-$A53*(AM52-$B53))))</f>
        <v>3589.5501131412734</v>
      </c>
      <c r="AN54" s="69">
        <f t="shared" ref="AN54" si="256">$E$3+($C53/($C53+AM5))*AM4*(1/(1+EXP(-$A53*(AN52-$B53))))</f>
        <v>3807.5199839087504</v>
      </c>
      <c r="AO54" s="54">
        <f t="shared" ref="AO54" si="257">$E$3+($C53/($C53+AN5))*AN4*(1/(1+EXP(-$A53*(AO52-$B53))))</f>
        <v>4022.5721551855622</v>
      </c>
      <c r="AP54" s="54">
        <f t="shared" ref="AP54" si="258">$E$3+($C53/($C53+AO5))*AO4*(1/(1+EXP(-$A53*(AP52-$B53))))</f>
        <v>4234.3480027361729</v>
      </c>
      <c r="AQ54" s="54">
        <f t="shared" ref="AQ54" si="259">$E$3+($C53/($C53+AP5))*AP4*(1/(1+EXP(-$A53*(AQ52-$B53))))</f>
        <v>4442.6166676129287</v>
      </c>
      <c r="AR54" s="54">
        <f t="shared" ref="AR54" si="260">$E$3+($C53/($C53+AQ5))*AQ4*(1/(1+EXP(-$A53*(AR52-$B53))))</f>
        <v>4647.2507972793364</v>
      </c>
      <c r="AS54" s="54">
        <f t="shared" ref="AS54" si="261">$E$3+($C53/($C53+AR5))*AR4*(1/(1+EXP(-$A53*(AS52-$B53))))</f>
        <v>4848.2042209252013</v>
      </c>
      <c r="AT54" s="54">
        <f t="shared" ref="AT54" si="262">$E$3+($C53/($C53+AS5))*AS4*(1/(1+EXP(-$A53*(AT52-$B53))))</f>
        <v>5045.4923467302488</v>
      </c>
      <c r="AU54" s="54">
        <f t="shared" ref="AU54" si="263">$E$3+($C53/($C53+AT5))*AT4*(1/(1+EXP(-$A53*(AU52-$B53))))</f>
        <v>5239.1755920104442</v>
      </c>
      <c r="AV54" s="54">
        <f t="shared" ref="AV54" si="264">$E$3+($C53/($C53+AU5))*AU4*(1/(1+EXP(-$A53*(AV52-$B53))))</f>
        <v>5429.3458268321774</v>
      </c>
      <c r="AW54" s="54">
        <f t="shared" ref="AW54" si="265">$E$3+($C53/($C53+AV5))*AV4*(1/(1+EXP(-$A53*(AW52-$B53))))</f>
        <v>5616.1156058343231</v>
      </c>
      <c r="AX54" s="69">
        <f t="shared" ref="AX54" si="266">$E$3+($C53/($C53+AW5))*AW4*(1/(1+EXP(-$A53*(AX52-$B53))))</f>
        <v>5799.6098532163887</v>
      </c>
      <c r="AY54" s="54">
        <f t="shared" ref="AY54" si="267">$E$3+($C53/($C53+AX5))*AX4*(1/(1+EXP(-$A53*(AY52-$B53))))</f>
        <v>5979.9596243057777</v>
      </c>
      <c r="AZ54" s="54">
        <f t="shared" ref="AZ54" si="268">$E$3+($C53/($C53+AY5))*AY4*(1/(1+EXP(-$A53*(AZ52-$B53))))</f>
        <v>6157.2975701632677</v>
      </c>
      <c r="BA54" s="54">
        <f t="shared" ref="BA54" si="269">$E$3+($C53/($C53+AZ5))*AZ4*(1/(1+EXP(-$A53*(BA52-$B53))))</f>
        <v>6331.7547610309102</v>
      </c>
      <c r="BB54" s="54">
        <f t="shared" ref="BB54" si="270">$E$3+($C53/($C53+BA5))*BA4*(1/(1+EXP(-$A53*(BB52-$B53))))</f>
        <v>6503.458566948103</v>
      </c>
      <c r="BC54" s="54">
        <f t="shared" ref="BC54" si="271">$E$3+($C53/($C53+BB5))*BB4*(1/(1+EXP(-$A53*(BC52-$B53))))</f>
        <v>6672.5313407873791</v>
      </c>
      <c r="BD54" s="54">
        <f t="shared" ref="BD54" si="272">$E$3+($C53/($C53+BC5))*BC4*(1/(1+EXP(-$A53*(BD52-$B53))))</f>
        <v>6839.0896948659438</v>
      </c>
      <c r="BE54" s="54">
        <f t="shared" ref="BE54" si="273">$E$3+($C53/($C53+BD5))*BD4*(1/(1+EXP(-$A53*(BE52-$B53))))</f>
        <v>7003.2442041511285</v>
      </c>
      <c r="BF54" s="54">
        <f t="shared" ref="BF54" si="274">$E$3+($C53/($C53+BE5))*BE4*(1/(1+EXP(-$A53*(BF52-$B53))))</f>
        <v>7165.0994055054171</v>
      </c>
      <c r="BG54" s="54">
        <f t="shared" ref="BG54" si="275">$E$3+($C53/($C53+BF5))*BF4*(1/(1+EXP(-$A53*(BG52-$B53))))</f>
        <v>7324.7539930405837</v>
      </c>
      <c r="BH54" s="69">
        <f t="shared" ref="BH54" si="276">$E$3+($C53/($C53+BG5))*BG4*(1/(1+EXP(-$A53*(BH52-$B53))))</f>
        <v>7482.3011347161237</v>
      </c>
    </row>
    <row r="55" spans="1:60" ht="15.75" thickBot="1" x14ac:dyDescent="0.3">
      <c r="A55" s="13" t="s">
        <v>69</v>
      </c>
      <c r="B55" s="17">
        <f>AX54</f>
        <v>5799.6098532163887</v>
      </c>
      <c r="C55" s="73">
        <f>AX54/$AX$4</f>
        <v>0.14713670297945977</v>
      </c>
      <c r="D55" s="4" t="s">
        <v>9</v>
      </c>
      <c r="E55" s="5">
        <f>SUM(F55:AF55)</f>
        <v>18345776.566208616</v>
      </c>
      <c r="F55" s="3">
        <f>(F54-F$3)^2</f>
        <v>170.37960709555966</v>
      </c>
      <c r="G55" s="3">
        <f t="shared" ref="G55:AF55" si="277">(G54-G$3)^2</f>
        <v>285.26238429626704</v>
      </c>
      <c r="H55" s="3">
        <f t="shared" si="277"/>
        <v>474.2068895852824</v>
      </c>
      <c r="I55" s="3">
        <f t="shared" si="277"/>
        <v>782.68956392593225</v>
      </c>
      <c r="J55" s="3">
        <f t="shared" si="277"/>
        <v>1282.5536597942012</v>
      </c>
      <c r="K55" s="3">
        <f t="shared" si="277"/>
        <v>2086.2043089482481</v>
      </c>
      <c r="L55" s="3">
        <f t="shared" si="277"/>
        <v>3367.6721772432597</v>
      </c>
      <c r="M55" s="3">
        <f t="shared" si="277"/>
        <v>5393.3230685344597</v>
      </c>
      <c r="N55" s="3">
        <f t="shared" si="277"/>
        <v>8565.7320835732862</v>
      </c>
      <c r="O55" s="3">
        <f t="shared" si="277"/>
        <v>13484.781334417767</v>
      </c>
      <c r="P55" s="3">
        <f t="shared" si="277"/>
        <v>21031.213820540386</v>
      </c>
      <c r="Q55" s="3">
        <f t="shared" si="277"/>
        <v>32475.251218402409</v>
      </c>
      <c r="R55" s="3">
        <f t="shared" si="277"/>
        <v>49614.728162287858</v>
      </c>
      <c r="S55" s="3">
        <f t="shared" si="277"/>
        <v>74940.769811435879</v>
      </c>
      <c r="T55" s="3">
        <f t="shared" si="277"/>
        <v>111824.77880966454</v>
      </c>
      <c r="U55" s="3">
        <f t="shared" si="277"/>
        <v>164712.30219737365</v>
      </c>
      <c r="V55" s="3">
        <f t="shared" si="277"/>
        <v>239297.32269202537</v>
      </c>
      <c r="W55" s="3">
        <f t="shared" si="277"/>
        <v>342645.87032880023</v>
      </c>
      <c r="X55" s="3">
        <f t="shared" si="277"/>
        <v>483210.47556531971</v>
      </c>
      <c r="Y55" s="3">
        <f t="shared" si="277"/>
        <v>669817.58599873667</v>
      </c>
      <c r="Z55" s="3">
        <f t="shared" si="277"/>
        <v>913861.53583717917</v>
      </c>
      <c r="AA55" s="3">
        <f t="shared" si="277"/>
        <v>1227298.2282403179</v>
      </c>
      <c r="AB55" s="46">
        <f t="shared" si="277"/>
        <v>1620796.2056965791</v>
      </c>
      <c r="AC55" s="47">
        <f t="shared" si="277"/>
        <v>2104815.9114103126</v>
      </c>
      <c r="AD55" s="47">
        <f t="shared" si="277"/>
        <v>2688906.9716081684</v>
      </c>
      <c r="AE55" s="47">
        <f t="shared" si="277"/>
        <v>3379828.1305453693</v>
      </c>
      <c r="AF55" s="48">
        <f t="shared" si="277"/>
        <v>4184806.4791886881</v>
      </c>
    </row>
    <row r="56" spans="1:60" ht="15.75" thickBot="1" x14ac:dyDescent="0.3">
      <c r="A56" s="13" t="s">
        <v>70</v>
      </c>
      <c r="B56" s="66">
        <f>BH54</f>
        <v>7482.3011347161237</v>
      </c>
      <c r="C56" s="75">
        <f>BH54/$BH$4</f>
        <v>0.1649462618107001</v>
      </c>
      <c r="D56" s="4" t="s">
        <v>10</v>
      </c>
      <c r="E56" s="5">
        <f>SUM(F56:AF56)</f>
        <v>14963.002234364198</v>
      </c>
      <c r="F56">
        <f>SQRT(F55)</f>
        <v>13.052953960524018</v>
      </c>
      <c r="G56">
        <f t="shared" ref="G56:AF56" si="278">SQRT(G55)</f>
        <v>16.889712380507461</v>
      </c>
      <c r="H56">
        <f t="shared" si="278"/>
        <v>21.776291915413019</v>
      </c>
      <c r="I56">
        <f t="shared" si="278"/>
        <v>27.976589569244002</v>
      </c>
      <c r="J56">
        <f t="shared" si="278"/>
        <v>35.812758338254277</v>
      </c>
      <c r="K56">
        <f t="shared" si="278"/>
        <v>45.674985593300939</v>
      </c>
      <c r="L56">
        <f t="shared" si="278"/>
        <v>58.031648065889527</v>
      </c>
      <c r="M56">
        <f t="shared" si="278"/>
        <v>73.439247467103442</v>
      </c>
      <c r="N56">
        <f t="shared" si="278"/>
        <v>92.55124031353273</v>
      </c>
      <c r="O56">
        <f t="shared" si="278"/>
        <v>116.12399120947302</v>
      </c>
      <c r="P56">
        <f t="shared" si="278"/>
        <v>145.0214253844596</v>
      </c>
      <c r="Q56">
        <f t="shared" si="278"/>
        <v>180.20890993067576</v>
      </c>
      <c r="R56">
        <f t="shared" si="278"/>
        <v>222.74363775939338</v>
      </c>
      <c r="S56">
        <f t="shared" si="278"/>
        <v>273.7531183592908</v>
      </c>
      <c r="T56">
        <f t="shared" si="278"/>
        <v>334.40212141920472</v>
      </c>
      <c r="U56">
        <f t="shared" si="278"/>
        <v>405.84763421433621</v>
      </c>
      <c r="V56">
        <f t="shared" si="278"/>
        <v>489.18025582807957</v>
      </c>
      <c r="W56">
        <f t="shared" si="278"/>
        <v>585.35960770179577</v>
      </c>
      <c r="X56">
        <f t="shared" si="278"/>
        <v>695.13342285155568</v>
      </c>
      <c r="Y56">
        <f t="shared" si="278"/>
        <v>818.42384251605029</v>
      </c>
      <c r="Z56">
        <f t="shared" si="278"/>
        <v>955.96105351482765</v>
      </c>
      <c r="AA56">
        <f t="shared" si="278"/>
        <v>1107.8349282453221</v>
      </c>
      <c r="AB56" s="43">
        <f t="shared" si="278"/>
        <v>1273.1049468510359</v>
      </c>
      <c r="AC56" s="44">
        <f t="shared" si="278"/>
        <v>1450.7983703500333</v>
      </c>
      <c r="AD56" s="44">
        <f t="shared" si="278"/>
        <v>1639.7886972436932</v>
      </c>
      <c r="AE56" s="44">
        <f t="shared" si="278"/>
        <v>1838.4308881612519</v>
      </c>
      <c r="AF56" s="45">
        <f t="shared" si="278"/>
        <v>2045.6799552199479</v>
      </c>
    </row>
    <row r="60" spans="1:60" ht="15.75" thickBot="1" x14ac:dyDescent="0.3">
      <c r="A60" t="s">
        <v>23</v>
      </c>
    </row>
    <row r="61" spans="1:60" x14ac:dyDescent="0.25">
      <c r="A61" s="22" t="s">
        <v>15</v>
      </c>
      <c r="B61" s="23" t="s">
        <v>18</v>
      </c>
      <c r="C61" s="24" t="s">
        <v>19</v>
      </c>
      <c r="D61" s="4" t="s">
        <v>21</v>
      </c>
      <c r="E61">
        <v>0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 s="43">
        <v>23</v>
      </c>
      <c r="AC61" s="44">
        <v>24</v>
      </c>
      <c r="AD61" s="44">
        <v>25</v>
      </c>
      <c r="AE61" s="44">
        <v>26</v>
      </c>
      <c r="AF61" s="45">
        <v>27</v>
      </c>
      <c r="AG61" s="45">
        <v>28</v>
      </c>
      <c r="AH61" s="45">
        <v>29</v>
      </c>
      <c r="AI61" s="45">
        <v>30</v>
      </c>
      <c r="AJ61" s="45">
        <v>31</v>
      </c>
      <c r="AK61" s="45">
        <v>32</v>
      </c>
      <c r="AL61" s="45">
        <v>33</v>
      </c>
      <c r="AM61" s="45">
        <v>34</v>
      </c>
      <c r="AN61" s="69">
        <v>35</v>
      </c>
      <c r="AO61" s="45">
        <v>36</v>
      </c>
      <c r="AP61" s="45">
        <v>37</v>
      </c>
      <c r="AQ61" s="45">
        <v>38</v>
      </c>
      <c r="AR61" s="45">
        <v>39</v>
      </c>
      <c r="AS61" s="45">
        <v>40</v>
      </c>
      <c r="AT61" s="45">
        <v>41</v>
      </c>
      <c r="AU61" s="45">
        <v>42</v>
      </c>
      <c r="AV61" s="45">
        <v>43</v>
      </c>
      <c r="AW61" s="45">
        <v>44</v>
      </c>
      <c r="AX61" s="69">
        <v>45</v>
      </c>
      <c r="AY61" s="45">
        <v>46</v>
      </c>
      <c r="AZ61" s="45">
        <v>47</v>
      </c>
      <c r="BA61" s="45">
        <v>48</v>
      </c>
      <c r="BB61" s="45">
        <v>49</v>
      </c>
      <c r="BC61" s="45">
        <v>50</v>
      </c>
      <c r="BD61" s="45">
        <v>51</v>
      </c>
      <c r="BE61" s="45">
        <v>52</v>
      </c>
      <c r="BF61" s="45">
        <v>53</v>
      </c>
      <c r="BG61" s="45">
        <v>54</v>
      </c>
      <c r="BH61" s="69">
        <v>55</v>
      </c>
    </row>
    <row r="62" spans="1:60" ht="15.75" thickBot="1" x14ac:dyDescent="0.3">
      <c r="A62" s="25">
        <v>2.1357556620024538</v>
      </c>
      <c r="B62" s="26">
        <v>5.067484400855371E-2</v>
      </c>
      <c r="C62" s="27">
        <v>17753.858180399951</v>
      </c>
      <c r="D62" s="4" t="s">
        <v>20</v>
      </c>
      <c r="F62">
        <f>G63-F63</f>
        <v>2.7787027350351634</v>
      </c>
      <c r="G62">
        <f t="shared" ref="G62:AF62" si="279">H63-G63</f>
        <v>3.8899198470852987</v>
      </c>
      <c r="H62">
        <f t="shared" si="279"/>
        <v>5.3425125411962</v>
      </c>
      <c r="I62">
        <f t="shared" si="279"/>
        <v>7.2055205252273531</v>
      </c>
      <c r="J62">
        <f t="shared" si="279"/>
        <v>9.551874046071962</v>
      </c>
      <c r="K62">
        <f t="shared" si="279"/>
        <v>12.45617348706525</v>
      </c>
      <c r="L62">
        <f t="shared" si="279"/>
        <v>15.992074400953207</v>
      </c>
      <c r="M62">
        <f t="shared" si="279"/>
        <v>20.229401567823118</v>
      </c>
      <c r="N62">
        <f t="shared" si="279"/>
        <v>25.231142390375453</v>
      </c>
      <c r="O62">
        <f t="shared" si="279"/>
        <v>31.050484610825421</v>
      </c>
      <c r="P62">
        <f t="shared" si="279"/>
        <v>37.728064767992407</v>
      </c>
      <c r="Q62">
        <f t="shared" si="279"/>
        <v>45.289582273244065</v>
      </c>
      <c r="R62">
        <f t="shared" si="279"/>
        <v>53.743911034486985</v>
      </c>
      <c r="S62">
        <f t="shared" si="279"/>
        <v>63.081808767555117</v>
      </c>
      <c r="T62">
        <f t="shared" si="279"/>
        <v>73.275286695315685</v>
      </c>
      <c r="U62">
        <f t="shared" si="279"/>
        <v>84.277662654275503</v>
      </c>
      <c r="V62">
        <f t="shared" si="279"/>
        <v>96.024281957936864</v>
      </c>
      <c r="W62">
        <f t="shared" si="279"/>
        <v>108.43385550183928</v>
      </c>
      <c r="X62">
        <f t="shared" si="279"/>
        <v>121.41033567539057</v>
      </c>
      <c r="Y62">
        <f t="shared" si="279"/>
        <v>134.84522905036647</v>
      </c>
      <c r="Z62">
        <f t="shared" si="279"/>
        <v>148.62023116131047</v>
      </c>
      <c r="AA62">
        <f t="shared" si="279"/>
        <v>162.6100629009045</v>
      </c>
      <c r="AB62" s="43">
        <f t="shared" si="279"/>
        <v>176.68538947497245</v>
      </c>
      <c r="AC62" s="44">
        <f t="shared" si="279"/>
        <v>190.71571043020958</v>
      </c>
      <c r="AD62" s="44">
        <f t="shared" si="279"/>
        <v>204.57212165812143</v>
      </c>
      <c r="AE62" s="44">
        <f t="shared" si="279"/>
        <v>218.12986605830179</v>
      </c>
      <c r="AF62" s="44">
        <f t="shared" si="279"/>
        <v>231.27060730096946</v>
      </c>
      <c r="AG62" s="44">
        <f t="shared" ref="AG62" si="280">AH63-AG63</f>
        <v>243.88437957063252</v>
      </c>
      <c r="AH62" s="44">
        <f t="shared" ref="AH62" si="281">AI63-AH63</f>
        <v>255.87118419619719</v>
      </c>
      <c r="AI62" s="44">
        <f t="shared" ref="AI62" si="282">AJ63-AI63</f>
        <v>267.14222080152558</v>
      </c>
      <c r="AJ62" s="44">
        <f t="shared" ref="AJ62" si="283">AK63-AJ63</f>
        <v>277.62075540731212</v>
      </c>
      <c r="AK62" s="44">
        <f t="shared" ref="AK62" si="284">AL63-AK63</f>
        <v>287.242640375684</v>
      </c>
      <c r="AL62" s="44">
        <f t="shared" ref="AL62" si="285">AM63-AL63</f>
        <v>295.95651101658268</v>
      </c>
      <c r="AM62" s="44">
        <f t="shared" ref="AM62" si="286">AN63-AM63</f>
        <v>303.72369105036842</v>
      </c>
      <c r="AN62" s="72">
        <f t="shared" ref="AN62" si="287">AO63-AN63</f>
        <v>310.51784406374918</v>
      </c>
      <c r="AO62" s="44">
        <f t="shared" ref="AO62" si="288">AP63-AO63</f>
        <v>316.32441082759487</v>
      </c>
      <c r="AP62" s="44">
        <f t="shared" ref="AP62" si="289">AQ63-AP63</f>
        <v>321.13987315406121</v>
      </c>
      <c r="AQ62" s="44">
        <f t="shared" ref="AQ62" si="290">AR63-AQ63</f>
        <v>324.97088417995928</v>
      </c>
      <c r="AR62" s="44">
        <f t="shared" ref="AR62" si="291">AS63-AR63</f>
        <v>327.83330290745016</v>
      </c>
      <c r="AS62" s="44">
        <f t="shared" ref="AS62" si="292">AT63-AS63</f>
        <v>329.75116783480917</v>
      </c>
      <c r="AT62" s="44">
        <f t="shared" ref="AT62" si="293">AU63-AT63</f>
        <v>330.75564086788381</v>
      </c>
      <c r="AU62" s="44">
        <f t="shared" ref="AU62" si="294">AV63-AU63</f>
        <v>330.88394868067735</v>
      </c>
      <c r="AV62" s="44">
        <f t="shared" ref="AV62" si="295">AW63-AV63</f>
        <v>330.17834451584167</v>
      </c>
      <c r="AW62" s="44">
        <f t="shared" ref="AW62" si="296">AX63-AW63</f>
        <v>328.68510926575254</v>
      </c>
      <c r="AX62" s="72">
        <f t="shared" ref="AX62" si="297">AY63-AX63</f>
        <v>326.45360669450656</v>
      </c>
      <c r="AY62" s="44">
        <f t="shared" ref="AY62" si="298">AZ63-AY63</f>
        <v>323.5354039562244</v>
      </c>
      <c r="AZ62" s="44">
        <f t="shared" ref="AZ62" si="299">BA63-AZ63</f>
        <v>319.98346520622272</v>
      </c>
      <c r="BA62" s="44">
        <f t="shared" ref="BA62" si="300">BB63-BA63</f>
        <v>315.85142313148572</v>
      </c>
      <c r="BB62" s="44">
        <f t="shared" ref="BB62" si="301">BC63-BB63</f>
        <v>311.1929306645161</v>
      </c>
      <c r="BC62" s="44">
        <f t="shared" ref="BC62" si="302">BD63-BC63</f>
        <v>306.06109298878255</v>
      </c>
      <c r="BD62" s="44">
        <f t="shared" ref="BD62" si="303">BE63-BD63</f>
        <v>300.50797818013962</v>
      </c>
      <c r="BE62" s="44">
        <f t="shared" ref="BE62" si="304">BF63-BE63</f>
        <v>294.58420343093348</v>
      </c>
      <c r="BF62" s="44">
        <f t="shared" ref="BF62" si="305">BG63-BF63</f>
        <v>288.33859273940834</v>
      </c>
      <c r="BG62" s="44">
        <f t="shared" ref="BG62" si="306">BH63-BG63</f>
        <v>281.81790118011668</v>
      </c>
      <c r="BH62" s="72">
        <f t="shared" ref="BH62" si="307">BI63-BH63</f>
        <v>-10540.94263231985</v>
      </c>
    </row>
    <row r="63" spans="1:60" ht="15.75" thickBot="1" x14ac:dyDescent="0.3">
      <c r="A63" s="13" t="s">
        <v>68</v>
      </c>
      <c r="B63" s="65">
        <f>AN63</f>
        <v>4221.5755078497341</v>
      </c>
      <c r="C63" s="74">
        <f>AN63/$AN$4</f>
        <v>0.12612676941285111</v>
      </c>
      <c r="D63" s="4" t="s">
        <v>8</v>
      </c>
      <c r="F63" s="12">
        <f>$E$3+($C62)*(EXP(-EXP($A62-$B62*F61)))</f>
        <v>5.6923119165805369</v>
      </c>
      <c r="G63" s="12">
        <f t="shared" ref="G63:AF63" si="308">$E$3+($C62)*(EXP(-EXP($A62-$B62*G61)))</f>
        <v>8.4710146516157003</v>
      </c>
      <c r="H63" s="12">
        <f t="shared" si="308"/>
        <v>12.360934498700999</v>
      </c>
      <c r="I63" s="12">
        <f t="shared" si="308"/>
        <v>17.703447039897199</v>
      </c>
      <c r="J63" s="12">
        <f t="shared" si="308"/>
        <v>24.908967565124552</v>
      </c>
      <c r="K63" s="12">
        <f t="shared" si="308"/>
        <v>34.460841611196514</v>
      </c>
      <c r="L63" s="12">
        <f t="shared" si="308"/>
        <v>46.917015098261764</v>
      </c>
      <c r="M63" s="12">
        <f t="shared" si="308"/>
        <v>62.909089499214971</v>
      </c>
      <c r="N63" s="12">
        <f t="shared" si="308"/>
        <v>83.138491067038089</v>
      </c>
      <c r="O63" s="12">
        <f t="shared" si="308"/>
        <v>108.36963345741354</v>
      </c>
      <c r="P63" s="12">
        <f t="shared" si="308"/>
        <v>139.42011806823896</v>
      </c>
      <c r="Q63" s="12">
        <f t="shared" si="308"/>
        <v>177.14818283623137</v>
      </c>
      <c r="R63" s="12">
        <f t="shared" si="308"/>
        <v>222.43776510947544</v>
      </c>
      <c r="S63" s="12">
        <f t="shared" si="308"/>
        <v>276.18167614396242</v>
      </c>
      <c r="T63" s="12">
        <f t="shared" si="308"/>
        <v>339.26348491151754</v>
      </c>
      <c r="U63" s="12">
        <f t="shared" si="308"/>
        <v>412.53877160683322</v>
      </c>
      <c r="V63" s="12">
        <f t="shared" si="308"/>
        <v>496.81643426110872</v>
      </c>
      <c r="W63" s="12">
        <f t="shared" si="308"/>
        <v>592.84071621904559</v>
      </c>
      <c r="X63" s="12">
        <f t="shared" si="308"/>
        <v>701.27457172088486</v>
      </c>
      <c r="Y63" s="12">
        <f t="shared" si="308"/>
        <v>822.68490739627543</v>
      </c>
      <c r="Z63" s="12">
        <f t="shared" si="308"/>
        <v>957.5301364466419</v>
      </c>
      <c r="AA63" s="12">
        <f t="shared" si="308"/>
        <v>1106.1503676079524</v>
      </c>
      <c r="AB63" s="52">
        <f t="shared" si="308"/>
        <v>1268.7604305088569</v>
      </c>
      <c r="AC63" s="53">
        <f t="shared" si="308"/>
        <v>1445.4458199838293</v>
      </c>
      <c r="AD63" s="53">
        <f t="shared" si="308"/>
        <v>1636.1615304140389</v>
      </c>
      <c r="AE63" s="53">
        <f t="shared" si="308"/>
        <v>1840.7336520721603</v>
      </c>
      <c r="AF63" s="54">
        <f t="shared" si="308"/>
        <v>2058.8635181304621</v>
      </c>
      <c r="AG63" s="54">
        <f t="shared" ref="AG63:BH63" si="309">$E$3+($C62)*(EXP(-EXP($A62-$B62*AG61)))</f>
        <v>2290.1341254314316</v>
      </c>
      <c r="AH63" s="54">
        <f t="shared" si="309"/>
        <v>2534.0185050020641</v>
      </c>
      <c r="AI63" s="54">
        <f t="shared" si="309"/>
        <v>2789.8896891982613</v>
      </c>
      <c r="AJ63" s="54">
        <f t="shared" si="309"/>
        <v>3057.0319099997869</v>
      </c>
      <c r="AK63" s="54">
        <f t="shared" si="309"/>
        <v>3334.652665407099</v>
      </c>
      <c r="AL63" s="54">
        <f t="shared" si="309"/>
        <v>3621.895305782783</v>
      </c>
      <c r="AM63" s="54">
        <f t="shared" si="309"/>
        <v>3917.8518167993657</v>
      </c>
      <c r="AN63" s="76">
        <f t="shared" si="309"/>
        <v>4221.5755078497341</v>
      </c>
      <c r="AO63" s="54">
        <f t="shared" si="309"/>
        <v>4532.0933519134833</v>
      </c>
      <c r="AP63" s="54">
        <f t="shared" si="309"/>
        <v>4848.4177627410781</v>
      </c>
      <c r="AQ63" s="54">
        <f t="shared" si="309"/>
        <v>5169.5576358951394</v>
      </c>
      <c r="AR63" s="54">
        <f t="shared" si="309"/>
        <v>5494.5285200750986</v>
      </c>
      <c r="AS63" s="54">
        <f t="shared" si="309"/>
        <v>5822.3618229825488</v>
      </c>
      <c r="AT63" s="54">
        <f t="shared" si="309"/>
        <v>6152.112990817358</v>
      </c>
      <c r="AU63" s="54">
        <f t="shared" si="309"/>
        <v>6482.8686316852418</v>
      </c>
      <c r="AV63" s="54">
        <f t="shared" si="309"/>
        <v>6813.7525803659191</v>
      </c>
      <c r="AW63" s="54">
        <f t="shared" si="309"/>
        <v>7143.9309248817608</v>
      </c>
      <c r="AX63" s="76">
        <f t="shared" si="309"/>
        <v>7472.6160341475133</v>
      </c>
      <c r="AY63" s="54">
        <f t="shared" si="309"/>
        <v>7799.0696408420199</v>
      </c>
      <c r="AZ63" s="54">
        <f t="shared" si="309"/>
        <v>8122.6050447982443</v>
      </c>
      <c r="BA63" s="54">
        <f t="shared" si="309"/>
        <v>8442.588510004467</v>
      </c>
      <c r="BB63" s="54">
        <f t="shared" si="309"/>
        <v>8758.4399331359527</v>
      </c>
      <c r="BC63" s="54">
        <f t="shared" si="309"/>
        <v>9069.6328638004688</v>
      </c>
      <c r="BD63" s="54">
        <f t="shared" si="309"/>
        <v>9375.6939567892514</v>
      </c>
      <c r="BE63" s="54">
        <f t="shared" si="309"/>
        <v>9676.201934969391</v>
      </c>
      <c r="BF63" s="54">
        <f t="shared" si="309"/>
        <v>9970.7861384003245</v>
      </c>
      <c r="BG63" s="54">
        <f t="shared" si="309"/>
        <v>10259.124731139733</v>
      </c>
      <c r="BH63" s="76">
        <f t="shared" si="309"/>
        <v>10540.94263231985</v>
      </c>
    </row>
    <row r="64" spans="1:60" ht="15.75" thickBot="1" x14ac:dyDescent="0.3">
      <c r="A64" s="13" t="s">
        <v>69</v>
      </c>
      <c r="B64" s="17">
        <f>AX63</f>
        <v>7472.6160341475133</v>
      </c>
      <c r="C64" s="73">
        <f>AX63/$AX$4</f>
        <v>0.18958104316036792</v>
      </c>
      <c r="D64" s="4" t="s">
        <v>9</v>
      </c>
      <c r="E64" s="5">
        <f>SUM(F64:AF64)</f>
        <v>18350373.810716998</v>
      </c>
      <c r="F64" s="3">
        <f>(F63-F$3)^2</f>
        <v>32.402414955644787</v>
      </c>
      <c r="G64" s="3">
        <f t="shared" ref="G64:AF64" si="310">(G63-G$3)^2</f>
        <v>71.758089227887865</v>
      </c>
      <c r="H64" s="3">
        <f t="shared" si="310"/>
        <v>152.79270168117651</v>
      </c>
      <c r="I64" s="3">
        <f t="shared" si="310"/>
        <v>313.41203709444488</v>
      </c>
      <c r="J64" s="3">
        <f t="shared" si="310"/>
        <v>620.45666516042695</v>
      </c>
      <c r="K64" s="3">
        <f t="shared" si="310"/>
        <v>1187.5496045519731</v>
      </c>
      <c r="L64" s="3">
        <f t="shared" si="310"/>
        <v>2201.2063057305222</v>
      </c>
      <c r="M64" s="3">
        <f t="shared" si="310"/>
        <v>3957.5535416202392</v>
      </c>
      <c r="N64" s="3">
        <f t="shared" si="310"/>
        <v>6912.0086969039721</v>
      </c>
      <c r="O64" s="3">
        <f t="shared" si="310"/>
        <v>11743.859465841191</v>
      </c>
      <c r="P64" s="3">
        <f t="shared" si="310"/>
        <v>19437.788727590254</v>
      </c>
      <c r="Q64" s="3">
        <f t="shared" si="310"/>
        <v>31381.245680575787</v>
      </c>
      <c r="R64" s="3">
        <f t="shared" si="310"/>
        <v>49478.265422492354</v>
      </c>
      <c r="S64" s="3">
        <f t="shared" si="310"/>
        <v>76275.912615698835</v>
      </c>
      <c r="T64" s="3">
        <f t="shared" si="310"/>
        <v>115099.0227491101</v>
      </c>
      <c r="U64" s="3">
        <f t="shared" si="310"/>
        <v>170187.20952742221</v>
      </c>
      <c r="V64" s="3">
        <f t="shared" si="310"/>
        <v>246824.53150805726</v>
      </c>
      <c r="W64" s="3">
        <f t="shared" si="310"/>
        <v>351456.51732871513</v>
      </c>
      <c r="X64" s="3">
        <f t="shared" si="310"/>
        <v>491767.90652715287</v>
      </c>
      <c r="Y64" s="3">
        <f t="shared" si="310"/>
        <v>675831.58169795736</v>
      </c>
      <c r="Z64" s="3">
        <f t="shared" si="310"/>
        <v>914611.19732661545</v>
      </c>
      <c r="AA64" s="3">
        <f t="shared" si="310"/>
        <v>1220339.9057959346</v>
      </c>
      <c r="AB64" s="46">
        <f t="shared" si="310"/>
        <v>1605190.3634322188</v>
      </c>
      <c r="AC64" s="47">
        <f t="shared" si="310"/>
        <v>2082901.2006084956</v>
      </c>
      <c r="AD64" s="47">
        <f t="shared" si="310"/>
        <v>2668564.521508499</v>
      </c>
      <c r="AE64" s="47">
        <f t="shared" si="310"/>
        <v>3377111.4248786592</v>
      </c>
      <c r="AF64" s="48">
        <f t="shared" si="310"/>
        <v>4226722.215859036</v>
      </c>
    </row>
    <row r="65" spans="1:60" ht="15.75" thickBot="1" x14ac:dyDescent="0.3">
      <c r="A65" s="13" t="s">
        <v>70</v>
      </c>
      <c r="B65" s="66">
        <f>BH63</f>
        <v>10540.94263231985</v>
      </c>
      <c r="C65" s="75">
        <f>BH63/$BH$4</f>
        <v>0.23237357757429603</v>
      </c>
      <c r="D65" s="4" t="s">
        <v>10</v>
      </c>
      <c r="E65" s="5">
        <f>SUM(F65:AF65)</f>
        <v>14883.31519520164</v>
      </c>
      <c r="F65">
        <f>SQRT(F64)</f>
        <v>5.6923119165805369</v>
      </c>
      <c r="G65">
        <f t="shared" ref="G65:AF65" si="311">SQRT(G64)</f>
        <v>8.4710146516157003</v>
      </c>
      <c r="H65">
        <f t="shared" si="311"/>
        <v>12.360934498700999</v>
      </c>
      <c r="I65">
        <f t="shared" si="311"/>
        <v>17.703447039897199</v>
      </c>
      <c r="J65">
        <f t="shared" si="311"/>
        <v>24.908967565124552</v>
      </c>
      <c r="K65">
        <f t="shared" si="311"/>
        <v>34.460841611196514</v>
      </c>
      <c r="L65">
        <f t="shared" si="311"/>
        <v>46.917015098261764</v>
      </c>
      <c r="M65">
        <f t="shared" si="311"/>
        <v>62.909089499214971</v>
      </c>
      <c r="N65">
        <f t="shared" si="311"/>
        <v>83.138491067038089</v>
      </c>
      <c r="O65">
        <f t="shared" si="311"/>
        <v>108.36908906990587</v>
      </c>
      <c r="P65">
        <f t="shared" si="311"/>
        <v>139.41947040349226</v>
      </c>
      <c r="Q65">
        <f t="shared" si="311"/>
        <v>177.14752518896725</v>
      </c>
      <c r="R65">
        <f t="shared" si="311"/>
        <v>222.4371044194119</v>
      </c>
      <c r="S65">
        <f t="shared" si="311"/>
        <v>276.18094180391745</v>
      </c>
      <c r="T65">
        <f t="shared" si="311"/>
        <v>339.26246881892212</v>
      </c>
      <c r="U65">
        <f t="shared" si="311"/>
        <v>412.5375249930874</v>
      </c>
      <c r="V65">
        <f t="shared" si="311"/>
        <v>496.81438335464611</v>
      </c>
      <c r="W65">
        <f t="shared" si="311"/>
        <v>592.83768210928963</v>
      </c>
      <c r="X65">
        <f t="shared" si="311"/>
        <v>701.26165339846784</v>
      </c>
      <c r="Y65">
        <f t="shared" si="311"/>
        <v>822.0897649879588</v>
      </c>
      <c r="Z65">
        <f t="shared" si="311"/>
        <v>956.35307147863307</v>
      </c>
      <c r="AA65">
        <f t="shared" si="311"/>
        <v>1104.6899591269646</v>
      </c>
      <c r="AB65" s="43">
        <f t="shared" si="311"/>
        <v>1266.9610741582469</v>
      </c>
      <c r="AC65" s="44">
        <f t="shared" si="311"/>
        <v>1443.2259700436712</v>
      </c>
      <c r="AD65" s="44">
        <f t="shared" si="311"/>
        <v>1633.5741554972333</v>
      </c>
      <c r="AE65" s="44">
        <f t="shared" si="311"/>
        <v>1837.691874302833</v>
      </c>
      <c r="AF65" s="45">
        <f t="shared" si="311"/>
        <v>2055.8993690983602</v>
      </c>
    </row>
    <row r="70" spans="1:60" ht="15.75" thickBot="1" x14ac:dyDescent="0.3">
      <c r="A70" t="s">
        <v>24</v>
      </c>
    </row>
    <row r="71" spans="1:60" x14ac:dyDescent="0.25">
      <c r="A71" s="22" t="s">
        <v>15</v>
      </c>
      <c r="B71" s="23" t="s">
        <v>18</v>
      </c>
      <c r="C71" s="24" t="s">
        <v>19</v>
      </c>
      <c r="D71" s="4" t="s">
        <v>21</v>
      </c>
      <c r="E71">
        <v>0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 s="43">
        <v>23</v>
      </c>
      <c r="AC71" s="44">
        <v>24</v>
      </c>
      <c r="AD71" s="44">
        <v>25</v>
      </c>
      <c r="AE71" s="44">
        <v>26</v>
      </c>
      <c r="AF71" s="45">
        <v>27</v>
      </c>
      <c r="AG71" s="45">
        <v>28</v>
      </c>
      <c r="AH71" s="45">
        <v>29</v>
      </c>
      <c r="AI71" s="45">
        <v>30</v>
      </c>
      <c r="AJ71" s="45">
        <v>31</v>
      </c>
      <c r="AK71" s="45">
        <v>32</v>
      </c>
      <c r="AL71" s="45">
        <v>33</v>
      </c>
      <c r="AM71" s="45">
        <v>34</v>
      </c>
      <c r="AN71" s="69">
        <v>35</v>
      </c>
      <c r="AO71" s="45">
        <v>36</v>
      </c>
      <c r="AP71" s="45">
        <v>37</v>
      </c>
      <c r="AQ71" s="45">
        <v>38</v>
      </c>
      <c r="AR71" s="45">
        <v>39</v>
      </c>
      <c r="AS71" s="45">
        <v>40</v>
      </c>
      <c r="AT71" s="45">
        <v>41</v>
      </c>
      <c r="AU71" s="45">
        <v>42</v>
      </c>
      <c r="AV71" s="45">
        <v>43</v>
      </c>
      <c r="AW71" s="45">
        <v>44</v>
      </c>
      <c r="AX71" s="69">
        <v>45</v>
      </c>
      <c r="AY71" s="45">
        <v>46</v>
      </c>
      <c r="AZ71" s="45">
        <v>47</v>
      </c>
      <c r="BA71" s="45">
        <v>48</v>
      </c>
      <c r="BB71" s="45">
        <v>49</v>
      </c>
      <c r="BC71" s="45">
        <v>50</v>
      </c>
      <c r="BD71" s="45">
        <v>51</v>
      </c>
      <c r="BE71" s="45">
        <v>52</v>
      </c>
      <c r="BF71" s="45">
        <v>53</v>
      </c>
      <c r="BG71" s="45">
        <v>54</v>
      </c>
      <c r="BH71" s="69">
        <v>55</v>
      </c>
    </row>
    <row r="72" spans="1:60" ht="15.75" thickBot="1" x14ac:dyDescent="0.3">
      <c r="A72" s="25">
        <v>1.9657427709259787</v>
      </c>
      <c r="B72" s="26">
        <v>5.5616906139863212E-2</v>
      </c>
      <c r="C72" s="27">
        <v>0.35935107942451455</v>
      </c>
      <c r="D72" s="4" t="s">
        <v>20</v>
      </c>
      <c r="F72">
        <f>G73-F73</f>
        <v>2.6995262586263662</v>
      </c>
      <c r="G72">
        <f t="shared" ref="G72:AF72" si="312">H73-G73</f>
        <v>3.8126196561155314</v>
      </c>
      <c r="H72">
        <f t="shared" si="312"/>
        <v>5.2735516075888942</v>
      </c>
      <c r="I72">
        <f t="shared" si="312"/>
        <v>7.1521930287621025</v>
      </c>
      <c r="J72">
        <f t="shared" si="312"/>
        <v>9.5216656116965055</v>
      </c>
      <c r="K72">
        <f t="shared" si="312"/>
        <v>12.455949528820241</v>
      </c>
      <c r="L72">
        <f t="shared" si="312"/>
        <v>16.027167480302246</v>
      </c>
      <c r="M72">
        <f t="shared" si="312"/>
        <v>20.302693973007763</v>
      </c>
      <c r="N72">
        <f t="shared" si="312"/>
        <v>25.342256231145129</v>
      </c>
      <c r="O72">
        <f t="shared" si="312"/>
        <v>31.195196078569239</v>
      </c>
      <c r="P72">
        <f t="shared" si="312"/>
        <v>37.898050897872935</v>
      </c>
      <c r="Q72">
        <f t="shared" si="312"/>
        <v>45.472588275997367</v>
      </c>
      <c r="R72">
        <f t="shared" si="312"/>
        <v>53.924396215656031</v>
      </c>
      <c r="S72">
        <f t="shared" si="312"/>
        <v>63.242092472627689</v>
      </c>
      <c r="T72">
        <f t="shared" si="312"/>
        <v>73.397176442849343</v>
      </c>
      <c r="U72">
        <f t="shared" si="312"/>
        <v>84.34450854154295</v>
      </c>
      <c r="V72">
        <f t="shared" si="312"/>
        <v>96.023368042250013</v>
      </c>
      <c r="W72">
        <f t="shared" si="312"/>
        <v>108.35901292316214</v>
      </c>
      <c r="X72">
        <f t="shared" si="312"/>
        <v>121.26464557888596</v>
      </c>
      <c r="Y72">
        <f t="shared" si="312"/>
        <v>134.64367664865802</v>
      </c>
      <c r="Z72">
        <f t="shared" si="312"/>
        <v>148.39217533152635</v>
      </c>
      <c r="AA72">
        <f t="shared" si="312"/>
        <v>162.40139751071865</v>
      </c>
      <c r="AB72" s="43">
        <f t="shared" si="312"/>
        <v>176.56029153967097</v>
      </c>
      <c r="AC72" s="44">
        <f t="shared" si="312"/>
        <v>190.75789422048979</v>
      </c>
      <c r="AD72" s="44">
        <f t="shared" si="312"/>
        <v>204.88554487117722</v>
      </c>
      <c r="AE72" s="44">
        <f t="shared" si="312"/>
        <v>218.83886206606689</v>
      </c>
      <c r="AF72" s="44">
        <f t="shared" si="312"/>
        <v>232.51944445664776</v>
      </c>
      <c r="AG72" s="44">
        <f t="shared" ref="AG72" si="313">AH73-AG73</f>
        <v>297.3187620653066</v>
      </c>
      <c r="AH72" s="44">
        <f t="shared" ref="AH72" si="314">AI73-AH73</f>
        <v>207.22431800664481</v>
      </c>
      <c r="AI72" s="44">
        <f t="shared" ref="AI72" si="315">AJ73-AI73</f>
        <v>271.05777661384627</v>
      </c>
      <c r="AJ72" s="44">
        <f t="shared" ref="AJ72" si="316">AK73-AJ73</f>
        <v>282.82568910293821</v>
      </c>
      <c r="AK72" s="44">
        <f t="shared" ref="AK72" si="317">AL73-AK73</f>
        <v>293.95706827105141</v>
      </c>
      <c r="AL72" s="44">
        <f t="shared" ref="AL72" si="318">AM73-AL73</f>
        <v>304.40845676625304</v>
      </c>
      <c r="AM72" s="44">
        <f t="shared" ref="AM72" si="319">AN73-AM73</f>
        <v>314.1462119752382</v>
      </c>
      <c r="AN72" s="72">
        <f t="shared" ref="AN72" si="320">AO73-AN73</f>
        <v>323.14612865649451</v>
      </c>
      <c r="AO72" s="44">
        <f t="shared" ref="AO72" si="321">AP73-AO73</f>
        <v>331.39292146706248</v>
      </c>
      <c r="AP72" s="44">
        <f t="shared" ref="AP72" si="322">AQ73-AP73</f>
        <v>338.87959943696842</v>
      </c>
      <c r="AQ72" s="44">
        <f t="shared" ref="AQ72" si="323">AR73-AQ73</f>
        <v>345.60676240550583</v>
      </c>
      <c r="AR72" s="44">
        <f t="shared" ref="AR72" si="324">AS73-AR73</f>
        <v>351.58184673440064</v>
      </c>
      <c r="AS72" s="44">
        <f t="shared" ref="AS72" si="325">AT73-AS73</f>
        <v>356.81834449833514</v>
      </c>
      <c r="AT72" s="44">
        <f t="shared" ref="AT72" si="326">AU73-AT73</f>
        <v>361.33501702866579</v>
      </c>
      <c r="AU72" s="44">
        <f t="shared" ref="AU72" si="327">AV73-AU73</f>
        <v>365.15512032559127</v>
      </c>
      <c r="AV72" s="44">
        <f t="shared" ref="AV72" si="328">AW73-AV73</f>
        <v>368.30565658142314</v>
      </c>
      <c r="AW72" s="44">
        <f t="shared" ref="AW72" si="329">AX73-AW73</f>
        <v>370.81666298085838</v>
      </c>
      <c r="AX72" s="72">
        <f t="shared" ref="AX72" si="330">AY73-AX73</f>
        <v>372.72054612295415</v>
      </c>
      <c r="AY72" s="44">
        <f t="shared" ref="AY72" si="331">AZ73-AY73</f>
        <v>374.05146789033188</v>
      </c>
      <c r="AZ72" s="44">
        <f t="shared" ref="AZ72" si="332">BA73-AZ73</f>
        <v>374.84478639245935</v>
      </c>
      <c r="BA72" s="44">
        <f t="shared" ref="BA72" si="333">BB73-BA73</f>
        <v>375.13655373608708</v>
      </c>
      <c r="BB72" s="44">
        <f t="shared" ref="BB72" si="334">BC73-BB73</f>
        <v>374.9630708170389</v>
      </c>
      <c r="BC72" s="44">
        <f t="shared" ref="BC72" si="335">BD73-BC73</f>
        <v>374.36049806586925</v>
      </c>
      <c r="BD72" s="44">
        <f t="shared" ref="BD72" si="336">BE73-BD73</f>
        <v>373.36452008824381</v>
      </c>
      <c r="BE72" s="44">
        <f t="shared" ref="BE72" si="337">BF73-BE73</f>
        <v>372.0100613966697</v>
      </c>
      <c r="BF72" s="44">
        <f t="shared" ref="BF72" si="338">BG73-BF73</f>
        <v>370.33104989269668</v>
      </c>
      <c r="BG72" s="44">
        <f t="shared" ref="BG72" si="339">BH73-BG73</f>
        <v>368.36022441069508</v>
      </c>
      <c r="BH72" s="72">
        <f t="shared" ref="BH72" si="340">BI73-BH73</f>
        <v>-11506.133479078462</v>
      </c>
    </row>
    <row r="73" spans="1:60" ht="15.75" thickBot="1" x14ac:dyDescent="0.3">
      <c r="A73" s="13" t="s">
        <v>68</v>
      </c>
      <c r="B73" s="65">
        <f>AN73</f>
        <v>4262.9526401501107</v>
      </c>
      <c r="C73" s="74">
        <f>AN73/$AN$4</f>
        <v>0.12736298182097</v>
      </c>
      <c r="D73" s="4" t="s">
        <v>8</v>
      </c>
      <c r="F73" s="12">
        <f>$E$3+(E4*$C72)*(EXP(-EXP($A72-$B72*F71)))</f>
        <v>5.3064118583980688</v>
      </c>
      <c r="G73" s="12">
        <f t="shared" ref="G73:AF73" si="341">$E$3+(F4*$C72)*(EXP(-EXP($A72-$B72*G71)))</f>
        <v>8.005938117024435</v>
      </c>
      <c r="H73" s="12">
        <f t="shared" si="341"/>
        <v>11.818557773139966</v>
      </c>
      <c r="I73" s="12">
        <f t="shared" si="341"/>
        <v>17.092109380728861</v>
      </c>
      <c r="J73" s="12">
        <f t="shared" si="341"/>
        <v>24.244302409490963</v>
      </c>
      <c r="K73" s="12">
        <f t="shared" si="341"/>
        <v>33.765968021187469</v>
      </c>
      <c r="L73" s="12">
        <f t="shared" si="341"/>
        <v>46.22191755000771</v>
      </c>
      <c r="M73" s="12">
        <f t="shared" si="341"/>
        <v>62.249085030309956</v>
      </c>
      <c r="N73" s="12">
        <f t="shared" si="341"/>
        <v>82.551779003317719</v>
      </c>
      <c r="O73" s="12">
        <f t="shared" si="341"/>
        <v>107.89403523446285</v>
      </c>
      <c r="P73" s="12">
        <f t="shared" si="341"/>
        <v>139.08923131303209</v>
      </c>
      <c r="Q73" s="12">
        <f t="shared" si="341"/>
        <v>176.98728221090502</v>
      </c>
      <c r="R73" s="12">
        <f t="shared" si="341"/>
        <v>222.45987048690239</v>
      </c>
      <c r="S73" s="12">
        <f t="shared" si="341"/>
        <v>276.38426670255842</v>
      </c>
      <c r="T73" s="12">
        <f t="shared" si="341"/>
        <v>339.62635917518611</v>
      </c>
      <c r="U73" s="12">
        <f t="shared" si="341"/>
        <v>413.02353561803545</v>
      </c>
      <c r="V73" s="12">
        <f t="shared" si="341"/>
        <v>497.3680441595784</v>
      </c>
      <c r="W73" s="12">
        <f t="shared" si="341"/>
        <v>593.39141220182842</v>
      </c>
      <c r="X73" s="12">
        <f t="shared" si="341"/>
        <v>701.75042512499056</v>
      </c>
      <c r="Y73" s="12">
        <f t="shared" si="341"/>
        <v>823.01507070387652</v>
      </c>
      <c r="Z73" s="12">
        <f t="shared" si="341"/>
        <v>957.65874735253453</v>
      </c>
      <c r="AA73" s="12">
        <f t="shared" si="341"/>
        <v>1106.0509226840609</v>
      </c>
      <c r="AB73" s="52">
        <f t="shared" si="341"/>
        <v>1268.4523201947795</v>
      </c>
      <c r="AC73" s="53">
        <f t="shared" si="341"/>
        <v>1445.0126117344505</v>
      </c>
      <c r="AD73" s="53">
        <f t="shared" si="341"/>
        <v>1635.7705059549403</v>
      </c>
      <c r="AE73" s="53">
        <f t="shared" si="341"/>
        <v>1840.6560508261175</v>
      </c>
      <c r="AF73" s="54">
        <f t="shared" si="341"/>
        <v>2059.4949128921844</v>
      </c>
      <c r="AG73" s="54">
        <f t="shared" ref="AG73" si="342">$E$3+(AF4*$C72)*(EXP(-EXP($A72-$B72*AG71)))</f>
        <v>2292.0143573488322</v>
      </c>
      <c r="AH73" s="54">
        <f t="shared" ref="AH73" si="343">$E$3+(AG4*$C72)*(EXP(-EXP($A72-$B72*AH71)))</f>
        <v>2589.3331194141388</v>
      </c>
      <c r="AI73" s="54">
        <f t="shared" ref="AI73" si="344">$E$3+(AH4*$C72)*(EXP(-EXP($A72-$B72*AI71)))</f>
        <v>2796.5574374207836</v>
      </c>
      <c r="AJ73" s="54">
        <f t="shared" ref="AJ73" si="345">$E$3+(AI4*$C72)*(EXP(-EXP($A72-$B72*AJ71)))</f>
        <v>3067.6152140346298</v>
      </c>
      <c r="AK73" s="54">
        <f t="shared" ref="AK73" si="346">$E$3+(AJ4*$C72)*(EXP(-EXP($A72-$B72*AK71)))</f>
        <v>3350.4409031375681</v>
      </c>
      <c r="AL73" s="54">
        <f t="shared" ref="AL73" si="347">$E$3+(AK4*$C72)*(EXP(-EXP($A72-$B72*AL71)))</f>
        <v>3644.3979714086195</v>
      </c>
      <c r="AM73" s="54">
        <f t="shared" ref="AM73" si="348">$E$3+(AL4*$C72)*(EXP(-EXP($A72-$B72*AM71)))</f>
        <v>3948.8064281748725</v>
      </c>
      <c r="AN73" s="76">
        <f t="shared" ref="AN73" si="349">$E$3+(AM4*$C72)*(EXP(-EXP($A72-$B72*AN71)))</f>
        <v>4262.9526401501107</v>
      </c>
      <c r="AO73" s="54">
        <f t="shared" ref="AO73" si="350">$E$3+(AN4*$C72)*(EXP(-EXP($A72-$B72*AO71)))</f>
        <v>4586.0987688066052</v>
      </c>
      <c r="AP73" s="54">
        <f t="shared" ref="AP73" si="351">$E$3+(AO4*$C72)*(EXP(-EXP($A72-$B72*AP71)))</f>
        <v>4917.4916902736677</v>
      </c>
      <c r="AQ73" s="54">
        <f t="shared" ref="AQ73" si="352">$E$3+(AP4*$C72)*(EXP(-EXP($A72-$B72*AQ71)))</f>
        <v>5256.3712897106361</v>
      </c>
      <c r="AR73" s="54">
        <f t="shared" ref="AR73" si="353">$E$3+(AQ4*$C72)*(EXP(-EXP($A72-$B72*AR71)))</f>
        <v>5601.978052116142</v>
      </c>
      <c r="AS73" s="54">
        <f t="shared" ref="AS73" si="354">$E$3+(AR4*$C72)*(EXP(-EXP($A72-$B72*AS71)))</f>
        <v>5953.5598988505426</v>
      </c>
      <c r="AT73" s="54">
        <f t="shared" ref="AT73" si="355">$E$3+(AS4*$C72)*(EXP(-EXP($A72-$B72*AT71)))</f>
        <v>6310.3782433488777</v>
      </c>
      <c r="AU73" s="54">
        <f t="shared" ref="AU73" si="356">$E$3+(AT4*$C72)*(EXP(-EXP($A72-$B72*AU71)))</f>
        <v>6671.7132603775435</v>
      </c>
      <c r="AV73" s="54">
        <f t="shared" ref="AV73" si="357">$E$3+(AU4*$C72)*(EXP(-EXP($A72-$B72*AV71)))</f>
        <v>7036.8683807031348</v>
      </c>
      <c r="AW73" s="54">
        <f t="shared" ref="AW73" si="358">$E$3+(AV4*$C72)*(EXP(-EXP($A72-$B72*AW71)))</f>
        <v>7405.1740372845579</v>
      </c>
      <c r="AX73" s="76">
        <f t="shared" ref="AX73" si="359">$E$3+(AW4*$C72)*(EXP(-EXP($A72-$B72*AX71)))</f>
        <v>7775.9907002654163</v>
      </c>
      <c r="AY73" s="54">
        <f t="shared" ref="AY73" si="360">$E$3+(AX4*$C72)*(EXP(-EXP($A72-$B72*AY71)))</f>
        <v>8148.7112463883705</v>
      </c>
      <c r="AZ73" s="54">
        <f t="shared" ref="AZ73" si="361">$E$3+(AY4*$C72)*(EXP(-EXP($A72-$B72*AZ71)))</f>
        <v>8522.7627142787023</v>
      </c>
      <c r="BA73" s="54">
        <f t="shared" ref="BA73" si="362">$E$3+(AZ4*$C72)*(EXP(-EXP($A72-$B72*BA71)))</f>
        <v>8897.6075006711617</v>
      </c>
      <c r="BB73" s="54">
        <f t="shared" ref="BB73" si="363">$E$3+(BA4*$C72)*(EXP(-EXP($A72-$B72*BB71)))</f>
        <v>9272.7440544072488</v>
      </c>
      <c r="BC73" s="54">
        <f t="shared" ref="BC73" si="364">$E$3+(BB4*$C72)*(EXP(-EXP($A72-$B72*BC71)))</f>
        <v>9647.7071252242877</v>
      </c>
      <c r="BD73" s="54">
        <f t="shared" ref="BD73" si="365">$E$3+(BC4*$C72)*(EXP(-EXP($A72-$B72*BD71)))</f>
        <v>10022.067623290157</v>
      </c>
      <c r="BE73" s="54">
        <f t="shared" ref="BE73" si="366">$E$3+(BD4*$C72)*(EXP(-EXP($A72-$B72*BE71)))</f>
        <v>10395.432143378401</v>
      </c>
      <c r="BF73" s="54">
        <f t="shared" ref="BF73" si="367">$E$3+(BE4*$C72)*(EXP(-EXP($A72-$B72*BF71)))</f>
        <v>10767.44220477507</v>
      </c>
      <c r="BG73" s="54">
        <f t="shared" ref="BG73" si="368">$E$3+(BF4*$C72)*(EXP(-EXP($A72-$B72*BG71)))</f>
        <v>11137.773254667767</v>
      </c>
      <c r="BH73" s="76">
        <f t="shared" ref="BH73" si="369">$E$3+(BG4*$C72)*(EXP(-EXP($A72-$B72*BH71)))</f>
        <v>11506.133479078462</v>
      </c>
    </row>
    <row r="74" spans="1:60" ht="15.75" thickBot="1" x14ac:dyDescent="0.3">
      <c r="A74" s="13" t="s">
        <v>69</v>
      </c>
      <c r="B74" s="17">
        <f>AX73</f>
        <v>7775.9907002654163</v>
      </c>
      <c r="C74" s="73">
        <f>AX73/$AX$4</f>
        <v>0.19727768987796174</v>
      </c>
      <c r="D74" s="4" t="s">
        <v>9</v>
      </c>
      <c r="E74" s="5">
        <f>SUM(F74:AF74)</f>
        <v>18351960.856698923</v>
      </c>
      <c r="F74" s="3">
        <f>(F73-F$3)^2</f>
        <v>28.158006810947647</v>
      </c>
      <c r="G74" s="3">
        <f t="shared" ref="G74:AF74" si="370">(G73-G$3)^2</f>
        <v>64.095045133624751</v>
      </c>
      <c r="H74" s="3">
        <f t="shared" si="370"/>
        <v>139.67830783704713</v>
      </c>
      <c r="I74" s="3">
        <f t="shared" si="370"/>
        <v>292.14020308279953</v>
      </c>
      <c r="J74" s="3">
        <f t="shared" si="370"/>
        <v>587.78619932284937</v>
      </c>
      <c r="K74" s="3">
        <f t="shared" si="370"/>
        <v>1140.1405964078547</v>
      </c>
      <c r="L74" s="3">
        <f t="shared" si="370"/>
        <v>2136.4656619997108</v>
      </c>
      <c r="M74" s="3">
        <f t="shared" si="370"/>
        <v>3874.948587110759</v>
      </c>
      <c r="N74" s="3">
        <f t="shared" si="370"/>
        <v>6814.7962166126081</v>
      </c>
      <c r="O74" s="3">
        <f t="shared" si="370"/>
        <v>11641.005367141999</v>
      </c>
      <c r="P74" s="3">
        <f t="shared" si="370"/>
        <v>19345.634101286079</v>
      </c>
      <c r="Q74" s="3">
        <f t="shared" si="370"/>
        <v>31324.265274431178</v>
      </c>
      <c r="R74" s="3">
        <f t="shared" si="370"/>
        <v>49488.100023433959</v>
      </c>
      <c r="S74" s="3">
        <f t="shared" si="370"/>
        <v>76387.856961180514</v>
      </c>
      <c r="T74" s="3">
        <f t="shared" si="370"/>
        <v>115345.37366396743</v>
      </c>
      <c r="U74" s="3">
        <f t="shared" si="370"/>
        <v>170587.41121434295</v>
      </c>
      <c r="V74" s="3">
        <f t="shared" si="370"/>
        <v>247372.93124465842</v>
      </c>
      <c r="W74" s="3">
        <f t="shared" si="370"/>
        <v>352109.76725474035</v>
      </c>
      <c r="X74" s="3">
        <f t="shared" si="370"/>
        <v>492435.52845349192</v>
      </c>
      <c r="Y74" s="3">
        <f t="shared" si="370"/>
        <v>676374.53845767386</v>
      </c>
      <c r="Z74" s="3">
        <f t="shared" si="370"/>
        <v>914857.20873713272</v>
      </c>
      <c r="AA74" s="3">
        <f t="shared" si="370"/>
        <v>1220120.2040674095</v>
      </c>
      <c r="AB74" s="46">
        <f t="shared" si="370"/>
        <v>1604409.7308152192</v>
      </c>
      <c r="AC74" s="47">
        <f t="shared" si="370"/>
        <v>2081650.9534860016</v>
      </c>
      <c r="AD74" s="47">
        <f t="shared" si="370"/>
        <v>2667287.1395075251</v>
      </c>
      <c r="AE74" s="47">
        <f t="shared" si="370"/>
        <v>3376826.2165420353</v>
      </c>
      <c r="AF74" s="48">
        <f t="shared" si="370"/>
        <v>4229318.7827029349</v>
      </c>
    </row>
    <row r="75" spans="1:60" ht="15.75" thickBot="1" x14ac:dyDescent="0.3">
      <c r="A75" s="13" t="s">
        <v>70</v>
      </c>
      <c r="B75" s="66">
        <f>BH73</f>
        <v>11506.133479078462</v>
      </c>
      <c r="C75" s="75">
        <f>BH73/$BH$4</f>
        <v>0.25365107218996519</v>
      </c>
      <c r="D75" s="4" t="s">
        <v>10</v>
      </c>
      <c r="E75" s="5">
        <f>SUM(F75:AF75)</f>
        <v>14879.473039073109</v>
      </c>
      <c r="F75">
        <f>SQRT(F74)</f>
        <v>5.3064118583980688</v>
      </c>
      <c r="G75">
        <f t="shared" ref="G75:AF75" si="371">SQRT(G74)</f>
        <v>8.005938117024435</v>
      </c>
      <c r="H75">
        <f t="shared" si="371"/>
        <v>11.818557773139966</v>
      </c>
      <c r="I75">
        <f t="shared" si="371"/>
        <v>17.092109380728861</v>
      </c>
      <c r="J75">
        <f t="shared" si="371"/>
        <v>24.244302409490963</v>
      </c>
      <c r="K75">
        <f t="shared" si="371"/>
        <v>33.765968021187469</v>
      </c>
      <c r="L75">
        <f t="shared" si="371"/>
        <v>46.22191755000771</v>
      </c>
      <c r="M75">
        <f t="shared" si="371"/>
        <v>62.249085030309956</v>
      </c>
      <c r="N75">
        <f t="shared" si="371"/>
        <v>82.551779003317719</v>
      </c>
      <c r="O75">
        <f t="shared" si="371"/>
        <v>107.89349084695517</v>
      </c>
      <c r="P75">
        <f t="shared" si="371"/>
        <v>139.08858364828538</v>
      </c>
      <c r="Q75">
        <f t="shared" si="371"/>
        <v>176.9866245636409</v>
      </c>
      <c r="R75">
        <f t="shared" si="371"/>
        <v>222.45920979683885</v>
      </c>
      <c r="S75">
        <f t="shared" si="371"/>
        <v>276.38353236251345</v>
      </c>
      <c r="T75">
        <f t="shared" si="371"/>
        <v>339.62534308259069</v>
      </c>
      <c r="U75">
        <f t="shared" si="371"/>
        <v>413.02228900428963</v>
      </c>
      <c r="V75">
        <f t="shared" si="371"/>
        <v>497.36599325311579</v>
      </c>
      <c r="W75">
        <f t="shared" si="371"/>
        <v>593.38837809207246</v>
      </c>
      <c r="X75">
        <f t="shared" si="371"/>
        <v>701.73750680257353</v>
      </c>
      <c r="Y75">
        <f t="shared" si="371"/>
        <v>822.41992829555988</v>
      </c>
      <c r="Z75">
        <f t="shared" si="371"/>
        <v>956.4816823845257</v>
      </c>
      <c r="AA75">
        <f t="shared" si="371"/>
        <v>1104.5905142030731</v>
      </c>
      <c r="AB75" s="43">
        <f t="shared" si="371"/>
        <v>1266.6529638441696</v>
      </c>
      <c r="AC75" s="44">
        <f t="shared" si="371"/>
        <v>1442.7927617942923</v>
      </c>
      <c r="AD75" s="44">
        <f t="shared" si="371"/>
        <v>1633.1831310381347</v>
      </c>
      <c r="AE75" s="44">
        <f t="shared" si="371"/>
        <v>1837.6142730567901</v>
      </c>
      <c r="AF75" s="45">
        <f t="shared" si="371"/>
        <v>2056.5307638600825</v>
      </c>
    </row>
    <row r="80" spans="1:60" ht="15.75" thickBot="1" x14ac:dyDescent="0.3">
      <c r="A80" t="s">
        <v>26</v>
      </c>
    </row>
    <row r="81" spans="1:60" x14ac:dyDescent="0.25">
      <c r="A81" s="22" t="s">
        <v>15</v>
      </c>
      <c r="B81" s="23" t="s">
        <v>18</v>
      </c>
      <c r="C81" s="24" t="s">
        <v>19</v>
      </c>
      <c r="D81" s="4" t="s">
        <v>21</v>
      </c>
      <c r="E81">
        <v>0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 s="43">
        <v>23</v>
      </c>
      <c r="AC81" s="44">
        <v>24</v>
      </c>
      <c r="AD81" s="44">
        <v>25</v>
      </c>
      <c r="AE81" s="44">
        <v>26</v>
      </c>
      <c r="AF81" s="45">
        <v>27</v>
      </c>
      <c r="AG81" s="45">
        <v>28</v>
      </c>
      <c r="AH81" s="45">
        <v>29</v>
      </c>
      <c r="AI81" s="45">
        <v>30</v>
      </c>
      <c r="AJ81" s="45">
        <v>31</v>
      </c>
      <c r="AK81" s="45">
        <v>32</v>
      </c>
      <c r="AL81" s="45">
        <v>33</v>
      </c>
      <c r="AM81" s="45">
        <v>34</v>
      </c>
      <c r="AN81" s="69">
        <v>35</v>
      </c>
      <c r="AO81" s="45">
        <v>36</v>
      </c>
      <c r="AP81" s="45">
        <v>37</v>
      </c>
      <c r="AQ81" s="45">
        <v>38</v>
      </c>
      <c r="AR81" s="45">
        <v>39</v>
      </c>
      <c r="AS81" s="45">
        <v>40</v>
      </c>
      <c r="AT81" s="45">
        <v>41</v>
      </c>
      <c r="AU81" s="45">
        <v>42</v>
      </c>
      <c r="AV81" s="45">
        <v>43</v>
      </c>
      <c r="AW81" s="45">
        <v>44</v>
      </c>
      <c r="AX81" s="69">
        <v>45</v>
      </c>
      <c r="AY81" s="45">
        <v>46</v>
      </c>
      <c r="AZ81" s="45">
        <v>47</v>
      </c>
      <c r="BA81" s="45">
        <v>48</v>
      </c>
      <c r="BB81" s="45">
        <v>49</v>
      </c>
      <c r="BC81" s="45">
        <v>50</v>
      </c>
      <c r="BD81" s="45">
        <v>51</v>
      </c>
      <c r="BE81" s="45">
        <v>52</v>
      </c>
      <c r="BF81" s="45">
        <v>53</v>
      </c>
      <c r="BG81" s="45">
        <v>54</v>
      </c>
      <c r="BH81" s="69">
        <v>55</v>
      </c>
    </row>
    <row r="82" spans="1:60" ht="15.75" thickBot="1" x14ac:dyDescent="0.3">
      <c r="A82" s="25">
        <v>1.7097546370159529</v>
      </c>
      <c r="B82" s="26">
        <v>6.3511701178384714E-2</v>
      </c>
      <c r="C82" s="27">
        <v>1.3841891459276147E-2</v>
      </c>
      <c r="D82" s="4" t="s">
        <v>20</v>
      </c>
      <c r="F82">
        <f>G83-F83</f>
        <v>2.6700202178170942</v>
      </c>
      <c r="G82">
        <f t="shared" ref="G82:AF82" si="372">H83-G83</f>
        <v>3.7795780060978075</v>
      </c>
      <c r="H82">
        <f t="shared" si="372"/>
        <v>5.2374218075035586</v>
      </c>
      <c r="I82">
        <f t="shared" si="372"/>
        <v>7.113635495186486</v>
      </c>
      <c r="J82">
        <f t="shared" si="372"/>
        <v>9.4816004819681972</v>
      </c>
      <c r="K82">
        <f t="shared" si="372"/>
        <v>12.415628354370284</v>
      </c>
      <c r="L82">
        <f t="shared" si="372"/>
        <v>15.988265807543584</v>
      </c>
      <c r="M82">
        <f t="shared" si="372"/>
        <v>20.267410626925255</v>
      </c>
      <c r="N82">
        <f t="shared" si="372"/>
        <v>25.313394493221864</v>
      </c>
      <c r="O82">
        <f t="shared" si="372"/>
        <v>31.176192851238653</v>
      </c>
      <c r="P82">
        <f t="shared" si="372"/>
        <v>37.892914304281874</v>
      </c>
      <c r="Q82">
        <f t="shared" si="372"/>
        <v>45.485703451740477</v>
      </c>
      <c r="R82">
        <f t="shared" si="372"/>
        <v>53.960164092094914</v>
      </c>
      <c r="S82">
        <f t="shared" si="372"/>
        <v>63.30437706253548</v>
      </c>
      <c r="T82">
        <f t="shared" si="372"/>
        <v>73.488551612128617</v>
      </c>
      <c r="U82">
        <f t="shared" si="372"/>
        <v>84.465313887192565</v>
      </c>
      <c r="V82">
        <f t="shared" si="372"/>
        <v>96.170603251975081</v>
      </c>
      <c r="W82">
        <f t="shared" si="372"/>
        <v>108.52511867086696</v>
      </c>
      <c r="X82">
        <f t="shared" si="372"/>
        <v>121.43623456140097</v>
      </c>
      <c r="Y82">
        <f t="shared" si="372"/>
        <v>134.80028913517515</v>
      </c>
      <c r="Z82">
        <f t="shared" si="372"/>
        <v>148.50513849057518</v>
      </c>
      <c r="AA82">
        <f t="shared" si="372"/>
        <v>162.43286636841117</v>
      </c>
      <c r="AB82" s="43">
        <f t="shared" si="372"/>
        <v>176.46254192927358</v>
      </c>
      <c r="AC82" s="44">
        <f t="shared" si="372"/>
        <v>190.47292530359186</v>
      </c>
      <c r="AD82" s="44">
        <f t="shared" si="372"/>
        <v>204.34503198128095</v>
      </c>
      <c r="AE82" s="44">
        <f t="shared" si="372"/>
        <v>217.96448125561824</v>
      </c>
      <c r="AF82" s="44">
        <f t="shared" si="372"/>
        <v>231.22356982680822</v>
      </c>
      <c r="AG82" s="44">
        <f t="shared" ref="AG82" si="373">AH83-AG83</f>
        <v>295.4191190349984</v>
      </c>
      <c r="AH82" s="44">
        <f t="shared" ref="AH82" si="374">AI83-AH83</f>
        <v>204.8773438316498</v>
      </c>
      <c r="AI82" s="44">
        <f t="shared" ref="AI82" si="375">AJ83-AI83</f>
        <v>267.8962741960172</v>
      </c>
      <c r="AJ82" s="44">
        <f t="shared" ref="AJ82" si="376">AK83-AJ83</f>
        <v>278.824650318983</v>
      </c>
      <c r="AK82" s="44">
        <f t="shared" ref="AK82" si="377">AL83-AK83</f>
        <v>289.00365976876174</v>
      </c>
      <c r="AL82" s="44">
        <f t="shared" ref="AL82" si="378">AM83-AL83</f>
        <v>298.39045960047633</v>
      </c>
      <c r="AM82" s="44">
        <f t="shared" ref="AM82" si="379">AN83-AM83</f>
        <v>306.95405703007236</v>
      </c>
      <c r="AN82" s="72">
        <f t="shared" ref="AN82" si="380">AO83-AN83</f>
        <v>314.67486020264278</v>
      </c>
      <c r="AO82" s="44">
        <f t="shared" ref="AO82" si="381">AP83-AO83</f>
        <v>321.5440302276038</v>
      </c>
      <c r="AP82" s="44">
        <f t="shared" ref="AP82" si="382">AQ83-AP83</f>
        <v>327.56267580153872</v>
      </c>
      <c r="AQ82" s="44">
        <f t="shared" ref="AQ82" si="383">AR83-AQ83</f>
        <v>332.74093096246543</v>
      </c>
      <c r="AR82" s="44">
        <f t="shared" ref="AR82" si="384">AS83-AR83</f>
        <v>337.09695437355913</v>
      </c>
      <c r="AS82" s="44">
        <f t="shared" ref="AS82" si="385">AT83-AS83</f>
        <v>340.65588534147173</v>
      </c>
      <c r="AT82" s="44">
        <f t="shared" ref="AT82" si="386">AU83-AT83</f>
        <v>343.44878784440243</v>
      </c>
      <c r="AU82" s="44">
        <f t="shared" ref="AU82" si="387">AV83-AU83</f>
        <v>345.51160947123753</v>
      </c>
      <c r="AV82" s="44">
        <f t="shared" ref="AV82" si="388">AW83-AV83</f>
        <v>346.88417760248194</v>
      </c>
      <c r="AW82" s="44">
        <f t="shared" ref="AW82" si="389">AX83-AW83</f>
        <v>347.60925062089336</v>
      </c>
      <c r="AX82" s="72">
        <f t="shared" ref="AX82" si="390">AY83-AX83</f>
        <v>347.73163758870487</v>
      </c>
      <c r="AY82" s="44">
        <f t="shared" ref="AY82" si="391">AZ83-AY83</f>
        <v>347.29739580336354</v>
      </c>
      <c r="AZ82" s="44">
        <f t="shared" ref="AZ82" si="392">BA83-AZ83</f>
        <v>346.35311203272431</v>
      </c>
      <c r="BA82" s="44">
        <f t="shared" ref="BA82" si="393">BB83-BA83</f>
        <v>344.94527008706609</v>
      </c>
      <c r="BB82" s="44">
        <f t="shared" ref="BB82" si="394">BC83-BB83</f>
        <v>343.11970473259316</v>
      </c>
      <c r="BC82" s="44">
        <f t="shared" ref="BC82" si="395">BD83-BC83</f>
        <v>340.9211397867839</v>
      </c>
      <c r="BD82" s="44">
        <f t="shared" ref="BD82" si="396">BE83-BD83</f>
        <v>338.39280653682908</v>
      </c>
      <c r="BE82" s="44">
        <f t="shared" ref="BE82" si="397">BF83-BE83</f>
        <v>335.57613735827545</v>
      </c>
      <c r="BF82" s="44">
        <f t="shared" ref="BF82" si="398">BG83-BF83</f>
        <v>332.51052852664543</v>
      </c>
      <c r="BG82" s="44">
        <f t="shared" ref="BG82" si="399">BH83-BG83</f>
        <v>329.23316567283837</v>
      </c>
      <c r="BH82" s="72">
        <f t="shared" ref="BH82" si="400">BI83-BH83</f>
        <v>-10994.744189712947</v>
      </c>
    </row>
    <row r="83" spans="1:60" ht="15.75" thickBot="1" x14ac:dyDescent="0.3">
      <c r="A83" s="13" t="s">
        <v>68</v>
      </c>
      <c r="B83" s="65">
        <f>AN83</f>
        <v>4230.9341291388255</v>
      </c>
      <c r="C83" s="74">
        <f>AN83/$AN$4</f>
        <v>0.12640637418769324</v>
      </c>
      <c r="D83" s="4" t="s">
        <v>8</v>
      </c>
      <c r="F83" s="12">
        <f>$E$3+($C82/($C82+E5))*E4*(EXP(-EXP($A82-$B82*F81)))</f>
        <v>5.1895920310425785</v>
      </c>
      <c r="G83" s="12">
        <f>$E$3+($C82/($C82+F5))*F4*(EXP(-EXP($A82-$B82*G81)))</f>
        <v>7.8596122488596727</v>
      </c>
      <c r="H83" s="12">
        <f>$E$3+($C82/($C82+G5))*G4*(EXP(-EXP($A82-$B82*H81)))</f>
        <v>11.63919025495748</v>
      </c>
      <c r="I83" s="12">
        <f t="shared" ref="I83:AF83" si="401">$E$3+($C82/($C82+H5))*H4*(EXP(-EXP($A82-$B82*I81)))</f>
        <v>16.876612062461039</v>
      </c>
      <c r="J83" s="12">
        <f t="shared" si="401"/>
        <v>23.990247557647525</v>
      </c>
      <c r="K83" s="12">
        <f t="shared" si="401"/>
        <v>33.471848039615722</v>
      </c>
      <c r="L83" s="12">
        <f t="shared" si="401"/>
        <v>45.887476393986006</v>
      </c>
      <c r="M83" s="12">
        <f t="shared" si="401"/>
        <v>61.87574220152959</v>
      </c>
      <c r="N83" s="12">
        <f t="shared" si="401"/>
        <v>82.143152828454845</v>
      </c>
      <c r="O83" s="12">
        <f t="shared" si="401"/>
        <v>107.45654732167671</v>
      </c>
      <c r="P83" s="12">
        <f t="shared" si="401"/>
        <v>138.63274017291536</v>
      </c>
      <c r="Q83" s="12">
        <f t="shared" si="401"/>
        <v>176.52565447719724</v>
      </c>
      <c r="R83" s="12">
        <f t="shared" si="401"/>
        <v>222.01135792893771</v>
      </c>
      <c r="S83" s="12">
        <f t="shared" si="401"/>
        <v>275.97152202103263</v>
      </c>
      <c r="T83" s="12">
        <f t="shared" si="401"/>
        <v>339.27589908356811</v>
      </c>
      <c r="U83" s="12">
        <f t="shared" si="401"/>
        <v>412.76445069569672</v>
      </c>
      <c r="V83" s="12">
        <f t="shared" si="401"/>
        <v>497.22976458288929</v>
      </c>
      <c r="W83" s="12">
        <f t="shared" si="401"/>
        <v>593.40036783486437</v>
      </c>
      <c r="X83" s="12">
        <f t="shared" si="401"/>
        <v>701.92548650573133</v>
      </c>
      <c r="Y83" s="12">
        <f t="shared" si="401"/>
        <v>823.36172106713229</v>
      </c>
      <c r="Z83" s="12">
        <f t="shared" si="401"/>
        <v>958.16201020230744</v>
      </c>
      <c r="AA83" s="12">
        <f t="shared" si="401"/>
        <v>1106.6671486928826</v>
      </c>
      <c r="AB83" s="52">
        <f t="shared" si="401"/>
        <v>1269.1000150612938</v>
      </c>
      <c r="AC83" s="53">
        <f t="shared" si="401"/>
        <v>1445.5625569905674</v>
      </c>
      <c r="AD83" s="53">
        <f t="shared" si="401"/>
        <v>1636.0354822941592</v>
      </c>
      <c r="AE83" s="53">
        <f t="shared" si="401"/>
        <v>1840.3805142754402</v>
      </c>
      <c r="AF83" s="54">
        <f t="shared" si="401"/>
        <v>2058.3449955310584</v>
      </c>
      <c r="AG83" s="54">
        <f t="shared" ref="AG83" si="402">$E$3+($C82/($C82+AF5))*AF4*(EXP(-EXP($A82-$B82*AG81)))</f>
        <v>2289.5685653578666</v>
      </c>
      <c r="AH83" s="54">
        <f t="shared" ref="AH83" si="403">$E$3+($C82/($C82+AG5))*AG4*(EXP(-EXP($A82-$B82*AH81)))</f>
        <v>2584.987684392865</v>
      </c>
      <c r="AI83" s="54">
        <f t="shared" ref="AI83" si="404">$E$3+($C82/($C82+AH5))*AH4*(EXP(-EXP($A82-$B82*AI81)))</f>
        <v>2789.8650282245148</v>
      </c>
      <c r="AJ83" s="54">
        <f t="shared" ref="AJ83" si="405">$E$3+($C82/($C82+AI5))*AI4*(EXP(-EXP($A82-$B82*AJ81)))</f>
        <v>3057.761302420532</v>
      </c>
      <c r="AK83" s="54">
        <f t="shared" ref="AK83" si="406">$E$3+($C82/($C82+AJ5))*AJ4*(EXP(-EXP($A82-$B82*AK81)))</f>
        <v>3336.5859527395151</v>
      </c>
      <c r="AL83" s="54">
        <f t="shared" ref="AL83" si="407">$E$3+($C82/($C82+AK5))*AK4*(EXP(-EXP($A82-$B82*AL81)))</f>
        <v>3625.5896125082768</v>
      </c>
      <c r="AM83" s="54">
        <f t="shared" ref="AM83" si="408">$E$3+($C82/($C82+AL5))*AL4*(EXP(-EXP($A82-$B82*AM81)))</f>
        <v>3923.9800721087531</v>
      </c>
      <c r="AN83" s="76">
        <f t="shared" ref="AN83" si="409">$E$3+($C82/($C82+AM5))*AM4*(EXP(-EXP($A82-$B82*AN81)))</f>
        <v>4230.9341291388255</v>
      </c>
      <c r="AO83" s="54">
        <f t="shared" ref="AO83" si="410">$E$3+($C82/($C82+AN5))*AN4*(EXP(-EXP($A82-$B82*AO81)))</f>
        <v>4545.6089893414683</v>
      </c>
      <c r="AP83" s="54">
        <f t="shared" ref="AP83" si="411">$E$3+($C82/($C82+AO5))*AO4*(EXP(-EXP($A82-$B82*AP81)))</f>
        <v>4867.1530195690721</v>
      </c>
      <c r="AQ83" s="54">
        <f t="shared" ref="AQ83" si="412">$E$3+($C82/($C82+AP5))*AP4*(EXP(-EXP($A82-$B82*AQ81)))</f>
        <v>5194.7156953706108</v>
      </c>
      <c r="AR83" s="54">
        <f t="shared" ref="AR83" si="413">$E$3+($C82/($C82+AQ5))*AQ4*(EXP(-EXP($A82-$B82*AR81)))</f>
        <v>5527.4566263330762</v>
      </c>
      <c r="AS83" s="54">
        <f t="shared" ref="AS83" si="414">$E$3+($C82/($C82+AR5))*AR4*(EXP(-EXP($A82-$B82*AS81)))</f>
        <v>5864.5535807066353</v>
      </c>
      <c r="AT83" s="54">
        <f t="shared" ref="AT83" si="415">$E$3+($C82/($C82+AS5))*AS4*(EXP(-EXP($A82-$B82*AT81)))</f>
        <v>6205.2094660481071</v>
      </c>
      <c r="AU83" s="54">
        <f t="shared" ref="AU83" si="416">$E$3+($C82/($C82+AT5))*AT4*(EXP(-EXP($A82-$B82*AU81)))</f>
        <v>6548.6582538925095</v>
      </c>
      <c r="AV83" s="54">
        <f t="shared" ref="AV83" si="417">$E$3+($C82/($C82+AU5))*AU4*(EXP(-EXP($A82-$B82*AV81)))</f>
        <v>6894.169863363747</v>
      </c>
      <c r="AW83" s="54">
        <f t="shared" ref="AW83" si="418">$E$3+($C82/($C82+AV5))*AV4*(EXP(-EXP($A82-$B82*AW81)))</f>
        <v>7241.054040966229</v>
      </c>
      <c r="AX83" s="76">
        <f t="shared" ref="AX83" si="419">$E$3+($C82/($C82+AW5))*AW4*(EXP(-EXP($A82-$B82*AX81)))</f>
        <v>7588.6632915871223</v>
      </c>
      <c r="AY83" s="54">
        <f t="shared" ref="AY83" si="420">$E$3+($C82/($C82+AX5))*AX4*(EXP(-EXP($A82-$B82*AY81)))</f>
        <v>7936.3949291758272</v>
      </c>
      <c r="AZ83" s="54">
        <f t="shared" ref="AZ83" si="421">$E$3+($C82/($C82+AY5))*AY4*(EXP(-EXP($A82-$B82*AZ81)))</f>
        <v>8283.6923249791907</v>
      </c>
      <c r="BA83" s="54">
        <f t="shared" ref="BA83" si="422">$E$3+($C82/($C82+AZ5))*AZ4*(EXP(-EXP($A82-$B82*BA81)))</f>
        <v>8630.0454370119151</v>
      </c>
      <c r="BB83" s="54">
        <f t="shared" ref="BB83" si="423">$E$3+($C82/($C82+BA5))*BA4*(EXP(-EXP($A82-$B82*BB81)))</f>
        <v>8974.9907070989811</v>
      </c>
      <c r="BC83" s="54">
        <f t="shared" ref="BC83" si="424">$E$3+($C82/($C82+BB5))*BB4*(EXP(-EXP($A82-$B82*BC81)))</f>
        <v>9318.1104118315743</v>
      </c>
      <c r="BD83" s="54">
        <f t="shared" ref="BD83" si="425">$E$3+($C82/($C82+BC5))*BC4*(EXP(-EXP($A82-$B82*BD81)))</f>
        <v>9659.0315516183582</v>
      </c>
      <c r="BE83" s="54">
        <f t="shared" ref="BE83" si="426">$E$3+($C82/($C82+BD5))*BD4*(EXP(-EXP($A82-$B82*BE81)))</f>
        <v>9997.4243581551873</v>
      </c>
      <c r="BF83" s="54">
        <f t="shared" ref="BF83" si="427">$E$3+($C82/($C82+BE5))*BE4*(EXP(-EXP($A82-$B82*BF81)))</f>
        <v>10333.000495513463</v>
      </c>
      <c r="BG83" s="54">
        <f t="shared" ref="BG83" si="428">$E$3+($C82/($C82+BF5))*BF4*(EXP(-EXP($A82-$B82*BG81)))</f>
        <v>10665.511024040108</v>
      </c>
      <c r="BH83" s="76">
        <f t="shared" ref="BH83" si="429">$E$3+($C82/($C82+BG5))*BG4*(EXP(-EXP($A82-$B82*BH81)))</f>
        <v>10994.744189712947</v>
      </c>
    </row>
    <row r="84" spans="1:60" ht="15.75" thickBot="1" x14ac:dyDescent="0.3">
      <c r="A84" s="13" t="s">
        <v>69</v>
      </c>
      <c r="B84" s="17">
        <f>AX83</f>
        <v>7588.6632915871223</v>
      </c>
      <c r="C84" s="73">
        <f>AX83/$AX$4</f>
        <v>0.19252517410738382</v>
      </c>
      <c r="D84" s="4" t="s">
        <v>9</v>
      </c>
      <c r="E84" s="5">
        <f>SUM(F84:AF84)</f>
        <v>18351872.837768912</v>
      </c>
      <c r="F84" s="3">
        <f>(F83-F$3)^2</f>
        <v>26.931865448660634</v>
      </c>
      <c r="G84" s="3">
        <f t="shared" ref="G84:AF84" si="430">(G83-G$3)^2</f>
        <v>61.773504702425001</v>
      </c>
      <c r="H84" s="3">
        <f t="shared" si="430"/>
        <v>135.47074979109718</v>
      </c>
      <c r="I84" s="3">
        <f t="shared" si="430"/>
        <v>284.82003470680542</v>
      </c>
      <c r="J84" s="3">
        <f t="shared" si="430"/>
        <v>575.53197787721308</v>
      </c>
      <c r="K84" s="3">
        <f t="shared" si="430"/>
        <v>1120.3646111871269</v>
      </c>
      <c r="L84" s="3">
        <f t="shared" si="430"/>
        <v>2105.660489808623</v>
      </c>
      <c r="M84" s="3">
        <f t="shared" si="430"/>
        <v>3828.6074729901497</v>
      </c>
      <c r="N84" s="3">
        <f t="shared" si="430"/>
        <v>6747.4975565988889</v>
      </c>
      <c r="O84" s="3">
        <f t="shared" si="430"/>
        <v>11546.792566588145</v>
      </c>
      <c r="P84" s="3">
        <f t="shared" si="430"/>
        <v>19218.857073193431</v>
      </c>
      <c r="Q84" s="3">
        <f t="shared" si="430"/>
        <v>31161.074505807897</v>
      </c>
      <c r="R84" s="3">
        <f t="shared" si="430"/>
        <v>49288.749688491051</v>
      </c>
      <c r="S84" s="3">
        <f t="shared" si="430"/>
        <v>76159.875653264768</v>
      </c>
      <c r="T84" s="3">
        <f t="shared" si="430"/>
        <v>115107.4462285382</v>
      </c>
      <c r="U84" s="3">
        <f t="shared" si="430"/>
        <v>170373.46264399824</v>
      </c>
      <c r="V84" s="3">
        <f t="shared" si="430"/>
        <v>247235.39924788655</v>
      </c>
      <c r="W84" s="3">
        <f t="shared" si="430"/>
        <v>352120.39567206771</v>
      </c>
      <c r="X84" s="3">
        <f t="shared" si="430"/>
        <v>492681.25337369583</v>
      </c>
      <c r="Y84" s="3">
        <f t="shared" si="430"/>
        <v>676944.84295793308</v>
      </c>
      <c r="Z84" s="3">
        <f t="shared" si="430"/>
        <v>915820.18540509348</v>
      </c>
      <c r="AA84" s="3">
        <f t="shared" si="430"/>
        <v>1221481.9386098029</v>
      </c>
      <c r="AB84" s="46">
        <f t="shared" si="430"/>
        <v>1606050.9595685331</v>
      </c>
      <c r="AC84" s="47">
        <f t="shared" si="430"/>
        <v>2083238.1699956034</v>
      </c>
      <c r="AD84" s="47">
        <f t="shared" si="430"/>
        <v>2668152.7194946585</v>
      </c>
      <c r="AE84" s="47">
        <f t="shared" si="430"/>
        <v>3375813.6326658791</v>
      </c>
      <c r="AF84" s="48">
        <f t="shared" si="430"/>
        <v>4224590.4241547668</v>
      </c>
    </row>
    <row r="85" spans="1:60" ht="15.75" thickBot="1" x14ac:dyDescent="0.3">
      <c r="A85" s="13" t="s">
        <v>70</v>
      </c>
      <c r="B85" s="66">
        <f>BH83</f>
        <v>10994.744189712947</v>
      </c>
      <c r="C85" s="75">
        <f>BH83/$BH$4</f>
        <v>0.24237756821142306</v>
      </c>
      <c r="D85" s="4" t="s">
        <v>10</v>
      </c>
      <c r="E85" s="5">
        <f>SUM(F85:AF85)</f>
        <v>14875.873073716984</v>
      </c>
      <c r="F85">
        <f>SQRT(F84)</f>
        <v>5.1895920310425785</v>
      </c>
      <c r="G85">
        <f t="shared" ref="G85:AF85" si="431">SQRT(G84)</f>
        <v>7.8596122488596727</v>
      </c>
      <c r="H85">
        <f t="shared" si="431"/>
        <v>11.63919025495748</v>
      </c>
      <c r="I85">
        <f t="shared" si="431"/>
        <v>16.876612062461039</v>
      </c>
      <c r="J85">
        <f t="shared" si="431"/>
        <v>23.990247557647525</v>
      </c>
      <c r="K85">
        <f t="shared" si="431"/>
        <v>33.471848039615722</v>
      </c>
      <c r="L85">
        <f t="shared" si="431"/>
        <v>45.887476393986006</v>
      </c>
      <c r="M85">
        <f t="shared" si="431"/>
        <v>61.87574220152959</v>
      </c>
      <c r="N85">
        <f t="shared" si="431"/>
        <v>82.143152828454845</v>
      </c>
      <c r="O85">
        <f t="shared" si="431"/>
        <v>107.45600293416904</v>
      </c>
      <c r="P85">
        <f t="shared" si="431"/>
        <v>138.63209250816865</v>
      </c>
      <c r="Q85">
        <f t="shared" si="431"/>
        <v>176.52499682993312</v>
      </c>
      <c r="R85">
        <f t="shared" si="431"/>
        <v>222.01069723887417</v>
      </c>
      <c r="S85">
        <f t="shared" si="431"/>
        <v>275.97078768098766</v>
      </c>
      <c r="T85">
        <f t="shared" si="431"/>
        <v>339.27488299097269</v>
      </c>
      <c r="U85">
        <f t="shared" si="431"/>
        <v>412.7632040819509</v>
      </c>
      <c r="V85">
        <f t="shared" si="431"/>
        <v>497.22771367642667</v>
      </c>
      <c r="W85">
        <f t="shared" si="431"/>
        <v>593.39733372510841</v>
      </c>
      <c r="X85">
        <f t="shared" si="431"/>
        <v>701.91256818331431</v>
      </c>
      <c r="Y85">
        <f t="shared" si="431"/>
        <v>822.76657865881566</v>
      </c>
      <c r="Z85">
        <f t="shared" si="431"/>
        <v>956.98494523429861</v>
      </c>
      <c r="AA85">
        <f t="shared" si="431"/>
        <v>1105.2067402118948</v>
      </c>
      <c r="AB85" s="43">
        <f t="shared" si="431"/>
        <v>1267.3006587106838</v>
      </c>
      <c r="AC85" s="44">
        <f t="shared" si="431"/>
        <v>1443.3427070504092</v>
      </c>
      <c r="AD85" s="44">
        <f t="shared" si="431"/>
        <v>1633.4481073773536</v>
      </c>
      <c r="AE85" s="44">
        <f t="shared" si="431"/>
        <v>1837.3387365061128</v>
      </c>
      <c r="AF85" s="45">
        <f t="shared" si="431"/>
        <v>2055.3808464989565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9" sqref="R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Models check 1995-2017-2022</vt:lpstr>
      <vt:lpstr>Generation Linear regression</vt:lpstr>
      <vt:lpstr>Costs Evaluation</vt:lpstr>
      <vt:lpstr>Prognosis by 2050</vt:lpstr>
      <vt:lpstr>Pictures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2024-02-05T08:08:09Z</dcterms:modified>
</cp:coreProperties>
</file>