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Куделин\Модели Excel\"/>
    </mc:Choice>
  </mc:AlternateContent>
  <bookViews>
    <workbookView xWindow="-120" yWindow="-120" windowWidth="29040" windowHeight="15840" activeTab="3"/>
  </bookViews>
  <sheets>
    <sheet name="Generation Linear regression" sheetId="3" r:id="rId1"/>
    <sheet name="TMP" sheetId="5" r:id="rId2"/>
    <sheet name="Var_M_ costs1" sheetId="6" r:id="rId3"/>
    <sheet name="Var M costs2" sheetId="8" r:id="rId4"/>
  </sheets>
  <externalReferences>
    <externalReference r:id="rId5"/>
  </externalReferences>
  <definedNames>
    <definedName name="solver_adj" localSheetId="1" hidden="1">TMP!$A$34,TMP!$A$37,TMP!$A$40</definedName>
    <definedName name="solver_adj" localSheetId="3" hidden="1">'Var M costs2'!$A$99:$C$99</definedName>
    <definedName name="solver_adj" localSheetId="2" hidden="1">'Var_M_ costs1'!$A$122:$C$122</definedName>
    <definedName name="solver_cvg" localSheetId="1" hidden="1">0.0001</definedName>
    <definedName name="solver_cvg" localSheetId="3" hidden="1">0.0001</definedName>
    <definedName name="solver_cvg" localSheetId="2" hidden="1">0.0000001</definedName>
    <definedName name="solver_drv" localSheetId="1" hidden="1">1</definedName>
    <definedName name="solver_drv" localSheetId="3" hidden="1">1</definedName>
    <definedName name="solver_drv" localSheetId="2" hidden="1">2</definedName>
    <definedName name="solver_eng" localSheetId="1" hidden="1">1</definedName>
    <definedName name="solver_eng" localSheetId="3" hidden="1">1</definedName>
    <definedName name="solver_eng" localSheetId="2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3" hidden="1">'Var M costs2'!$C$76</definedName>
    <definedName name="solver_lhs1" localSheetId="2" hidden="1">'Var_M_ costs1'!$C$122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1" hidden="1">0</definedName>
    <definedName name="solver_num" localSheetId="3" hidden="1">0</definedName>
    <definedName name="solver_num" localSheetId="2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1" hidden="1">TMP!$B$35</definedName>
    <definedName name="solver_opt" localSheetId="3" hidden="1">'Var M costs2'!$F$100</definedName>
    <definedName name="solver_opt" localSheetId="2" hidden="1">'Var_M_ costs1'!$F$123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1" hidden="1">1</definedName>
    <definedName name="solver_rbv" localSheetId="3" hidden="1">1</definedName>
    <definedName name="solver_rbv" localSheetId="2" hidden="1">2</definedName>
    <definedName name="solver_rel1" localSheetId="3" hidden="1">1</definedName>
    <definedName name="solver_rel1" localSheetId="2" hidden="1">1</definedName>
    <definedName name="solver_rhs1" localSheetId="3" hidden="1">0.75</definedName>
    <definedName name="solver_rhs1" localSheetId="2" hidden="1">1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1" hidden="1">1</definedName>
    <definedName name="solver_scl" localSheetId="3" hidden="1">1</definedName>
    <definedName name="solver_scl" localSheetId="2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6" i="8" l="1"/>
  <c r="Q176" i="8"/>
  <c r="P176" i="8"/>
  <c r="O176" i="8"/>
  <c r="N176" i="8"/>
  <c r="M176" i="8"/>
  <c r="L176" i="8"/>
  <c r="K176" i="8"/>
  <c r="J176" i="8"/>
  <c r="R153" i="8"/>
  <c r="Q153" i="8"/>
  <c r="P153" i="8"/>
  <c r="O153" i="8"/>
  <c r="N153" i="8"/>
  <c r="M153" i="8"/>
  <c r="L153" i="8"/>
  <c r="K153" i="8"/>
  <c r="J153" i="8"/>
  <c r="R130" i="8"/>
  <c r="Q130" i="8"/>
  <c r="P130" i="8"/>
  <c r="O130" i="8"/>
  <c r="N130" i="8"/>
  <c r="M130" i="8"/>
  <c r="L130" i="8"/>
  <c r="K130" i="8"/>
  <c r="J130" i="8"/>
  <c r="R107" i="8"/>
  <c r="Q107" i="8"/>
  <c r="P107" i="8"/>
  <c r="O107" i="8"/>
  <c r="N107" i="8"/>
  <c r="M107" i="8"/>
  <c r="L107" i="8"/>
  <c r="K107" i="8"/>
  <c r="J107" i="8"/>
  <c r="R84" i="8"/>
  <c r="Q84" i="8"/>
  <c r="P84" i="8"/>
  <c r="O84" i="8"/>
  <c r="N84" i="8"/>
  <c r="M84" i="8"/>
  <c r="L84" i="8"/>
  <c r="K84" i="8"/>
  <c r="J84" i="8"/>
  <c r="R61" i="8"/>
  <c r="Q61" i="8"/>
  <c r="P61" i="8"/>
  <c r="O61" i="8"/>
  <c r="N61" i="8"/>
  <c r="M61" i="8"/>
  <c r="L61" i="8"/>
  <c r="K61" i="8"/>
  <c r="J61" i="8"/>
  <c r="K38" i="8"/>
  <c r="L38" i="8"/>
  <c r="M38" i="8"/>
  <c r="N38" i="8"/>
  <c r="O38" i="8"/>
  <c r="P38" i="8"/>
  <c r="Q38" i="8"/>
  <c r="R38" i="8"/>
  <c r="J38" i="8"/>
  <c r="K15" i="8"/>
  <c r="L15" i="8"/>
  <c r="M15" i="8"/>
  <c r="N15" i="8"/>
  <c r="O15" i="8"/>
  <c r="P15" i="8"/>
  <c r="Q15" i="8"/>
  <c r="R15" i="8"/>
  <c r="J15" i="8"/>
  <c r="K170" i="8"/>
  <c r="K169" i="8" s="1"/>
  <c r="L170" i="8"/>
  <c r="L169" i="8" s="1"/>
  <c r="M170" i="8"/>
  <c r="M169" i="8" s="1"/>
  <c r="N170" i="8"/>
  <c r="N169" i="8" s="1"/>
  <c r="O170" i="8"/>
  <c r="O169" i="8" s="1"/>
  <c r="P170" i="8"/>
  <c r="P169" i="8" s="1"/>
  <c r="Q170" i="8"/>
  <c r="Q169" i="8" s="1"/>
  <c r="R170" i="8"/>
  <c r="R169" i="8" s="1"/>
  <c r="S170" i="8"/>
  <c r="S169" i="8" s="1"/>
  <c r="T170" i="8"/>
  <c r="T169" i="8" s="1"/>
  <c r="U170" i="8"/>
  <c r="U169" i="8" s="1"/>
  <c r="V170" i="8"/>
  <c r="V169" i="8" s="1"/>
  <c r="W170" i="8"/>
  <c r="W169" i="8" s="1"/>
  <c r="X170" i="8"/>
  <c r="Y170" i="8"/>
  <c r="Y169" i="8" s="1"/>
  <c r="Z170" i="8"/>
  <c r="Z169" i="8" s="1"/>
  <c r="AA170" i="8"/>
  <c r="AA169" i="8" s="1"/>
  <c r="AB170" i="8"/>
  <c r="AC170" i="8"/>
  <c r="AC169" i="8" s="1"/>
  <c r="AD170" i="8"/>
  <c r="AD169" i="8" s="1"/>
  <c r="AE170" i="8"/>
  <c r="AE169" i="8" s="1"/>
  <c r="AF170" i="8"/>
  <c r="AF169" i="8" s="1"/>
  <c r="AG170" i="8"/>
  <c r="AG169" i="8" s="1"/>
  <c r="AH170" i="8"/>
  <c r="AH169" i="8" s="1"/>
  <c r="J170" i="8"/>
  <c r="J169" i="8" s="1"/>
  <c r="K147" i="8"/>
  <c r="K146" i="8" s="1"/>
  <c r="L147" i="8"/>
  <c r="L146" i="8" s="1"/>
  <c r="M147" i="8"/>
  <c r="M146" i="8" s="1"/>
  <c r="N147" i="8"/>
  <c r="N146" i="8" s="1"/>
  <c r="O147" i="8"/>
  <c r="O146" i="8" s="1"/>
  <c r="P147" i="8"/>
  <c r="P146" i="8" s="1"/>
  <c r="Q147" i="8"/>
  <c r="Q146" i="8" s="1"/>
  <c r="R147" i="8"/>
  <c r="R146" i="8" s="1"/>
  <c r="S147" i="8"/>
  <c r="S146" i="8" s="1"/>
  <c r="T147" i="8"/>
  <c r="T146" i="8" s="1"/>
  <c r="U147" i="8"/>
  <c r="U146" i="8" s="1"/>
  <c r="V147" i="8"/>
  <c r="V146" i="8" s="1"/>
  <c r="W147" i="8"/>
  <c r="W146" i="8" s="1"/>
  <c r="X147" i="8"/>
  <c r="X146" i="8" s="1"/>
  <c r="Y147" i="8"/>
  <c r="Y146" i="8" s="1"/>
  <c r="Z147" i="8"/>
  <c r="Z146" i="8" s="1"/>
  <c r="AA147" i="8"/>
  <c r="AA146" i="8" s="1"/>
  <c r="AB147" i="8"/>
  <c r="AB146" i="8" s="1"/>
  <c r="AC147" i="8"/>
  <c r="AC146" i="8" s="1"/>
  <c r="AD147" i="8"/>
  <c r="AD146" i="8" s="1"/>
  <c r="AE147" i="8"/>
  <c r="AE146" i="8" s="1"/>
  <c r="AF147" i="8"/>
  <c r="AF146" i="8" s="1"/>
  <c r="AG147" i="8"/>
  <c r="AG146" i="8" s="1"/>
  <c r="AH147" i="8"/>
  <c r="AH146" i="8" s="1"/>
  <c r="J147" i="8"/>
  <c r="J146" i="8" s="1"/>
  <c r="M124" i="8"/>
  <c r="M123" i="8" s="1"/>
  <c r="J124" i="8"/>
  <c r="J123" i="8" s="1"/>
  <c r="K124" i="8"/>
  <c r="K123" i="8" s="1"/>
  <c r="L124" i="8"/>
  <c r="L123" i="8" s="1"/>
  <c r="N124" i="8"/>
  <c r="N123" i="8" s="1"/>
  <c r="O124" i="8"/>
  <c r="O123" i="8" s="1"/>
  <c r="P124" i="8"/>
  <c r="P123" i="8" s="1"/>
  <c r="Q124" i="8"/>
  <c r="Q123" i="8" s="1"/>
  <c r="R124" i="8"/>
  <c r="R123" i="8" s="1"/>
  <c r="S124" i="8"/>
  <c r="S123" i="8" s="1"/>
  <c r="T124" i="8"/>
  <c r="T123" i="8" s="1"/>
  <c r="U124" i="8"/>
  <c r="U123" i="8" s="1"/>
  <c r="V124" i="8"/>
  <c r="V123" i="8" s="1"/>
  <c r="W124" i="8"/>
  <c r="W123" i="8" s="1"/>
  <c r="X124" i="8"/>
  <c r="X123" i="8" s="1"/>
  <c r="Y124" i="8"/>
  <c r="Y123" i="8" s="1"/>
  <c r="Z124" i="8"/>
  <c r="Z123" i="8" s="1"/>
  <c r="AA124" i="8"/>
  <c r="AA123" i="8" s="1"/>
  <c r="AB124" i="8"/>
  <c r="AB123" i="8" s="1"/>
  <c r="AC124" i="8"/>
  <c r="AC123" i="8" s="1"/>
  <c r="AD124" i="8"/>
  <c r="AD123" i="8" s="1"/>
  <c r="AE124" i="8"/>
  <c r="AE123" i="8" s="1"/>
  <c r="AF124" i="8"/>
  <c r="AF123" i="8" s="1"/>
  <c r="AG124" i="8"/>
  <c r="AG123" i="8" s="1"/>
  <c r="AH124" i="8"/>
  <c r="AH123" i="8" s="1"/>
  <c r="K101" i="8"/>
  <c r="K100" i="8" s="1"/>
  <c r="L101" i="8"/>
  <c r="L100" i="8" s="1"/>
  <c r="M101" i="8"/>
  <c r="M100" i="8" s="1"/>
  <c r="N101" i="8"/>
  <c r="N100" i="8" s="1"/>
  <c r="O101" i="8"/>
  <c r="O100" i="8" s="1"/>
  <c r="P101" i="8"/>
  <c r="P100" i="8" s="1"/>
  <c r="Q101" i="8"/>
  <c r="Q100" i="8" s="1"/>
  <c r="R101" i="8"/>
  <c r="R100" i="8" s="1"/>
  <c r="S101" i="8"/>
  <c r="S100" i="8" s="1"/>
  <c r="T101" i="8"/>
  <c r="T100" i="8" s="1"/>
  <c r="U101" i="8"/>
  <c r="U100" i="8" s="1"/>
  <c r="V101" i="8"/>
  <c r="V100" i="8" s="1"/>
  <c r="W101" i="8"/>
  <c r="W100" i="8" s="1"/>
  <c r="X101" i="8"/>
  <c r="X100" i="8" s="1"/>
  <c r="Y101" i="8"/>
  <c r="Y100" i="8" s="1"/>
  <c r="Z101" i="8"/>
  <c r="Z100" i="8" s="1"/>
  <c r="AA101" i="8"/>
  <c r="AA100" i="8" s="1"/>
  <c r="AB101" i="8"/>
  <c r="AB100" i="8" s="1"/>
  <c r="AC101" i="8"/>
  <c r="AC100" i="8" s="1"/>
  <c r="AD101" i="8"/>
  <c r="AD100" i="8" s="1"/>
  <c r="AE101" i="8"/>
  <c r="AE100" i="8" s="1"/>
  <c r="AF101" i="8"/>
  <c r="AF100" i="8" s="1"/>
  <c r="AG101" i="8"/>
  <c r="AG100" i="8" s="1"/>
  <c r="AH101" i="8"/>
  <c r="AH100" i="8" s="1"/>
  <c r="J101" i="8"/>
  <c r="J100" i="8" s="1"/>
  <c r="K78" i="8"/>
  <c r="K77" i="8" s="1"/>
  <c r="L78" i="8"/>
  <c r="L77" i="8" s="1"/>
  <c r="M78" i="8"/>
  <c r="M77" i="8" s="1"/>
  <c r="N78" i="8"/>
  <c r="N77" i="8" s="1"/>
  <c r="O78" i="8"/>
  <c r="O77" i="8" s="1"/>
  <c r="P78" i="8"/>
  <c r="P77" i="8" s="1"/>
  <c r="Q78" i="8"/>
  <c r="Q77" i="8" s="1"/>
  <c r="R78" i="8"/>
  <c r="R77" i="8" s="1"/>
  <c r="S78" i="8"/>
  <c r="S77" i="8" s="1"/>
  <c r="T78" i="8"/>
  <c r="T77" i="8" s="1"/>
  <c r="U78" i="8"/>
  <c r="U77" i="8" s="1"/>
  <c r="V78" i="8"/>
  <c r="V77" i="8" s="1"/>
  <c r="W78" i="8"/>
  <c r="W77" i="8" s="1"/>
  <c r="X78" i="8"/>
  <c r="X77" i="8" s="1"/>
  <c r="Y78" i="8"/>
  <c r="Y77" i="8" s="1"/>
  <c r="Z78" i="8"/>
  <c r="Z77" i="8" s="1"/>
  <c r="AA78" i="8"/>
  <c r="AA77" i="8" s="1"/>
  <c r="AB78" i="8"/>
  <c r="AB77" i="8" s="1"/>
  <c r="AC78" i="8"/>
  <c r="AC77" i="8" s="1"/>
  <c r="AD78" i="8"/>
  <c r="AD77" i="8" s="1"/>
  <c r="AE78" i="8"/>
  <c r="AE77" i="8" s="1"/>
  <c r="AF78" i="8"/>
  <c r="AF77" i="8" s="1"/>
  <c r="AG78" i="8"/>
  <c r="AG77" i="8" s="1"/>
  <c r="AH78" i="8"/>
  <c r="AH77" i="8" s="1"/>
  <c r="J78" i="8"/>
  <c r="J77" i="8" s="1"/>
  <c r="AH55" i="8"/>
  <c r="AH54" i="8" s="1"/>
  <c r="AG55" i="8"/>
  <c r="AG54" i="8" s="1"/>
  <c r="AF55" i="8"/>
  <c r="AF54" i="8" s="1"/>
  <c r="AE55" i="8"/>
  <c r="AE54" i="8" s="1"/>
  <c r="AD55" i="8"/>
  <c r="AD54" i="8" s="1"/>
  <c r="AC55" i="8"/>
  <c r="AC54" i="8" s="1"/>
  <c r="AB55" i="8"/>
  <c r="AB54" i="8" s="1"/>
  <c r="AA55" i="8"/>
  <c r="AA54" i="8" s="1"/>
  <c r="Z55" i="8"/>
  <c r="Z54" i="8" s="1"/>
  <c r="Y55" i="8"/>
  <c r="Y54" i="8" s="1"/>
  <c r="X55" i="8"/>
  <c r="X54" i="8" s="1"/>
  <c r="W55" i="8"/>
  <c r="W54" i="8" s="1"/>
  <c r="V55" i="8"/>
  <c r="V54" i="8" s="1"/>
  <c r="U55" i="8"/>
  <c r="U54" i="8" s="1"/>
  <c r="T55" i="8"/>
  <c r="T54" i="8" s="1"/>
  <c r="S55" i="8"/>
  <c r="S54" i="8" s="1"/>
  <c r="R55" i="8"/>
  <c r="R54" i="8" s="1"/>
  <c r="Q55" i="8"/>
  <c r="Q54" i="8" s="1"/>
  <c r="P55" i="8"/>
  <c r="P54" i="8" s="1"/>
  <c r="O55" i="8"/>
  <c r="O54" i="8" s="1"/>
  <c r="N55" i="8"/>
  <c r="N54" i="8" s="1"/>
  <c r="M55" i="8"/>
  <c r="M54" i="8" s="1"/>
  <c r="L55" i="8"/>
  <c r="L54" i="8" s="1"/>
  <c r="K55" i="8"/>
  <c r="K54" i="8" s="1"/>
  <c r="J55" i="8"/>
  <c r="J54" i="8" s="1"/>
  <c r="K32" i="8"/>
  <c r="K31" i="8" s="1"/>
  <c r="L32" i="8"/>
  <c r="L31" i="8" s="1"/>
  <c r="M32" i="8"/>
  <c r="M31" i="8" s="1"/>
  <c r="N32" i="8"/>
  <c r="N31" i="8" s="1"/>
  <c r="O32" i="8"/>
  <c r="O31" i="8" s="1"/>
  <c r="P32" i="8"/>
  <c r="P31" i="8" s="1"/>
  <c r="Q32" i="8"/>
  <c r="Q31" i="8" s="1"/>
  <c r="R32" i="8"/>
  <c r="R31" i="8" s="1"/>
  <c r="S32" i="8"/>
  <c r="S31" i="8" s="1"/>
  <c r="T32" i="8"/>
  <c r="T31" i="8" s="1"/>
  <c r="U32" i="8"/>
  <c r="U31" i="8" s="1"/>
  <c r="V32" i="8"/>
  <c r="V31" i="8" s="1"/>
  <c r="W32" i="8"/>
  <c r="W31" i="8" s="1"/>
  <c r="X32" i="8"/>
  <c r="X31" i="8" s="1"/>
  <c r="Y32" i="8"/>
  <c r="Y31" i="8" s="1"/>
  <c r="Z32" i="8"/>
  <c r="Z31" i="8" s="1"/>
  <c r="AA32" i="8"/>
  <c r="AA31" i="8" s="1"/>
  <c r="AB32" i="8"/>
  <c r="AB31" i="8" s="1"/>
  <c r="AC32" i="8"/>
  <c r="AC31" i="8" s="1"/>
  <c r="AD32" i="8"/>
  <c r="AD31" i="8" s="1"/>
  <c r="AE32" i="8"/>
  <c r="AE31" i="8" s="1"/>
  <c r="AF32" i="8"/>
  <c r="AF31" i="8" s="1"/>
  <c r="AG32" i="8"/>
  <c r="AG31" i="8" s="1"/>
  <c r="AH32" i="8"/>
  <c r="AH31" i="8" s="1"/>
  <c r="J32" i="8"/>
  <c r="J31" i="8" s="1"/>
  <c r="K7" i="8"/>
  <c r="L7" i="8"/>
  <c r="L6" i="8" s="1"/>
  <c r="M7" i="8"/>
  <c r="M6" i="8" s="1"/>
  <c r="N7" i="8"/>
  <c r="N6" i="8" s="1"/>
  <c r="O7" i="8"/>
  <c r="O6" i="8" s="1"/>
  <c r="P7" i="8"/>
  <c r="P6" i="8" s="1"/>
  <c r="Q7" i="8"/>
  <c r="Q6" i="8" s="1"/>
  <c r="R7" i="8"/>
  <c r="R6" i="8" s="1"/>
  <c r="S7" i="8"/>
  <c r="S6" i="8" s="1"/>
  <c r="T7" i="8"/>
  <c r="T6" i="8" s="1"/>
  <c r="U7" i="8"/>
  <c r="U6" i="8" s="1"/>
  <c r="V7" i="8"/>
  <c r="V6" i="8" s="1"/>
  <c r="W7" i="8"/>
  <c r="W6" i="8" s="1"/>
  <c r="X7" i="8"/>
  <c r="X6" i="8" s="1"/>
  <c r="Y7" i="8"/>
  <c r="Y6" i="8" s="1"/>
  <c r="Z7" i="8"/>
  <c r="Z6" i="8" s="1"/>
  <c r="AA7" i="8"/>
  <c r="AB7" i="8"/>
  <c r="AB6" i="8" s="1"/>
  <c r="AC7" i="8"/>
  <c r="AC6" i="8" s="1"/>
  <c r="AD7" i="8"/>
  <c r="AD6" i="8" s="1"/>
  <c r="AE7" i="8"/>
  <c r="AE6" i="8" s="1"/>
  <c r="AF7" i="8"/>
  <c r="AF6" i="8" s="1"/>
  <c r="AG7" i="8"/>
  <c r="AG6" i="8" s="1"/>
  <c r="AH7" i="8"/>
  <c r="AH6" i="8" s="1"/>
  <c r="AI7" i="8"/>
  <c r="AI6" i="8" s="1"/>
  <c r="AJ7" i="8"/>
  <c r="AJ6" i="8" s="1"/>
  <c r="AK7" i="8"/>
  <c r="AK6" i="8" s="1"/>
  <c r="AL7" i="8"/>
  <c r="AL6" i="8" s="1"/>
  <c r="AM7" i="8"/>
  <c r="AM6" i="8" s="1"/>
  <c r="AN7" i="8"/>
  <c r="AN6" i="8" s="1"/>
  <c r="AO7" i="8"/>
  <c r="AO6" i="8" s="1"/>
  <c r="AP7" i="8"/>
  <c r="AP6" i="8" s="1"/>
  <c r="AQ7" i="8"/>
  <c r="AQ6" i="8" s="1"/>
  <c r="AR7" i="8"/>
  <c r="AR6" i="8" s="1"/>
  <c r="AS7" i="8"/>
  <c r="AS6" i="8" s="1"/>
  <c r="AT7" i="8"/>
  <c r="AT6" i="8" s="1"/>
  <c r="AU7" i="8"/>
  <c r="AU6" i="8" s="1"/>
  <c r="AV7" i="8"/>
  <c r="AV6" i="8" s="1"/>
  <c r="AW7" i="8"/>
  <c r="AW6" i="8" s="1"/>
  <c r="AX7" i="8"/>
  <c r="AX6" i="8" s="1"/>
  <c r="AY7" i="8"/>
  <c r="AY6" i="8" s="1"/>
  <c r="AZ7" i="8"/>
  <c r="AZ6" i="8" s="1"/>
  <c r="BA7" i="8"/>
  <c r="BA6" i="8" s="1"/>
  <c r="BB7" i="8"/>
  <c r="BB6" i="8" s="1"/>
  <c r="BC7" i="8"/>
  <c r="BC6" i="8" s="1"/>
  <c r="BD7" i="8"/>
  <c r="BD6" i="8" s="1"/>
  <c r="BE7" i="8"/>
  <c r="BE6" i="8" s="1"/>
  <c r="BF7" i="8"/>
  <c r="BF6" i="8" s="1"/>
  <c r="BG7" i="8"/>
  <c r="BG6" i="8" s="1"/>
  <c r="BH7" i="8"/>
  <c r="BH6" i="8" s="1"/>
  <c r="BI7" i="8"/>
  <c r="BI6" i="8" s="1"/>
  <c r="BJ7" i="8"/>
  <c r="BJ6" i="8" s="1"/>
  <c r="BK7" i="8"/>
  <c r="BK6" i="8" s="1"/>
  <c r="BL7" i="8"/>
  <c r="BL6" i="8" s="1"/>
  <c r="K6" i="8"/>
  <c r="AA6" i="8"/>
  <c r="P173" i="8"/>
  <c r="U173" i="8" s="1"/>
  <c r="AB169" i="8"/>
  <c r="X169" i="8"/>
  <c r="U150" i="8"/>
  <c r="P150" i="8"/>
  <c r="P127" i="8"/>
  <c r="U127" i="8" s="1"/>
  <c r="U104" i="8"/>
  <c r="P104" i="8"/>
  <c r="P81" i="8"/>
  <c r="U81" i="8" s="1"/>
  <c r="U58" i="8"/>
  <c r="P58" i="8"/>
  <c r="P35" i="8"/>
  <c r="P12" i="8" s="1"/>
  <c r="R176" i="6"/>
  <c r="Q176" i="6"/>
  <c r="P176" i="6"/>
  <c r="O176" i="6"/>
  <c r="N176" i="6"/>
  <c r="M176" i="6"/>
  <c r="L176" i="6"/>
  <c r="K176" i="6"/>
  <c r="J176" i="6"/>
  <c r="R153" i="6"/>
  <c r="Q153" i="6"/>
  <c r="P153" i="6"/>
  <c r="O153" i="6"/>
  <c r="N153" i="6"/>
  <c r="M153" i="6"/>
  <c r="L153" i="6"/>
  <c r="K153" i="6"/>
  <c r="J153" i="6"/>
  <c r="K15" i="6"/>
  <c r="L15" i="6"/>
  <c r="M15" i="6"/>
  <c r="N15" i="6"/>
  <c r="O15" i="6"/>
  <c r="P15" i="6"/>
  <c r="Q15" i="6"/>
  <c r="R15" i="6"/>
  <c r="J15" i="6"/>
  <c r="R38" i="6"/>
  <c r="Q38" i="6"/>
  <c r="P38" i="6"/>
  <c r="O38" i="6"/>
  <c r="N38" i="6"/>
  <c r="M38" i="6"/>
  <c r="L38" i="6"/>
  <c r="K38" i="6"/>
  <c r="J38" i="6"/>
  <c r="R61" i="6"/>
  <c r="Q61" i="6"/>
  <c r="P61" i="6"/>
  <c r="O61" i="6"/>
  <c r="N61" i="6"/>
  <c r="M61" i="6"/>
  <c r="L61" i="6"/>
  <c r="K61" i="6"/>
  <c r="J61" i="6"/>
  <c r="R84" i="6"/>
  <c r="Q84" i="6"/>
  <c r="P84" i="6"/>
  <c r="O84" i="6"/>
  <c r="N84" i="6"/>
  <c r="M84" i="6"/>
  <c r="L84" i="6"/>
  <c r="K84" i="6"/>
  <c r="J84" i="6"/>
  <c r="Q107" i="6"/>
  <c r="R107" i="6"/>
  <c r="R130" i="6"/>
  <c r="Q130" i="6"/>
  <c r="P130" i="6"/>
  <c r="O130" i="6"/>
  <c r="N130" i="6"/>
  <c r="M130" i="6"/>
  <c r="L130" i="6"/>
  <c r="K130" i="6"/>
  <c r="J130" i="6"/>
  <c r="P107" i="6"/>
  <c r="O107" i="6"/>
  <c r="N107" i="6"/>
  <c r="M107" i="6"/>
  <c r="L107" i="6"/>
  <c r="K107" i="6"/>
  <c r="J107" i="6"/>
  <c r="F169" i="6"/>
  <c r="F54" i="6"/>
  <c r="F31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J7" i="8" l="1"/>
  <c r="J6" i="8" s="1"/>
  <c r="F6" i="8" s="1"/>
  <c r="F169" i="8"/>
  <c r="F146" i="8"/>
  <c r="F77" i="8"/>
  <c r="F54" i="8"/>
  <c r="F31" i="8"/>
  <c r="F123" i="8"/>
  <c r="F100" i="8"/>
  <c r="P10" i="8"/>
  <c r="U10" i="8" s="1"/>
  <c r="U35" i="8"/>
  <c r="U12" i="8" s="1"/>
  <c r="J7" i="6"/>
  <c r="K7" i="6" l="1"/>
  <c r="AC33" i="5" l="1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C33" i="5"/>
  <c r="E34" i="5" l="1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C34" i="5"/>
  <c r="D34" i="5"/>
  <c r="P173" i="6"/>
  <c r="U173" i="6" s="1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M169" i="6"/>
  <c r="L169" i="6"/>
  <c r="K169" i="6"/>
  <c r="J170" i="6"/>
  <c r="J169" i="6" s="1"/>
  <c r="P150" i="6"/>
  <c r="U150" i="6" s="1"/>
  <c r="AH147" i="6"/>
  <c r="AH146" i="6" s="1"/>
  <c r="AG147" i="6"/>
  <c r="AG146" i="6" s="1"/>
  <c r="AF147" i="6"/>
  <c r="AF146" i="6" s="1"/>
  <c r="AE147" i="6"/>
  <c r="AE146" i="6" s="1"/>
  <c r="AD147" i="6"/>
  <c r="AD146" i="6" s="1"/>
  <c r="AC147" i="6"/>
  <c r="AC146" i="6" s="1"/>
  <c r="AB147" i="6"/>
  <c r="AB146" i="6" s="1"/>
  <c r="AA147" i="6"/>
  <c r="AA146" i="6" s="1"/>
  <c r="Z147" i="6"/>
  <c r="Z146" i="6" s="1"/>
  <c r="Y147" i="6"/>
  <c r="X147" i="6"/>
  <c r="X146" i="6" s="1"/>
  <c r="W147" i="6"/>
  <c r="W146" i="6" s="1"/>
  <c r="V147" i="6"/>
  <c r="V146" i="6" s="1"/>
  <c r="U147" i="6"/>
  <c r="U146" i="6" s="1"/>
  <c r="T147" i="6"/>
  <c r="T146" i="6" s="1"/>
  <c r="S147" i="6"/>
  <c r="S146" i="6" s="1"/>
  <c r="R147" i="6"/>
  <c r="R146" i="6" s="1"/>
  <c r="Q147" i="6"/>
  <c r="Q146" i="6" s="1"/>
  <c r="P147" i="6"/>
  <c r="P146" i="6" s="1"/>
  <c r="O147" i="6"/>
  <c r="O146" i="6" s="1"/>
  <c r="N147" i="6"/>
  <c r="N146" i="6" s="1"/>
  <c r="M147" i="6"/>
  <c r="M146" i="6" s="1"/>
  <c r="L147" i="6"/>
  <c r="L146" i="6" s="1"/>
  <c r="K147" i="6"/>
  <c r="K146" i="6" s="1"/>
  <c r="J147" i="6"/>
  <c r="J146" i="6" s="1"/>
  <c r="Y146" i="6"/>
  <c r="P127" i="6"/>
  <c r="U127" i="6" s="1"/>
  <c r="AH124" i="6"/>
  <c r="AH123" i="6" s="1"/>
  <c r="AG124" i="6"/>
  <c r="AG123" i="6" s="1"/>
  <c r="AF124" i="6"/>
  <c r="AF123" i="6" s="1"/>
  <c r="AE124" i="6"/>
  <c r="AE123" i="6" s="1"/>
  <c r="AD124" i="6"/>
  <c r="AD123" i="6" s="1"/>
  <c r="AC124" i="6"/>
  <c r="AC123" i="6" s="1"/>
  <c r="AB124" i="6"/>
  <c r="AB123" i="6" s="1"/>
  <c r="AA124" i="6"/>
  <c r="AA123" i="6" s="1"/>
  <c r="Z124" i="6"/>
  <c r="Z123" i="6" s="1"/>
  <c r="Y124" i="6"/>
  <c r="Y123" i="6" s="1"/>
  <c r="X124" i="6"/>
  <c r="X123" i="6" s="1"/>
  <c r="W124" i="6"/>
  <c r="W123" i="6" s="1"/>
  <c r="V124" i="6"/>
  <c r="V123" i="6" s="1"/>
  <c r="U124" i="6"/>
  <c r="U123" i="6" s="1"/>
  <c r="T124" i="6"/>
  <c r="T123" i="6" s="1"/>
  <c r="S124" i="6"/>
  <c r="S123" i="6" s="1"/>
  <c r="R124" i="6"/>
  <c r="R123" i="6" s="1"/>
  <c r="Q124" i="6"/>
  <c r="Q123" i="6" s="1"/>
  <c r="P124" i="6"/>
  <c r="P123" i="6" s="1"/>
  <c r="O124" i="6"/>
  <c r="O123" i="6" s="1"/>
  <c r="N124" i="6"/>
  <c r="N123" i="6" s="1"/>
  <c r="M124" i="6"/>
  <c r="M123" i="6" s="1"/>
  <c r="L124" i="6"/>
  <c r="L123" i="6" s="1"/>
  <c r="K124" i="6"/>
  <c r="K123" i="6" s="1"/>
  <c r="J124" i="6"/>
  <c r="J123" i="6" s="1"/>
  <c r="P104" i="6"/>
  <c r="U104" i="6" s="1"/>
  <c r="AH101" i="6"/>
  <c r="AH100" i="6" s="1"/>
  <c r="AG101" i="6"/>
  <c r="AG100" i="6" s="1"/>
  <c r="AF101" i="6"/>
  <c r="AF100" i="6" s="1"/>
  <c r="AE101" i="6"/>
  <c r="AE100" i="6" s="1"/>
  <c r="AD101" i="6"/>
  <c r="AD100" i="6" s="1"/>
  <c r="AC101" i="6"/>
  <c r="AC100" i="6" s="1"/>
  <c r="AB101" i="6"/>
  <c r="AB100" i="6" s="1"/>
  <c r="AA101" i="6"/>
  <c r="AA100" i="6" s="1"/>
  <c r="Z101" i="6"/>
  <c r="Z100" i="6" s="1"/>
  <c r="Y101" i="6"/>
  <c r="Y100" i="6" s="1"/>
  <c r="X101" i="6"/>
  <c r="X100" i="6" s="1"/>
  <c r="W101" i="6"/>
  <c r="W100" i="6" s="1"/>
  <c r="V101" i="6"/>
  <c r="V100" i="6" s="1"/>
  <c r="U101" i="6"/>
  <c r="U100" i="6" s="1"/>
  <c r="T101" i="6"/>
  <c r="T100" i="6" s="1"/>
  <c r="S101" i="6"/>
  <c r="S100" i="6" s="1"/>
  <c r="R101" i="6"/>
  <c r="R100" i="6" s="1"/>
  <c r="Q101" i="6"/>
  <c r="Q100" i="6" s="1"/>
  <c r="P101" i="6"/>
  <c r="P100" i="6" s="1"/>
  <c r="O101" i="6"/>
  <c r="O100" i="6" s="1"/>
  <c r="N101" i="6"/>
  <c r="N100" i="6" s="1"/>
  <c r="M101" i="6"/>
  <c r="M100" i="6" s="1"/>
  <c r="L101" i="6"/>
  <c r="L100" i="6" s="1"/>
  <c r="K101" i="6"/>
  <c r="K100" i="6" s="1"/>
  <c r="J101" i="6"/>
  <c r="J100" i="6" s="1"/>
  <c r="P81" i="6"/>
  <c r="U81" i="6" s="1"/>
  <c r="AH78" i="6"/>
  <c r="AH77" i="6" s="1"/>
  <c r="AG78" i="6"/>
  <c r="AG77" i="6" s="1"/>
  <c r="AF78" i="6"/>
  <c r="AF77" i="6" s="1"/>
  <c r="AE78" i="6"/>
  <c r="AE77" i="6" s="1"/>
  <c r="AD78" i="6"/>
  <c r="AD77" i="6" s="1"/>
  <c r="AC78" i="6"/>
  <c r="AC77" i="6" s="1"/>
  <c r="AB78" i="6"/>
  <c r="AB77" i="6" s="1"/>
  <c r="AA78" i="6"/>
  <c r="AA77" i="6" s="1"/>
  <c r="Z78" i="6"/>
  <c r="Z77" i="6" s="1"/>
  <c r="Y78" i="6"/>
  <c r="Y77" i="6" s="1"/>
  <c r="X78" i="6"/>
  <c r="X77" i="6" s="1"/>
  <c r="W78" i="6"/>
  <c r="W77" i="6" s="1"/>
  <c r="V78" i="6"/>
  <c r="V77" i="6" s="1"/>
  <c r="U78" i="6"/>
  <c r="U77" i="6" s="1"/>
  <c r="T78" i="6"/>
  <c r="T77" i="6" s="1"/>
  <c r="S78" i="6"/>
  <c r="S77" i="6" s="1"/>
  <c r="R78" i="6"/>
  <c r="R77" i="6" s="1"/>
  <c r="Q78" i="6"/>
  <c r="Q77" i="6" s="1"/>
  <c r="P78" i="6"/>
  <c r="P77" i="6" s="1"/>
  <c r="O78" i="6"/>
  <c r="O77" i="6" s="1"/>
  <c r="N78" i="6"/>
  <c r="N77" i="6" s="1"/>
  <c r="M78" i="6"/>
  <c r="M77" i="6" s="1"/>
  <c r="L78" i="6"/>
  <c r="L77" i="6" s="1"/>
  <c r="K78" i="6"/>
  <c r="K77" i="6" s="1"/>
  <c r="J78" i="6"/>
  <c r="J77" i="6" s="1"/>
  <c r="P58" i="6"/>
  <c r="U58" i="6" s="1"/>
  <c r="AH55" i="6"/>
  <c r="AH54" i="6" s="1"/>
  <c r="AG55" i="6"/>
  <c r="AG54" i="6" s="1"/>
  <c r="AF55" i="6"/>
  <c r="AF54" i="6" s="1"/>
  <c r="AE55" i="6"/>
  <c r="AE54" i="6" s="1"/>
  <c r="AD55" i="6"/>
  <c r="AD54" i="6" s="1"/>
  <c r="AC55" i="6"/>
  <c r="AC54" i="6" s="1"/>
  <c r="AB55" i="6"/>
  <c r="AB54" i="6" s="1"/>
  <c r="AA55" i="6"/>
  <c r="AA54" i="6" s="1"/>
  <c r="Z55" i="6"/>
  <c r="Z54" i="6" s="1"/>
  <c r="Y55" i="6"/>
  <c r="Y54" i="6" s="1"/>
  <c r="X55" i="6"/>
  <c r="X54" i="6" s="1"/>
  <c r="W55" i="6"/>
  <c r="W54" i="6" s="1"/>
  <c r="V55" i="6"/>
  <c r="V54" i="6" s="1"/>
  <c r="U55" i="6"/>
  <c r="U54" i="6" s="1"/>
  <c r="T55" i="6"/>
  <c r="T54" i="6" s="1"/>
  <c r="S55" i="6"/>
  <c r="S54" i="6" s="1"/>
  <c r="R55" i="6"/>
  <c r="R54" i="6" s="1"/>
  <c r="Q55" i="6"/>
  <c r="Q54" i="6" s="1"/>
  <c r="P55" i="6"/>
  <c r="P54" i="6" s="1"/>
  <c r="O55" i="6"/>
  <c r="O54" i="6" s="1"/>
  <c r="N55" i="6"/>
  <c r="N54" i="6" s="1"/>
  <c r="M55" i="6"/>
  <c r="M54" i="6" s="1"/>
  <c r="L55" i="6"/>
  <c r="L54" i="6" s="1"/>
  <c r="K55" i="6"/>
  <c r="K54" i="6" s="1"/>
  <c r="J55" i="6"/>
  <c r="J54" i="6" s="1"/>
  <c r="P35" i="6"/>
  <c r="AH32" i="6"/>
  <c r="AH31" i="6" s="1"/>
  <c r="AG32" i="6"/>
  <c r="AG31" i="6" s="1"/>
  <c r="AF32" i="6"/>
  <c r="AF31" i="6" s="1"/>
  <c r="AE32" i="6"/>
  <c r="AE31" i="6" s="1"/>
  <c r="AD32" i="6"/>
  <c r="AD31" i="6" s="1"/>
  <c r="AC32" i="6"/>
  <c r="AC31" i="6" s="1"/>
  <c r="AB32" i="6"/>
  <c r="AB31" i="6" s="1"/>
  <c r="AA32" i="6"/>
  <c r="AA31" i="6" s="1"/>
  <c r="Z32" i="6"/>
  <c r="Z31" i="6" s="1"/>
  <c r="Y32" i="6"/>
  <c r="Y31" i="6" s="1"/>
  <c r="X32" i="6"/>
  <c r="X31" i="6" s="1"/>
  <c r="W32" i="6"/>
  <c r="W31" i="6" s="1"/>
  <c r="V32" i="6"/>
  <c r="V31" i="6" s="1"/>
  <c r="U32" i="6"/>
  <c r="U31" i="6" s="1"/>
  <c r="T32" i="6"/>
  <c r="T31" i="6" s="1"/>
  <c r="S32" i="6"/>
  <c r="S31" i="6" s="1"/>
  <c r="R32" i="6"/>
  <c r="R31" i="6" s="1"/>
  <c r="Q32" i="6"/>
  <c r="Q31" i="6" s="1"/>
  <c r="P32" i="6"/>
  <c r="P31" i="6" s="1"/>
  <c r="O32" i="6"/>
  <c r="O31" i="6" s="1"/>
  <c r="N32" i="6"/>
  <c r="N31" i="6" s="1"/>
  <c r="M32" i="6"/>
  <c r="M31" i="6" s="1"/>
  <c r="L32" i="6"/>
  <c r="L31" i="6" s="1"/>
  <c r="K32" i="6"/>
  <c r="K31" i="6" s="1"/>
  <c r="J32" i="6"/>
  <c r="J31" i="6" s="1"/>
  <c r="P10" i="6"/>
  <c r="U10" i="6" s="1"/>
  <c r="AH7" i="6"/>
  <c r="AH6" i="6" s="1"/>
  <c r="AG7" i="6"/>
  <c r="AG6" i="6" s="1"/>
  <c r="AF7" i="6"/>
  <c r="AF6" i="6" s="1"/>
  <c r="AE7" i="6"/>
  <c r="AE6" i="6" s="1"/>
  <c r="AD7" i="6"/>
  <c r="AD6" i="6" s="1"/>
  <c r="AC7" i="6"/>
  <c r="AC6" i="6" s="1"/>
  <c r="AB7" i="6"/>
  <c r="AB6" i="6" s="1"/>
  <c r="AA7" i="6"/>
  <c r="AA6" i="6" s="1"/>
  <c r="Z7" i="6"/>
  <c r="Z6" i="6" s="1"/>
  <c r="Y7" i="6"/>
  <c r="Y6" i="6" s="1"/>
  <c r="X7" i="6"/>
  <c r="X6" i="6" s="1"/>
  <c r="W7" i="6"/>
  <c r="W6" i="6" s="1"/>
  <c r="V7" i="6"/>
  <c r="V6" i="6" s="1"/>
  <c r="U7" i="6"/>
  <c r="U6" i="6" s="1"/>
  <c r="T7" i="6"/>
  <c r="T6" i="6" s="1"/>
  <c r="S7" i="6"/>
  <c r="S6" i="6" s="1"/>
  <c r="R7" i="6"/>
  <c r="R6" i="6" s="1"/>
  <c r="Q7" i="6"/>
  <c r="Q6" i="6" s="1"/>
  <c r="P7" i="6"/>
  <c r="P6" i="6" s="1"/>
  <c r="O7" i="6"/>
  <c r="O6" i="6" s="1"/>
  <c r="N7" i="6"/>
  <c r="N6" i="6" s="1"/>
  <c r="M7" i="6"/>
  <c r="M6" i="6" s="1"/>
  <c r="L7" i="6"/>
  <c r="L6" i="6" s="1"/>
  <c r="K6" i="6"/>
  <c r="J6" i="6"/>
  <c r="F123" i="6" l="1"/>
  <c r="F146" i="6"/>
  <c r="F77" i="6"/>
  <c r="F100" i="6"/>
  <c r="F6" i="6"/>
  <c r="B35" i="5"/>
  <c r="U35" i="6"/>
  <c r="U12" i="6" s="1"/>
  <c r="P12" i="6"/>
  <c r="E260" i="3" l="1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59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21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182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44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06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71" i="3"/>
  <c r="C10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3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59" i="3"/>
  <c r="C221" i="3"/>
  <c r="C246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182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44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71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36" i="3"/>
</calcChain>
</file>

<file path=xl/sharedStrings.xml><?xml version="1.0" encoding="utf-8"?>
<sst xmlns="http://schemas.openxmlformats.org/spreadsheetml/2006/main" count="524" uniqueCount="79">
  <si>
    <t>World</t>
  </si>
  <si>
    <t>Wind installed capacity (Gw)</t>
  </si>
  <si>
    <t>Wind installed capacity (Mw)</t>
  </si>
  <si>
    <t>Square Mistake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</si>
  <si>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</si>
  <si>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</si>
  <si>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</si>
  <si>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</si>
  <si>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</si>
  <si>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</si>
  <si>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</si>
  <si>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</si>
  <si>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</si>
  <si>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</si>
  <si>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</si>
  <si>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</si>
  <si>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</si>
  <si>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</si>
  <si>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</si>
  <si>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</si>
  <si>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</si>
  <si>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</si>
  <si>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</si>
  <si>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</si>
  <si>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</si>
  <si>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South America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</si>
  <si>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</si>
  <si>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</si>
  <si>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</si>
  <si>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</si>
  <si>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</si>
  <si>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</si>
  <si>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</si>
  <si>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</si>
  <si>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</si>
  <si>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</si>
  <si>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</si>
  <si>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</si>
  <si>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</si>
  <si>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</si>
  <si>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</si>
  <si>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</si>
  <si>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</si>
  <si>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</si>
  <si>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</si>
  <si>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</si>
  <si>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</si>
  <si>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</si>
  <si>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</si>
  <si>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</si>
  <si>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</si>
  <si>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Linear regression</t>
  </si>
  <si>
    <t>Year</t>
  </si>
  <si>
    <t>Linear Model</t>
  </si>
  <si>
    <t>Costs</t>
  </si>
  <si>
    <t>Oil</t>
  </si>
  <si>
    <t>Natural Gas</t>
  </si>
  <si>
    <t>Coal</t>
  </si>
  <si>
    <t>Nuclear energy</t>
  </si>
  <si>
    <t>Hydro electric</t>
  </si>
  <si>
    <t>Other#</t>
  </si>
  <si>
    <t>Total</t>
  </si>
  <si>
    <t>Middle-East</t>
  </si>
  <si>
    <t>Total S. &amp; Cent. America</t>
  </si>
  <si>
    <t>Total North America</t>
  </si>
  <si>
    <t>Onshore Wind</t>
  </si>
  <si>
    <t>Offshore Wind</t>
  </si>
  <si>
    <t>Wind</t>
  </si>
  <si>
    <t>LCOE of Wind per KWh</t>
  </si>
  <si>
    <t>onshore</t>
  </si>
  <si>
    <t>Offshore</t>
  </si>
  <si>
    <t>Gas</t>
  </si>
  <si>
    <t>Nuclear</t>
  </si>
  <si>
    <t>Num</t>
  </si>
  <si>
    <t>K</t>
  </si>
  <si>
    <t>Trend</t>
  </si>
  <si>
    <t>Mistake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</si>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</sst>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&gt;0.05]0.0;[=0]\-;\^"/>
    <numFmt numFmtId="165" formatCode="0.0000000_ ;\-0.0000000\ "/>
    <numFmt numFmtId="166" formatCode="0.0000_ ;\-0.0000\ "/>
    <numFmt numFmtId="167" formatCode="0.000_ ;\-0.00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8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0" fontId="0" fillId="0" borderId="0" xfId="0" applyNumberFormat="1"/>
    <xf numFmtId="0" fontId="0" fillId="3" borderId="0" xfId="0" applyNumberFormat="1" applyFill="1"/>
    <xf numFmtId="0" fontId="6" fillId="4" borderId="0" xfId="3" applyNumberFormat="1" applyFont="1" applyFill="1" applyBorder="1" applyAlignment="1">
      <alignment horizontal="right"/>
    </xf>
    <xf numFmtId="0" fontId="4" fillId="0" borderId="3" xfId="3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164" fontId="6" fillId="4" borderId="0" xfId="3" applyNumberFormat="1" applyFont="1" applyFill="1" applyAlignment="1">
      <alignment horizontal="right"/>
    </xf>
    <xf numFmtId="0" fontId="5" fillId="0" borderId="0" xfId="3"/>
    <xf numFmtId="0" fontId="4" fillId="0" borderId="0" xfId="3" applyFont="1"/>
    <xf numFmtId="0" fontId="5" fillId="0" borderId="0" xfId="3" applyAlignment="1">
      <alignment horizontal="center" vertical="top" wrapText="1"/>
    </xf>
    <xf numFmtId="0" fontId="4" fillId="0" borderId="0" xfId="3" applyFont="1" applyAlignment="1">
      <alignment horizontal="center" vertical="top" wrapText="1"/>
    </xf>
    <xf numFmtId="0" fontId="4" fillId="0" borderId="3" xfId="3" applyFont="1" applyBorder="1"/>
    <xf numFmtId="2" fontId="6" fillId="4" borderId="0" xfId="3" applyNumberFormat="1" applyFont="1" applyFill="1" applyAlignment="1">
      <alignment horizontal="right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regression'!$B$36:$B$61</c:f>
              <c:numCache>
                <c:formatCode>General</c:formatCode>
                <c:ptCount val="26"/>
                <c:pt idx="0">
                  <c:v>3279.5872674551047</c:v>
                </c:pt>
                <c:pt idx="1">
                  <c:v>3353.8645483195742</c:v>
                </c:pt>
                <c:pt idx="2">
                  <c:v>3389.1954359582633</c:v>
                </c:pt>
                <c:pt idx="3">
                  <c:v>3466.419162501134</c:v>
                </c:pt>
                <c:pt idx="4">
                  <c:v>3509.426879354744</c:v>
                </c:pt>
                <c:pt idx="5">
                  <c:v>3620.282802920206</c:v>
                </c:pt>
                <c:pt idx="6">
                  <c:v>3685.09839405308</c:v>
                </c:pt>
                <c:pt idx="7">
                  <c:v>3718.5687734869302</c:v>
                </c:pt>
                <c:pt idx="8">
                  <c:v>3811.5890006202449</c:v>
                </c:pt>
                <c:pt idx="9">
                  <c:v>3898.0596491890105</c:v>
                </c:pt>
                <c:pt idx="10">
                  <c:v>3959.8737967021243</c:v>
                </c:pt>
                <c:pt idx="11">
                  <c:v>4015.7944209034954</c:v>
                </c:pt>
                <c:pt idx="12">
                  <c:v>4064.6933003428198</c:v>
                </c:pt>
                <c:pt idx="13">
                  <c:v>4088.5649178656095</c:v>
                </c:pt>
                <c:pt idx="14">
                  <c:v>3894.6916920245994</c:v>
                </c:pt>
                <c:pt idx="15">
                  <c:v>4065.7631151077262</c:v>
                </c:pt>
                <c:pt idx="16">
                  <c:v>4019.4227670596542</c:v>
                </c:pt>
                <c:pt idx="17">
                  <c:v>4053.1153044757712</c:v>
                </c:pt>
                <c:pt idx="18">
                  <c:v>4022.2013980101078</c:v>
                </c:pt>
                <c:pt idx="19">
                  <c:v>3939.2468151679482</c:v>
                </c:pt>
                <c:pt idx="20">
                  <c:v>3982.6592487862745</c:v>
                </c:pt>
                <c:pt idx="21">
                  <c:v>4021.4099450953349</c:v>
                </c:pt>
                <c:pt idx="22">
                  <c:v>4061.2572954544958</c:v>
                </c:pt>
                <c:pt idx="23">
                  <c:v>4065.5325005176987</c:v>
                </c:pt>
                <c:pt idx="24">
                  <c:v>3992.114841372254</c:v>
                </c:pt>
                <c:pt idx="25">
                  <c:v>3871.3105317782547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74-401F-A159-539403B5C3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regression'!$C$36:$C$61</c:f>
              <c:numCache>
                <c:formatCode>General</c:formatCode>
                <c:ptCount val="26"/>
                <c:pt idx="0">
                  <c:v>3502.8774242650106</c:v>
                </c:pt>
                <c:pt idx="1">
                  <c:v>3529.8772112607985</c:v>
                </c:pt>
                <c:pt idx="2">
                  <c:v>3556.8769982565937</c:v>
                </c:pt>
                <c:pt idx="3">
                  <c:v>3583.8767852523815</c:v>
                </c:pt>
                <c:pt idx="4">
                  <c:v>3610.8765722481767</c:v>
                </c:pt>
                <c:pt idx="5">
                  <c:v>3637.8763592439645</c:v>
                </c:pt>
                <c:pt idx="6">
                  <c:v>3664.8761462397597</c:v>
                </c:pt>
                <c:pt idx="7">
                  <c:v>3691.8759332355476</c:v>
                </c:pt>
                <c:pt idx="8">
                  <c:v>3718.8757202313427</c:v>
                </c:pt>
                <c:pt idx="9">
                  <c:v>3745.8755072271306</c:v>
                </c:pt>
                <c:pt idx="10">
                  <c:v>3772.8752942229257</c:v>
                </c:pt>
                <c:pt idx="11">
                  <c:v>3799.8750812187136</c:v>
                </c:pt>
                <c:pt idx="12">
                  <c:v>3826.8748682145088</c:v>
                </c:pt>
                <c:pt idx="13">
                  <c:v>3853.8746552102966</c:v>
                </c:pt>
                <c:pt idx="14">
                  <c:v>3880.8744422060918</c:v>
                </c:pt>
                <c:pt idx="15">
                  <c:v>3907.8742292018796</c:v>
                </c:pt>
                <c:pt idx="16">
                  <c:v>3934.8740161976748</c:v>
                </c:pt>
                <c:pt idx="17">
                  <c:v>3961.8738031934627</c:v>
                </c:pt>
                <c:pt idx="18">
                  <c:v>3988.8735901892578</c:v>
                </c:pt>
                <c:pt idx="19">
                  <c:v>4015.8733771850457</c:v>
                </c:pt>
                <c:pt idx="20">
                  <c:v>4042.8731641808408</c:v>
                </c:pt>
                <c:pt idx="21">
                  <c:v>4069.8729511766287</c:v>
                </c:pt>
                <c:pt idx="22">
                  <c:v>4096.8727381724239</c:v>
                </c:pt>
                <c:pt idx="23">
                  <c:v>4123.8725251682117</c:v>
                </c:pt>
                <c:pt idx="24">
                  <c:v>4150.8723121640069</c:v>
                </c:pt>
                <c:pt idx="25">
                  <c:v>4177.8720991597947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74-401F-A159-539403B5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35920"/>
        <c:axId val="1274126128"/>
      </c:lineChart>
      <c:catAx>
        <c:axId val="127413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26128"/>
        <c:crosses val="autoZero"/>
        <c:auto val="1"/>
        <c:lblAlgn val="ctr"/>
        <c:lblOffset val="100"/>
        <c:noMultiLvlLbl val="0"/>
      </c:catAx>
      <c:valAx>
        <c:axId val="12741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TMP!$C$40:$BF$40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 formatCode="0.00">
                  <c:v>5.7892441680905474E-2</c:v>
                </c:pt>
                <c:pt idx="26">
                  <c:v>5.6114924014099996E-2</c:v>
                </c:pt>
                <c:pt idx="27">
                  <c:v>5.4450872076192036E-2</c:v>
                </c:pt>
                <c:pt idx="28">
                  <c:v>5.2893042917153757E-2</c:v>
                </c:pt>
                <c:pt idx="29">
                  <c:v>5.1434655932069091E-2</c:v>
                </c:pt>
                <c:pt idx="30">
                  <c:v>5.0069363347882652E-2</c:v>
                </c:pt>
                <c:pt idx="31">
                  <c:v>4.8791222594092076E-2</c:v>
                </c:pt>
                <c:pt idx="32">
                  <c:v>4.7594670437124342E-2</c:v>
                </c:pt>
                <c:pt idx="33">
                  <c:v>4.6474498765813457E-2</c:v>
                </c:pt>
                <c:pt idx="34">
                  <c:v>4.542583192258344E-2</c:v>
                </c:pt>
                <c:pt idx="35">
                  <c:v>4.4444105481668286E-2</c:v>
                </c:pt>
                <c:pt idx="36">
                  <c:v>4.3525046381999097E-2</c:v>
                </c:pt>
                <c:pt idx="37">
                  <c:v>4.2664654328284646E-2</c:v>
                </c:pt>
                <c:pt idx="38">
                  <c:v>4.1859184379332046E-2</c:v>
                </c:pt>
                <c:pt idx="39">
                  <c:v>4.1105130647821161E-2</c:v>
                </c:pt>
                <c:pt idx="40">
                  <c:v>4.0399211040584568E-2</c:v>
                </c:pt>
                <c:pt idx="41">
                  <c:v>3.9738352972973678E-2</c:v>
                </c:pt>
                <c:pt idx="42">
                  <c:v>3.9119679995131287E-2</c:v>
                </c:pt>
                <c:pt idx="43">
                  <c:v>3.8540499271960113E-2</c:v>
                </c:pt>
                <c:pt idx="44">
                  <c:v>3.7998289862292742E-2</c:v>
                </c:pt>
                <c:pt idx="45">
                  <c:v>3.7490691746246751E-2</c:v>
                </c:pt>
                <c:pt idx="46">
                  <c:v>3.7015495553005651E-2</c:v>
                </c:pt>
                <c:pt idx="47">
                  <c:v>3.6570632944314702E-2</c:v>
                </c:pt>
                <c:pt idx="48">
                  <c:v>3.6154167611834841E-2</c:v>
                </c:pt>
                <c:pt idx="49">
                  <c:v>3.5764286849169859E-2</c:v>
                </c:pt>
                <c:pt idx="50">
                  <c:v>3.5399293661883185E-2</c:v>
                </c:pt>
                <c:pt idx="51">
                  <c:v>3.5057599381162402E-2</c:v>
                </c:pt>
                <c:pt idx="52">
                  <c:v>3.4737716748981663E-2</c:v>
                </c:pt>
                <c:pt idx="53">
                  <c:v>3.4438253444664647E-2</c:v>
                </c:pt>
                <c:pt idx="54">
                  <c:v>3.4157906024671544E-2</c:v>
                </c:pt>
                <c:pt idx="55">
                  <c:v>3.3895454249232702E-2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EF-490F-8D09-3A9ECA98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38096"/>
        <c:axId val="1274132112"/>
      </c:lineChart>
      <c:catAx>
        <c:axId val="127413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32112"/>
        <c:crosses val="autoZero"/>
        <c:auto val="1"/>
        <c:lblAlgn val="ctr"/>
        <c:lblOffset val="100"/>
        <c:noMultiLvlLbl val="0"/>
      </c:catAx>
      <c:valAx>
        <c:axId val="12741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3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total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F9-47E2-84E9-0EDF1B79F09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costs1'!$J$7:$AH$7</c:f>
              <c:numCache>
                <c:formatCode>General</c:formatCode>
                <c:ptCount val="25"/>
                <c:pt idx="0">
                  <c:v>13.531188563972055</c:v>
                </c:pt>
                <c:pt idx="1">
                  <c:v>15.634938472872065</c:v>
                </c:pt>
                <c:pt idx="2">
                  <c:v>18.484800202147866</c:v>
                </c:pt>
                <c:pt idx="3">
                  <c:v>22.437582953624272</c:v>
                </c:pt>
                <c:pt idx="4">
                  <c:v>27.879220854418591</c:v>
                </c:pt>
                <c:pt idx="5">
                  <c:v>35.666685893176435</c:v>
                </c:pt>
                <c:pt idx="6">
                  <c:v>45.335226349238376</c:v>
                </c:pt>
                <c:pt idx="7">
                  <c:v>59.098195671877427</c:v>
                </c:pt>
                <c:pt idx="8">
                  <c:v>77.459776827746211</c:v>
                </c:pt>
                <c:pt idx="9">
                  <c:v>102.7019196095702</c:v>
                </c:pt>
                <c:pt idx="10">
                  <c:v>135.02636202170268</c:v>
                </c:pt>
                <c:pt idx="11">
                  <c:v>175.86788253258879</c:v>
                </c:pt>
                <c:pt idx="12">
                  <c:v>228.62064019013837</c:v>
                </c:pt>
                <c:pt idx="13">
                  <c:v>286.00809053211736</c:v>
                </c:pt>
                <c:pt idx="14">
                  <c:v>343.67296778361111</c:v>
                </c:pt>
                <c:pt idx="15">
                  <c:v>435.27501401319171</c:v>
                </c:pt>
                <c:pt idx="16">
                  <c:v>526.01746595413852</c:v>
                </c:pt>
                <c:pt idx="17">
                  <c:v>620.94483451197573</c:v>
                </c:pt>
                <c:pt idx="18">
                  <c:v>723.32398253380052</c:v>
                </c:pt>
                <c:pt idx="19">
                  <c:v>828.29545898406627</c:v>
                </c:pt>
                <c:pt idx="20">
                  <c:v>921.56118038875763</c:v>
                </c:pt>
                <c:pt idx="21">
                  <c:v>1029.4364435411871</c:v>
                </c:pt>
                <c:pt idx="22">
                  <c:v>1139.8941638811305</c:v>
                </c:pt>
                <c:pt idx="23">
                  <c:v>1265.2464634709534</c:v>
                </c:pt>
                <c:pt idx="24">
                  <c:v>1356.9207268570603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F9-47E2-84E9-0EDF1B79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09808"/>
        <c:axId val="1274107088"/>
      </c:lineChart>
      <c:catAx>
        <c:axId val="12741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07088"/>
        <c:crosses val="autoZero"/>
        <c:auto val="1"/>
        <c:lblAlgn val="ctr"/>
        <c:lblOffset val="100"/>
        <c:noMultiLvlLbl val="0"/>
      </c:catAx>
      <c:valAx>
        <c:axId val="12741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F8-4DAD-94DD-BA6467B5196E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costs1'!$J$32:$AH$32</c:f>
              <c:numCache>
                <c:formatCode>General</c:formatCode>
                <c:ptCount val="25"/>
                <c:pt idx="0">
                  <c:v>11.997129794084861</c:v>
                </c:pt>
                <c:pt idx="1">
                  <c:v>14.226668996824193</c:v>
                </c:pt>
                <c:pt idx="2">
                  <c:v>16.882967567433599</c:v>
                </c:pt>
                <c:pt idx="3">
                  <c:v>20.378643575799732</c:v>
                </c:pt>
                <c:pt idx="4">
                  <c:v>24.544386982415904</c:v>
                </c:pt>
                <c:pt idx="5">
                  <c:v>30.171680716780347</c:v>
                </c:pt>
                <c:pt idx="6">
                  <c:v>36.77409837946724</c:v>
                </c:pt>
                <c:pt idx="7">
                  <c:v>44.521550626413621</c:v>
                </c:pt>
                <c:pt idx="8">
                  <c:v>54.669201545321805</c:v>
                </c:pt>
                <c:pt idx="9">
                  <c:v>66.905838852571648</c:v>
                </c:pt>
                <c:pt idx="10">
                  <c:v>81.160309017285442</c:v>
                </c:pt>
                <c:pt idx="11">
                  <c:v>97.929957573791114</c:v>
                </c:pt>
                <c:pt idx="12">
                  <c:v>117.39713307505801</c:v>
                </c:pt>
                <c:pt idx="13">
                  <c:v>139.10740396358321</c:v>
                </c:pt>
                <c:pt idx="14">
                  <c:v>155.3114944929784</c:v>
                </c:pt>
                <c:pt idx="15">
                  <c:v>188.26600515139702</c:v>
                </c:pt>
                <c:pt idx="16">
                  <c:v>214.74538611572007</c:v>
                </c:pt>
                <c:pt idx="17">
                  <c:v>247.75471714464848</c:v>
                </c:pt>
                <c:pt idx="18">
                  <c:v>279.02840411135122</c:v>
                </c:pt>
                <c:pt idx="19">
                  <c:v>307.54287694689521</c:v>
                </c:pt>
                <c:pt idx="20">
                  <c:v>346.79907901683492</c:v>
                </c:pt>
                <c:pt idx="21">
                  <c:v>387.29271125956501</c:v>
                </c:pt>
                <c:pt idx="22">
                  <c:v>429.04964706767396</c:v>
                </c:pt>
                <c:pt idx="23">
                  <c:v>467.46846470335259</c:v>
                </c:pt>
                <c:pt idx="24">
                  <c:v>495.943289277676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F8-4DAD-94DD-BA6467B5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14160"/>
        <c:axId val="1274117424"/>
      </c:lineChart>
      <c:catAx>
        <c:axId val="12741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17424"/>
        <c:crosses val="autoZero"/>
        <c:auto val="1"/>
        <c:lblAlgn val="ctr"/>
        <c:lblOffset val="100"/>
        <c:noMultiLvlLbl val="0"/>
      </c:catAx>
      <c:valAx>
        <c:axId val="12741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6D-46E0-9ECE-65B661DCF1D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costs1'!$J$55:$AH$55</c:f>
              <c:numCache>
                <c:formatCode>General</c:formatCode>
                <c:ptCount val="25"/>
                <c:pt idx="0">
                  <c:v>3.4786059791765851</c:v>
                </c:pt>
                <c:pt idx="1">
                  <c:v>3.621111004226425</c:v>
                </c:pt>
                <c:pt idx="2">
                  <c:v>3.8493293489447771</c:v>
                </c:pt>
                <c:pt idx="3">
                  <c:v>4.2375839835848375</c:v>
                </c:pt>
                <c:pt idx="4">
                  <c:v>4.863998672315998</c:v>
                </c:pt>
                <c:pt idx="5">
                  <c:v>5.9103599031585716</c:v>
                </c:pt>
                <c:pt idx="6">
                  <c:v>7.4130492811305508</c:v>
                </c:pt>
                <c:pt idx="7">
                  <c:v>10.028849039169202</c:v>
                </c:pt>
                <c:pt idx="8">
                  <c:v>13.919725637612848</c:v>
                </c:pt>
                <c:pt idx="9">
                  <c:v>20.126659506417734</c:v>
                </c:pt>
                <c:pt idx="10">
                  <c:v>29.520219910094802</c:v>
                </c:pt>
                <c:pt idx="11">
                  <c:v>42.172713852103733</c:v>
                </c:pt>
                <c:pt idx="12">
                  <c:v>60.467391747961507</c:v>
                </c:pt>
                <c:pt idx="13">
                  <c:v>81.543199300067528</c:v>
                </c:pt>
                <c:pt idx="14">
                  <c:v>102.42570354117818</c:v>
                </c:pt>
                <c:pt idx="15">
                  <c:v>132.68671676666739</c:v>
                </c:pt>
                <c:pt idx="16">
                  <c:v>159.60380472285783</c:v>
                </c:pt>
                <c:pt idx="17">
                  <c:v>182.62829564495578</c:v>
                </c:pt>
                <c:pt idx="18">
                  <c:v>206.04885305990229</c:v>
                </c:pt>
                <c:pt idx="19">
                  <c:v>226.61128832671881</c:v>
                </c:pt>
                <c:pt idx="20">
                  <c:v>243.61010916065501</c:v>
                </c:pt>
                <c:pt idx="21">
                  <c:v>258.94836355880489</c:v>
                </c:pt>
                <c:pt idx="22">
                  <c:v>269.90781696257142</c:v>
                </c:pt>
                <c:pt idx="23">
                  <c:v>290.43582100188274</c:v>
                </c:pt>
                <c:pt idx="24">
                  <c:v>297.92892747948076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6D-46E0-9ECE-65B661DCF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28304"/>
        <c:axId val="1274117968"/>
      </c:lineChart>
      <c:catAx>
        <c:axId val="127412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17968"/>
        <c:crosses val="autoZero"/>
        <c:auto val="1"/>
        <c:lblAlgn val="ctr"/>
        <c:lblOffset val="100"/>
        <c:noMultiLvlLbl val="0"/>
      </c:catAx>
      <c:valAx>
        <c:axId val="12741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C.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BC-4523-94EC-FA5FCD9B377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costs1'!$J$78:$AH$78</c:f>
              <c:numCache>
                <c:formatCode>General</c:formatCode>
                <c:ptCount val="25"/>
                <c:pt idx="0">
                  <c:v>7.9771132180972947E-3</c:v>
                </c:pt>
                <c:pt idx="1">
                  <c:v>8.1701094942476932E-3</c:v>
                </c:pt>
                <c:pt idx="2">
                  <c:v>8.5546092486657871E-3</c:v>
                </c:pt>
                <c:pt idx="3">
                  <c:v>9.2948735158061013E-3</c:v>
                </c:pt>
                <c:pt idx="4">
                  <c:v>1.070396152647724E-2</c:v>
                </c:pt>
                <c:pt idx="5">
                  <c:v>1.3501993307589997E-2</c:v>
                </c:pt>
                <c:pt idx="6">
                  <c:v>1.8300849286435973E-2</c:v>
                </c:pt>
                <c:pt idx="7">
                  <c:v>2.8016872002275144E-2</c:v>
                </c:pt>
                <c:pt idx="8">
                  <c:v>4.7311870844156244E-2</c:v>
                </c:pt>
                <c:pt idx="9">
                  <c:v>8.4808491859161561E-2</c:v>
                </c:pt>
                <c:pt idx="10">
                  <c:v>0.15740932135058275</c:v>
                </c:pt>
                <c:pt idx="11">
                  <c:v>0.29835360971678382</c:v>
                </c:pt>
                <c:pt idx="12">
                  <c:v>0.56936231372109058</c:v>
                </c:pt>
                <c:pt idx="13">
                  <c:v>1.0772214896558485</c:v>
                </c:pt>
                <c:pt idx="14">
                  <c:v>1.9776130984230704</c:v>
                </c:pt>
                <c:pt idx="15">
                  <c:v>3.7390080075636276</c:v>
                </c:pt>
                <c:pt idx="16">
                  <c:v>6.8097898144686466</c:v>
                </c:pt>
                <c:pt idx="17">
                  <c:v>12.075602723110986</c:v>
                </c:pt>
                <c:pt idx="18">
                  <c:v>20.111976488507864</c:v>
                </c:pt>
                <c:pt idx="19">
                  <c:v>30.888466471929483</c:v>
                </c:pt>
                <c:pt idx="20">
                  <c:v>43.431464655911682</c:v>
                </c:pt>
                <c:pt idx="21">
                  <c:v>56.254232588057782</c:v>
                </c:pt>
                <c:pt idx="22">
                  <c:v>67.424059951120853</c:v>
                </c:pt>
                <c:pt idx="23">
                  <c:v>77.844225559895492</c:v>
                </c:pt>
                <c:pt idx="24">
                  <c:v>85.494009316383128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BC-4523-94EC-FA5FCD9B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15792"/>
        <c:axId val="1274128848"/>
      </c:lineChart>
      <c:catAx>
        <c:axId val="12741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28848"/>
        <c:crosses val="autoZero"/>
        <c:auto val="1"/>
        <c:lblAlgn val="ctr"/>
        <c:lblOffset val="100"/>
        <c:noMultiLvlLbl val="0"/>
      </c:catAx>
      <c:valAx>
        <c:axId val="12741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2B-498C-9EAE-7D913CA964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costs1'!$J$101:$AH$101</c:f>
              <c:numCache>
                <c:formatCode>General</c:formatCode>
                <c:ptCount val="25"/>
                <c:pt idx="0">
                  <c:v>1.5129931259731124E-8</c:v>
                </c:pt>
                <c:pt idx="1">
                  <c:v>3.5922548326567106E-8</c:v>
                </c:pt>
                <c:pt idx="2">
                  <c:v>8.5236829685284475E-8</c:v>
                </c:pt>
                <c:pt idx="3">
                  <c:v>2.0386947605781324E-7</c:v>
                </c:pt>
                <c:pt idx="4">
                  <c:v>5.0321236287456147E-7</c:v>
                </c:pt>
                <c:pt idx="5">
                  <c:v>1.2602691696266478E-6</c:v>
                </c:pt>
                <c:pt idx="6">
                  <c:v>3.0926320482401877E-6</c:v>
                </c:pt>
                <c:pt idx="7">
                  <c:v>7.4907579154672389E-6</c:v>
                </c:pt>
                <c:pt idx="8">
                  <c:v>1.866062381142776E-5</c:v>
                </c:pt>
                <c:pt idx="9">
                  <c:v>4.603301064554087E-5</c:v>
                </c:pt>
                <c:pt idx="10">
                  <c:v>1.1304595499512379E-4</c:v>
                </c:pt>
                <c:pt idx="11">
                  <c:v>2.8241044424693175E-4</c:v>
                </c:pt>
                <c:pt idx="12">
                  <c:v>6.9519801694353659E-4</c:v>
                </c:pt>
                <c:pt idx="13">
                  <c:v>1.7013829075659367E-3</c:v>
                </c:pt>
                <c:pt idx="14">
                  <c:v>3.9014839167779455E-3</c:v>
                </c:pt>
                <c:pt idx="15">
                  <c:v>9.7827226878451183E-3</c:v>
                </c:pt>
                <c:pt idx="16">
                  <c:v>2.3843668091703775E-2</c:v>
                </c:pt>
                <c:pt idx="17">
                  <c:v>5.7887566477905293E-2</c:v>
                </c:pt>
                <c:pt idx="18">
                  <c:v>0.13720499471781641</c:v>
                </c:pt>
                <c:pt idx="19">
                  <c:v>0.32905802318482724</c:v>
                </c:pt>
                <c:pt idx="20">
                  <c:v>0.77644538066732982</c:v>
                </c:pt>
                <c:pt idx="21">
                  <c:v>1.8371917349480729</c:v>
                </c:pt>
                <c:pt idx="22">
                  <c:v>4.1586749731884085</c:v>
                </c:pt>
                <c:pt idx="23">
                  <c:v>8.9371110996906644</c:v>
                </c:pt>
                <c:pt idx="24">
                  <c:v>16.876549487330706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2B-498C-9EAE-7D913CA96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34288"/>
        <c:axId val="1274108176"/>
      </c:lineChart>
      <c:catAx>
        <c:axId val="127413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08176"/>
        <c:crosses val="autoZero"/>
        <c:auto val="1"/>
        <c:lblAlgn val="ctr"/>
        <c:lblOffset val="100"/>
        <c:noMultiLvlLbl val="0"/>
      </c:catAx>
      <c:valAx>
        <c:axId val="12741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F8-465D-8A43-D7BE0411D9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costs1'!$J$124:$AH$124</c:f>
              <c:numCache>
                <c:formatCode>General</c:formatCode>
                <c:ptCount val="25"/>
                <c:pt idx="0">
                  <c:v>2.7848660628593373E-2</c:v>
                </c:pt>
                <c:pt idx="1">
                  <c:v>3.6193766277101899E-2</c:v>
                </c:pt>
                <c:pt idx="2">
                  <c:v>4.7568080771520367E-2</c:v>
                </c:pt>
                <c:pt idx="3">
                  <c:v>6.1336348167931237E-2</c:v>
                </c:pt>
                <c:pt idx="4">
                  <c:v>8.0822390216203119E-2</c:v>
                </c:pt>
                <c:pt idx="5">
                  <c:v>0.10895422099055224</c:v>
                </c:pt>
                <c:pt idx="6">
                  <c:v>0.14667435165730855</c:v>
                </c:pt>
                <c:pt idx="7">
                  <c:v>0.20183652151622422</c:v>
                </c:pt>
                <c:pt idx="8">
                  <c:v>0.27422854587829926</c:v>
                </c:pt>
                <c:pt idx="9">
                  <c:v>0.37945651087931631</c:v>
                </c:pt>
                <c:pt idx="10">
                  <c:v>0.51393592210409933</c:v>
                </c:pt>
                <c:pt idx="11">
                  <c:v>0.70279293982363988</c:v>
                </c:pt>
                <c:pt idx="12">
                  <c:v>0.95707573241488575</c:v>
                </c:pt>
                <c:pt idx="13">
                  <c:v>1.2813116681177548</c:v>
                </c:pt>
                <c:pt idx="14">
                  <c:v>1.696949944688996</c:v>
                </c:pt>
                <c:pt idx="15">
                  <c:v>2.3781561486463452</c:v>
                </c:pt>
                <c:pt idx="16">
                  <c:v>3.1898091067495105</c:v>
                </c:pt>
                <c:pt idx="17">
                  <c:v>4.3623688929460274</c:v>
                </c:pt>
                <c:pt idx="18">
                  <c:v>5.8818308992978539</c:v>
                </c:pt>
                <c:pt idx="19">
                  <c:v>7.9285242864659171</c:v>
                </c:pt>
                <c:pt idx="20">
                  <c:v>10.621230939773806</c:v>
                </c:pt>
                <c:pt idx="21">
                  <c:v>13.984895465454393</c:v>
                </c:pt>
                <c:pt idx="22">
                  <c:v>18.847821797905642</c:v>
                </c:pt>
                <c:pt idx="23">
                  <c:v>25.149016851329435</c:v>
                </c:pt>
                <c:pt idx="24">
                  <c:v>33.220842936134495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F8-465D-8A43-D7BE0411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14704"/>
        <c:axId val="1274129392"/>
      </c:lineChart>
      <c:catAx>
        <c:axId val="127411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29392"/>
        <c:crosses val="autoZero"/>
        <c:auto val="1"/>
        <c:lblAlgn val="ctr"/>
        <c:lblOffset val="100"/>
        <c:noMultiLvlLbl val="0"/>
      </c:catAx>
      <c:valAx>
        <c:axId val="12741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Pacific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B3-4090-8D6D-ED0ABC7144F3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costs1'!$J$147:$AH$147</c:f>
              <c:numCache>
                <c:formatCode>General</c:formatCode>
                <c:ptCount val="25"/>
                <c:pt idx="0">
                  <c:v>1.1627311240543883</c:v>
                </c:pt>
                <c:pt idx="1">
                  <c:v>1.1957287836211155</c:v>
                </c:pt>
                <c:pt idx="2">
                  <c:v>1.254546848678793</c:v>
                </c:pt>
                <c:pt idx="3">
                  <c:v>1.355301175611265</c:v>
                </c:pt>
                <c:pt idx="4">
                  <c:v>1.5399353606259893</c:v>
                </c:pt>
                <c:pt idx="5">
                  <c:v>1.8768291937262322</c:v>
                </c:pt>
                <c:pt idx="6">
                  <c:v>2.4591326375577656</c:v>
                </c:pt>
                <c:pt idx="7">
                  <c:v>3.5190936778353197</c:v>
                </c:pt>
                <c:pt idx="8">
                  <c:v>5.4116860882216926</c:v>
                </c:pt>
                <c:pt idx="9">
                  <c:v>8.8522918419127308</c:v>
                </c:pt>
                <c:pt idx="10">
                  <c:v>14.548095197042349</c:v>
                </c:pt>
                <c:pt idx="11">
                  <c:v>24.000318753324258</c:v>
                </c:pt>
                <c:pt idx="12">
                  <c:v>38.850221097499698</c:v>
                </c:pt>
                <c:pt idx="13">
                  <c:v>57.940327660016607</c:v>
                </c:pt>
                <c:pt idx="14">
                  <c:v>81.323695047832302</c:v>
                </c:pt>
                <c:pt idx="15">
                  <c:v>114.35225187133967</c:v>
                </c:pt>
                <c:pt idx="16">
                  <c:v>149.41573027380164</c:v>
                </c:pt>
                <c:pt idx="17">
                  <c:v>181.27297136170813</c:v>
                </c:pt>
                <c:pt idx="18">
                  <c:v>214.50172222143715</c:v>
                </c:pt>
                <c:pt idx="19">
                  <c:v>246.1475747318261</c:v>
                </c:pt>
                <c:pt idx="20">
                  <c:v>265.90888277559748</c:v>
                </c:pt>
                <c:pt idx="21">
                  <c:v>294.75024151999554</c:v>
                </c:pt>
                <c:pt idx="22">
                  <c:v>326.32558258352447</c:v>
                </c:pt>
                <c:pt idx="23">
                  <c:v>362.50805893125784</c:v>
                </c:pt>
                <c:pt idx="24">
                  <c:v>388.39372074074095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B3-4090-8D6D-ED0ABC71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15248"/>
        <c:axId val="1274129936"/>
      </c:lineChart>
      <c:catAx>
        <c:axId val="12741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29936"/>
        <c:crosses val="autoZero"/>
        <c:auto val="1"/>
        <c:lblAlgn val="ctr"/>
        <c:lblOffset val="100"/>
        <c:noMultiLvlLbl val="0"/>
      </c:catAx>
      <c:valAx>
        <c:axId val="12741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87-40E0-9F3A-0C1B538FE0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costs1'!$J$170:$AH$170</c:f>
              <c:numCache>
                <c:formatCode>General</c:formatCode>
                <c:ptCount val="25"/>
                <c:pt idx="0">
                  <c:v>1.4278199762458388E-3</c:v>
                </c:pt>
                <c:pt idx="1">
                  <c:v>1.9642160090442588E-3</c:v>
                </c:pt>
                <c:pt idx="2">
                  <c:v>3.1848671682877254E-3</c:v>
                </c:pt>
                <c:pt idx="3">
                  <c:v>5.8917085644114549E-3</c:v>
                </c:pt>
                <c:pt idx="4">
                  <c:v>1.1244867533276741E-2</c:v>
                </c:pt>
                <c:pt idx="5">
                  <c:v>2.1451734722462257E-2</c:v>
                </c:pt>
                <c:pt idx="6">
                  <c:v>3.7751463963944257E-2</c:v>
                </c:pt>
                <c:pt idx="7">
                  <c:v>5.9805647709008224E-2</c:v>
                </c:pt>
                <c:pt idx="8">
                  <c:v>8.2488307271615768E-2</c:v>
                </c:pt>
                <c:pt idx="9">
                  <c:v>0.10449174781733353</c:v>
                </c:pt>
                <c:pt idx="10">
                  <c:v>0.12683008419277442</c:v>
                </c:pt>
                <c:pt idx="11">
                  <c:v>0.14591142131014578</c:v>
                </c:pt>
                <c:pt idx="12">
                  <c:v>0.16691778197027821</c:v>
                </c:pt>
                <c:pt idx="13">
                  <c:v>0.18214385520613435</c:v>
                </c:pt>
                <c:pt idx="14">
                  <c:v>0.20234421891830692</c:v>
                </c:pt>
                <c:pt idx="15">
                  <c:v>0.22876112145058963</c:v>
                </c:pt>
                <c:pt idx="16">
                  <c:v>0.24310753664578202</c:v>
                </c:pt>
                <c:pt idx="17">
                  <c:v>0.27001438461528632</c:v>
                </c:pt>
                <c:pt idx="18">
                  <c:v>0.29096953097463563</c:v>
                </c:pt>
                <c:pt idx="19">
                  <c:v>0.32364507547277954</c:v>
                </c:pt>
                <c:pt idx="20">
                  <c:v>0.35461997229828612</c:v>
                </c:pt>
                <c:pt idx="21">
                  <c:v>0.37904509627499727</c:v>
                </c:pt>
                <c:pt idx="22">
                  <c:v>0.40874131682381776</c:v>
                </c:pt>
                <c:pt idx="23">
                  <c:v>0.42904910565351689</c:v>
                </c:pt>
                <c:pt idx="24">
                  <c:v>0.46049846586433446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87-40E0-9F3A-0C1B538FE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30480"/>
        <c:axId val="1274131024"/>
      </c:lineChart>
      <c:catAx>
        <c:axId val="127413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31024"/>
        <c:crosses val="autoZero"/>
        <c:auto val="1"/>
        <c:lblAlgn val="ctr"/>
        <c:lblOffset val="100"/>
        <c:noMultiLvlLbl val="0"/>
      </c:catAx>
      <c:valAx>
        <c:axId val="12741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dependency</a:t>
            </a:r>
            <a:r>
              <a:rPr lang="en-US" baseline="0"/>
              <a:t> example</a:t>
            </a:r>
            <a:r>
              <a:rPr lang="en-US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costs1'!$J$14:$R$14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costs1'!$J$15:$R$15</c:f>
              <c:numCache>
                <c:formatCode>General</c:formatCode>
                <c:ptCount val="9"/>
                <c:pt idx="0">
                  <c:v>0.40978675123752334</c:v>
                </c:pt>
                <c:pt idx="1">
                  <c:v>0.25769295505267886</c:v>
                </c:pt>
                <c:pt idx="2">
                  <c:v>0.14790329626456297</c:v>
                </c:pt>
                <c:pt idx="3">
                  <c:v>0.10371548487177988</c:v>
                </c:pt>
                <c:pt idx="4">
                  <c:v>7.9857221259700614E-2</c:v>
                </c:pt>
                <c:pt idx="5">
                  <c:v>6.4922686068997704E-2</c:v>
                </c:pt>
                <c:pt idx="6">
                  <c:v>4.4239165871951473E-2</c:v>
                </c:pt>
                <c:pt idx="7">
                  <c:v>3.3550435221169975E-2</c:v>
                </c:pt>
                <c:pt idx="8">
                  <c:v>1.7061426757183803E-2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CC2-48F8-817D-BE0448D8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36864"/>
        <c:axId val="660729248"/>
      </c:scatterChart>
      <c:valAx>
        <c:axId val="66073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729248"/>
        <c:crosses val="autoZero"/>
        <c:crossBetween val="midCat"/>
      </c:valAx>
      <c:valAx>
        <c:axId val="6607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73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68044619422574"/>
          <c:y val="3.6158192090395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regression'!$B$71:$B$96</c:f>
              <c:numCache>
                <c:formatCode>General</c:formatCode>
                <c:ptCount val="26"/>
                <c:pt idx="0">
                  <c:v>4275.5561884487679</c:v>
                </c:pt>
                <c:pt idx="1">
                  <c:v>4391.5987717897888</c:v>
                </c:pt>
                <c:pt idx="2">
                  <c:v>4455.4672148912568</c:v>
                </c:pt>
                <c:pt idx="3">
                  <c:v>4598.8588276484097</c:v>
                </c:pt>
                <c:pt idx="4">
                  <c:v>4703.8499375533911</c:v>
                </c:pt>
                <c:pt idx="5">
                  <c:v>4859.6972742964008</c:v>
                </c:pt>
                <c:pt idx="6">
                  <c:v>4782.4346345142831</c:v>
                </c:pt>
                <c:pt idx="7">
                  <c:v>4927.2897643303531</c:v>
                </c:pt>
                <c:pt idx="8">
                  <c:v>4951.1515550891481</c:v>
                </c:pt>
                <c:pt idx="9">
                  <c:v>5065.5889503359149</c:v>
                </c:pt>
                <c:pt idx="10">
                  <c:v>5194.9977869588347</c:v>
                </c:pt>
                <c:pt idx="11">
                  <c:v>5199.1990426205793</c:v>
                </c:pt>
                <c:pt idx="12">
                  <c:v>5332.1705129239563</c:v>
                </c:pt>
                <c:pt idx="13">
                  <c:v>5294.5059596649744</c:v>
                </c:pt>
                <c:pt idx="14">
                  <c:v>5088.1235176240189</c:v>
                </c:pt>
                <c:pt idx="15">
                  <c:v>5276.829680161859</c:v>
                </c:pt>
                <c:pt idx="16">
                  <c:v>5293.8020100029016</c:v>
                </c:pt>
                <c:pt idx="17">
                  <c:v>5243.5144795593178</c:v>
                </c:pt>
                <c:pt idx="18">
                  <c:v>5283.0917609132375</c:v>
                </c:pt>
                <c:pt idx="19">
                  <c:v>5314.1945857069304</c:v>
                </c:pt>
                <c:pt idx="20">
                  <c:v>5318.3684425366982</c:v>
                </c:pt>
                <c:pt idx="21">
                  <c:v>5331.097285294396</c:v>
                </c:pt>
                <c:pt idx="22">
                  <c:v>5287.7169185814255</c:v>
                </c:pt>
                <c:pt idx="23">
                  <c:v>5452.4571053206073</c:v>
                </c:pt>
                <c:pt idx="24">
                  <c:v>5382.4197809858879</c:v>
                </c:pt>
                <c:pt idx="25">
                  <c:v>5243.6383246846699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1-4D4A-AC92-0F13B2522B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regression'!$C$71:$C$96</c:f>
              <c:numCache>
                <c:formatCode>General</c:formatCode>
                <c:ptCount val="26"/>
                <c:pt idx="0">
                  <c:v>4573.8271578162676</c:v>
                </c:pt>
                <c:pt idx="1">
                  <c:v>4612.682893844627</c:v>
                </c:pt>
                <c:pt idx="2">
                  <c:v>4651.5386298729718</c:v>
                </c:pt>
                <c:pt idx="3">
                  <c:v>4690.3943659013312</c:v>
                </c:pt>
                <c:pt idx="4">
                  <c:v>4729.2501019296906</c:v>
                </c:pt>
                <c:pt idx="5">
                  <c:v>4768.1058379580354</c:v>
                </c:pt>
                <c:pt idx="6">
                  <c:v>4806.9615739863948</c:v>
                </c:pt>
                <c:pt idx="7">
                  <c:v>4845.8173100147396</c:v>
                </c:pt>
                <c:pt idx="8">
                  <c:v>4884.673046043099</c:v>
                </c:pt>
                <c:pt idx="9">
                  <c:v>4923.5287820714584</c:v>
                </c:pt>
                <c:pt idx="10">
                  <c:v>4962.3845180998032</c:v>
                </c:pt>
                <c:pt idx="11">
                  <c:v>5001.2402541281626</c:v>
                </c:pt>
                <c:pt idx="12">
                  <c:v>5040.095990156522</c:v>
                </c:pt>
                <c:pt idx="13">
                  <c:v>5078.9517261848669</c:v>
                </c:pt>
                <c:pt idx="14">
                  <c:v>5117.8074622132262</c:v>
                </c:pt>
                <c:pt idx="15">
                  <c:v>5156.6631982415856</c:v>
                </c:pt>
                <c:pt idx="16">
                  <c:v>5195.5189342699305</c:v>
                </c:pt>
                <c:pt idx="17">
                  <c:v>5234.3746702982899</c:v>
                </c:pt>
                <c:pt idx="18">
                  <c:v>5273.2304063266492</c:v>
                </c:pt>
                <c:pt idx="19">
                  <c:v>5312.0861423549941</c:v>
                </c:pt>
                <c:pt idx="20">
                  <c:v>5350.9418783833535</c:v>
                </c:pt>
                <c:pt idx="21">
                  <c:v>5389.7976144116983</c:v>
                </c:pt>
                <c:pt idx="22">
                  <c:v>5428.6533504400577</c:v>
                </c:pt>
                <c:pt idx="23">
                  <c:v>5467.5090864684171</c:v>
                </c:pt>
                <c:pt idx="24">
                  <c:v>5506.3648224967619</c:v>
                </c:pt>
                <c:pt idx="25">
                  <c:v>5545.2205585251213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1-4D4A-AC92-0F13B252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26672"/>
        <c:axId val="1274127216"/>
      </c:lineChart>
      <c:catAx>
        <c:axId val="127412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27216"/>
        <c:crosses val="autoZero"/>
        <c:auto val="1"/>
        <c:lblAlgn val="ctr"/>
        <c:lblOffset val="100"/>
        <c:noMultiLvlLbl val="0"/>
      </c:catAx>
      <c:valAx>
        <c:axId val="12741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costs1'!$J$37:$R$37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costs1'!$J$38:$R$38</c:f>
              <c:numCache>
                <c:formatCode>General</c:formatCode>
                <c:ptCount val="9"/>
                <c:pt idx="0">
                  <c:v>0.70689209877089076</c:v>
                </c:pt>
                <c:pt idx="1">
                  <c:v>0.54666134055710602</c:v>
                </c:pt>
                <c:pt idx="2">
                  <c:v>0.37614174576946635</c:v>
                </c:pt>
                <c:pt idx="3">
                  <c:v>0.28670889150585832</c:v>
                </c:pt>
                <c:pt idx="4">
                  <c:v>0.23163459297603622</c:v>
                </c:pt>
                <c:pt idx="5">
                  <c:v>0.19430943160088412</c:v>
                </c:pt>
                <c:pt idx="6">
                  <c:v>0.13851094899018329</c:v>
                </c:pt>
                <c:pt idx="7">
                  <c:v>0.10760948470432254</c:v>
                </c:pt>
                <c:pt idx="8">
                  <c:v>5.6864312008829236E-2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4BE-4A02-8551-976518B94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41296"/>
        <c:axId val="1818921712"/>
      </c:scatterChart>
      <c:valAx>
        <c:axId val="18189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1712"/>
        <c:crosses val="autoZero"/>
        <c:crossBetween val="midCat"/>
      </c:valAx>
      <c:valAx>
        <c:axId val="18189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costs1'!$J$60:$R$60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costs1'!$J$61:$R$61</c:f>
              <c:numCache>
                <c:formatCode>General</c:formatCode>
                <c:ptCount val="9"/>
                <c:pt idx="0">
                  <c:v>0.4126586096232876</c:v>
                </c:pt>
                <c:pt idx="1">
                  <c:v>0.25996840511123709</c:v>
                </c:pt>
                <c:pt idx="2">
                  <c:v>0.14940441649156172</c:v>
                </c:pt>
                <c:pt idx="3">
                  <c:v>0.10482329893157183</c:v>
                </c:pt>
                <c:pt idx="4">
                  <c:v>8.0733153057846618E-2</c:v>
                </c:pt>
                <c:pt idx="5">
                  <c:v>6.5646492105246007E-2</c:v>
                </c:pt>
                <c:pt idx="6">
                  <c:v>4.4743410723095831E-2</c:v>
                </c:pt>
                <c:pt idx="7">
                  <c:v>3.3937174274154311E-2</c:v>
                </c:pt>
                <c:pt idx="8">
                  <c:v>1.7261490238301584E-2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C1B-4E1A-A57D-C531CC8D0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13552"/>
        <c:axId val="1818912464"/>
      </c:scatterChart>
      <c:valAx>
        <c:axId val="181891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12464"/>
        <c:crosses val="autoZero"/>
        <c:crossBetween val="midCat"/>
      </c:valAx>
      <c:valAx>
        <c:axId val="18189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1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costs1'!$J$83:$R$83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costs1'!$J$84:$R$84</c:f>
              <c:numCache>
                <c:formatCode>General</c:formatCode>
                <c:ptCount val="9"/>
                <c:pt idx="0">
                  <c:v>0.46988307284222564</c:v>
                </c:pt>
                <c:pt idx="1">
                  <c:v>0.30708965079880773</c:v>
                </c:pt>
                <c:pt idx="2">
                  <c:v>0.18139746794253425</c:v>
                </c:pt>
                <c:pt idx="3">
                  <c:v>0.12871447171384001</c:v>
                </c:pt>
                <c:pt idx="4">
                  <c:v>9.9745526988413033E-2</c:v>
                </c:pt>
                <c:pt idx="5">
                  <c:v>8.1420691547973156E-2</c:v>
                </c:pt>
                <c:pt idx="6">
                  <c:v>5.5794743224680463E-2</c:v>
                </c:pt>
                <c:pt idx="7">
                  <c:v>4.2438011912922201E-2</c:v>
                </c:pt>
                <c:pt idx="8">
                  <c:v>2.1679013063791899E-2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459-45DD-BDAF-D6B6AF75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41840"/>
        <c:axId val="1818919536"/>
      </c:scatterChart>
      <c:valAx>
        <c:axId val="18189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19536"/>
        <c:crosses val="autoZero"/>
        <c:crossBetween val="midCat"/>
      </c:valAx>
      <c:valAx>
        <c:axId val="18189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4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902668416447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costs1'!$J$106:$R$106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costs1'!$J$107:$R$107</c:f>
              <c:numCache>
                <c:formatCode>General</c:formatCode>
                <c:ptCount val="9"/>
                <c:pt idx="0">
                  <c:v>0.28078768574730095</c:v>
                </c:pt>
                <c:pt idx="1">
                  <c:v>0.16332344959345679</c:v>
                </c:pt>
                <c:pt idx="2">
                  <c:v>8.8923359726733389E-2</c:v>
                </c:pt>
                <c:pt idx="3">
                  <c:v>6.1093107956364932E-2</c:v>
                </c:pt>
                <c:pt idx="4">
                  <c:v>4.653050424708146E-2</c:v>
                </c:pt>
                <c:pt idx="5">
                  <c:v>3.7574071496333218E-2</c:v>
                </c:pt>
                <c:pt idx="6">
                  <c:v>2.5367096024110237E-2</c:v>
                </c:pt>
                <c:pt idx="7">
                  <c:v>1.914674635642586E-2</c:v>
                </c:pt>
                <c:pt idx="8">
                  <c:v>9.6659085276546396E-3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364-4243-B4CE-6A4FBA13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18992"/>
        <c:axId val="1818922256"/>
      </c:scatterChart>
      <c:valAx>
        <c:axId val="18189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2256"/>
        <c:crosses val="autoZero"/>
        <c:crossBetween val="midCat"/>
      </c:valAx>
      <c:valAx>
        <c:axId val="18189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1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costs1'!$J$129:$R$129</c:f>
              <c:numCache>
                <c:formatCode>General</c:formatCode>
                <c:ptCount val="9"/>
                <c:pt idx="0">
                  <c:v>1E-4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costs1'!$J$130:$R$130</c:f>
              <c:numCache>
                <c:formatCode>General</c:formatCode>
                <c:ptCount val="9"/>
                <c:pt idx="0">
                  <c:v>0.99990000999900008</c:v>
                </c:pt>
                <c:pt idx="1">
                  <c:v>0.99900099900099915</c:v>
                </c:pt>
                <c:pt idx="2">
                  <c:v>0.99800399201596801</c:v>
                </c:pt>
                <c:pt idx="3">
                  <c:v>0.99502487562189068</c:v>
                </c:pt>
                <c:pt idx="4">
                  <c:v>0.99009900990099009</c:v>
                </c:pt>
                <c:pt idx="5">
                  <c:v>0.98039215686274506</c:v>
                </c:pt>
                <c:pt idx="6">
                  <c:v>0.95238095238095233</c:v>
                </c:pt>
                <c:pt idx="7">
                  <c:v>0.90909090909090906</c:v>
                </c:pt>
                <c:pt idx="8">
                  <c:v>0.83333333333333337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BE-4635-ACDE-6D348C4A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18448"/>
        <c:axId val="1818926064"/>
      </c:scatterChart>
      <c:valAx>
        <c:axId val="18189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6064"/>
        <c:crosses val="autoZero"/>
        <c:crossBetween val="midCat"/>
      </c:valAx>
      <c:valAx>
        <c:axId val="18189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1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13-4CF7-9EB0-85EAE5D8EA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costs1'!$J$170:$AH$170</c:f>
              <c:numCache>
                <c:formatCode>General</c:formatCode>
                <c:ptCount val="25"/>
                <c:pt idx="0">
                  <c:v>1.4278199762458388E-3</c:v>
                </c:pt>
                <c:pt idx="1">
                  <c:v>1.9642160090442588E-3</c:v>
                </c:pt>
                <c:pt idx="2">
                  <c:v>3.1848671682877254E-3</c:v>
                </c:pt>
                <c:pt idx="3">
                  <c:v>5.8917085644114549E-3</c:v>
                </c:pt>
                <c:pt idx="4">
                  <c:v>1.1244867533276741E-2</c:v>
                </c:pt>
                <c:pt idx="5">
                  <c:v>2.1451734722462257E-2</c:v>
                </c:pt>
                <c:pt idx="6">
                  <c:v>3.7751463963944257E-2</c:v>
                </c:pt>
                <c:pt idx="7">
                  <c:v>5.9805647709008224E-2</c:v>
                </c:pt>
                <c:pt idx="8">
                  <c:v>8.2488307271615768E-2</c:v>
                </c:pt>
                <c:pt idx="9">
                  <c:v>0.10449174781733353</c:v>
                </c:pt>
                <c:pt idx="10">
                  <c:v>0.12683008419277442</c:v>
                </c:pt>
                <c:pt idx="11">
                  <c:v>0.14591142131014578</c:v>
                </c:pt>
                <c:pt idx="12">
                  <c:v>0.16691778197027821</c:v>
                </c:pt>
                <c:pt idx="13">
                  <c:v>0.18214385520613435</c:v>
                </c:pt>
                <c:pt idx="14">
                  <c:v>0.20234421891830692</c:v>
                </c:pt>
                <c:pt idx="15">
                  <c:v>0.22876112145058963</c:v>
                </c:pt>
                <c:pt idx="16">
                  <c:v>0.24310753664578202</c:v>
                </c:pt>
                <c:pt idx="17">
                  <c:v>0.27001438461528632</c:v>
                </c:pt>
                <c:pt idx="18">
                  <c:v>0.29096953097463563</c:v>
                </c:pt>
                <c:pt idx="19">
                  <c:v>0.32364507547277954</c:v>
                </c:pt>
                <c:pt idx="20">
                  <c:v>0.35461997229828612</c:v>
                </c:pt>
                <c:pt idx="21">
                  <c:v>0.37904509627499727</c:v>
                </c:pt>
                <c:pt idx="22">
                  <c:v>0.40874131682381776</c:v>
                </c:pt>
                <c:pt idx="23">
                  <c:v>0.42904910565351689</c:v>
                </c:pt>
                <c:pt idx="24">
                  <c:v>0.46049846586433446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13-4CF7-9EB0-85EAE5D8E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922800"/>
        <c:axId val="1818923344"/>
      </c:lineChart>
      <c:catAx>
        <c:axId val="181892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3344"/>
        <c:crosses val="autoZero"/>
        <c:auto val="1"/>
        <c:lblAlgn val="ctr"/>
        <c:lblOffset val="100"/>
        <c:noMultiLvlLbl val="0"/>
      </c:catAx>
      <c:valAx>
        <c:axId val="18189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EE-4D34-A5B2-A9D9FF21F4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costs2'!$J$7:$AH$7</c:f>
              <c:numCache>
                <c:formatCode>General</c:formatCode>
                <c:ptCount val="25"/>
                <c:pt idx="0">
                  <c:v>8.8027486648011433</c:v>
                </c:pt>
                <c:pt idx="1">
                  <c:v>9.6239590240229518</c:v>
                </c:pt>
                <c:pt idx="2">
                  <c:v>11.281971815572017</c:v>
                </c:pt>
                <c:pt idx="3">
                  <c:v>14.324669085267576</c:v>
                </c:pt>
                <c:pt idx="4">
                  <c:v>19.42800664510397</c:v>
                </c:pt>
                <c:pt idx="5">
                  <c:v>27.605333480805818</c:v>
                </c:pt>
                <c:pt idx="6">
                  <c:v>38.860181123220116</c:v>
                </c:pt>
                <c:pt idx="7">
                  <c:v>55.014991294392701</c:v>
                </c:pt>
                <c:pt idx="8">
                  <c:v>76.47926643562927</c:v>
                </c:pt>
                <c:pt idx="9">
                  <c:v>105.07932937404571</c:v>
                </c:pt>
                <c:pt idx="10">
                  <c:v>140.36356496220495</c:v>
                </c:pt>
                <c:pt idx="11">
                  <c:v>182.99453520756614</c:v>
                </c:pt>
                <c:pt idx="12">
                  <c:v>235.80018969065213</c:v>
                </c:pt>
                <c:pt idx="13">
                  <c:v>290.96910481624269</c:v>
                </c:pt>
                <c:pt idx="14">
                  <c:v>344.65426250874845</c:v>
                </c:pt>
                <c:pt idx="15">
                  <c:v>431.51939002395602</c:v>
                </c:pt>
                <c:pt idx="16">
                  <c:v>518.29027176529337</c:v>
                </c:pt>
                <c:pt idx="17">
                  <c:v>612.38806149904747</c:v>
                </c:pt>
                <c:pt idx="18">
                  <c:v>719.67880076237986</c:v>
                </c:pt>
                <c:pt idx="19">
                  <c:v>838.15620215766626</c:v>
                </c:pt>
                <c:pt idx="20">
                  <c:v>955.74823017128006</c:v>
                </c:pt>
                <c:pt idx="21">
                  <c:v>1101.9109237431785</c:v>
                </c:pt>
                <c:pt idx="22">
                  <c:v>1267.0873870420944</c:v>
                </c:pt>
                <c:pt idx="23">
                  <c:v>1468.1746194869456</c:v>
                </c:pt>
                <c:pt idx="24">
                  <c:v>1650.7158392927774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EE-4D34-A5B2-A9D9FF21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928240"/>
        <c:axId val="1818940208"/>
      </c:lineChart>
      <c:catAx>
        <c:axId val="181892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40208"/>
        <c:crosses val="autoZero"/>
        <c:auto val="1"/>
        <c:lblAlgn val="ctr"/>
        <c:lblOffset val="100"/>
        <c:noMultiLvlLbl val="0"/>
      </c:catAx>
      <c:valAx>
        <c:axId val="18189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F1-4517-AA45-DEA4E8B273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costs2'!$J$32:$AH$32</c:f>
              <c:numCache>
                <c:formatCode>General</c:formatCode>
                <c:ptCount val="25"/>
                <c:pt idx="0">
                  <c:v>7.5933820357255293</c:v>
                </c:pt>
                <c:pt idx="1">
                  <c:v>9.8225732515482918</c:v>
                </c:pt>
                <c:pt idx="2">
                  <c:v>12.792984690048277</c:v>
                </c:pt>
                <c:pt idx="3">
                  <c:v>16.822902419899211</c:v>
                </c:pt>
                <c:pt idx="4">
                  <c:v>21.803045239771404</c:v>
                </c:pt>
                <c:pt idx="5">
                  <c:v>28.391191898113476</c:v>
                </c:pt>
                <c:pt idx="6">
                  <c:v>36.100050905941295</c:v>
                </c:pt>
                <c:pt idx="7">
                  <c:v>44.954559146348906</c:v>
                </c:pt>
                <c:pt idx="8">
                  <c:v>56.101220349539531</c:v>
                </c:pt>
                <c:pt idx="9">
                  <c:v>69.110985362145328</c:v>
                </c:pt>
                <c:pt idx="10">
                  <c:v>83.781498687697521</c:v>
                </c:pt>
                <c:pt idx="11">
                  <c:v>100.53304855776936</c:v>
                </c:pt>
                <c:pt idx="12">
                  <c:v>119.51402286457052</c:v>
                </c:pt>
                <c:pt idx="13">
                  <c:v>140.30483075044157</c:v>
                </c:pt>
                <c:pt idx="14">
                  <c:v>155.30743934193262</c:v>
                </c:pt>
                <c:pt idx="15">
                  <c:v>187.04176088085023</c:v>
                </c:pt>
                <c:pt idx="16">
                  <c:v>212.65787049339434</c:v>
                </c:pt>
                <c:pt idx="17">
                  <c:v>245.57196001527896</c:v>
                </c:pt>
                <c:pt idx="18">
                  <c:v>278.17062416854742</c:v>
                </c:pt>
                <c:pt idx="19">
                  <c:v>310.01059824238166</c:v>
                </c:pt>
                <c:pt idx="20">
                  <c:v>355.43839590645985</c:v>
                </c:pt>
                <c:pt idx="21">
                  <c:v>405.85031275607571</c:v>
                </c:pt>
                <c:pt idx="22">
                  <c:v>462.20803224876676</c:v>
                </c:pt>
                <c:pt idx="23">
                  <c:v>520.37562097444675</c:v>
                </c:pt>
                <c:pt idx="24">
                  <c:v>573.154999911544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F1-4517-AA45-DEA4E8B2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920624"/>
        <c:axId val="1818930960"/>
      </c:lineChart>
      <c:catAx>
        <c:axId val="181892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30960"/>
        <c:crosses val="autoZero"/>
        <c:auto val="1"/>
        <c:lblAlgn val="ctr"/>
        <c:lblOffset val="100"/>
        <c:noMultiLvlLbl val="0"/>
      </c:catAx>
      <c:valAx>
        <c:axId val="18189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6B-486E-8EF8-ACB621946C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costs2'!$J$55:$AH$55</c:f>
              <c:numCache>
                <c:formatCode>General</c:formatCode>
                <c:ptCount val="25"/>
                <c:pt idx="0">
                  <c:v>3.2650922444297499</c:v>
                </c:pt>
                <c:pt idx="1">
                  <c:v>3.2770454524403827</c:v>
                </c:pt>
                <c:pt idx="2">
                  <c:v>3.3227306305051991</c:v>
                </c:pt>
                <c:pt idx="3">
                  <c:v>3.4696628769308644</c:v>
                </c:pt>
                <c:pt idx="4">
                  <c:v>3.8594202633005699</c:v>
                </c:pt>
                <c:pt idx="5">
                  <c:v>4.7675737480183411</c:v>
                </c:pt>
                <c:pt idx="6">
                  <c:v>6.4576698710055034</c:v>
                </c:pt>
                <c:pt idx="7">
                  <c:v>9.6486704593296437</c:v>
                </c:pt>
                <c:pt idx="8">
                  <c:v>14.625005516066482</c:v>
                </c:pt>
                <c:pt idx="9">
                  <c:v>22.294087534667089</c:v>
                </c:pt>
                <c:pt idx="10">
                  <c:v>33.136225923470086</c:v>
                </c:pt>
                <c:pt idx="11">
                  <c:v>46.460698331770047</c:v>
                </c:pt>
                <c:pt idx="12">
                  <c:v>64.193334190185254</c:v>
                </c:pt>
                <c:pt idx="13">
                  <c:v>83.035222800180563</c:v>
                </c:pt>
                <c:pt idx="14">
                  <c:v>100.77338636952733</c:v>
                </c:pt>
                <c:pt idx="15">
                  <c:v>128.00258215923748</c:v>
                </c:pt>
                <c:pt idx="16">
                  <c:v>153.63923111948458</c:v>
                </c:pt>
                <c:pt idx="17">
                  <c:v>178.30547710890633</c:v>
                </c:pt>
                <c:pt idx="18">
                  <c:v>206.63360794340988</c:v>
                </c:pt>
                <c:pt idx="19">
                  <c:v>235.38364162567643</c:v>
                </c:pt>
                <c:pt idx="20">
                  <c:v>263.26273483040512</c:v>
                </c:pt>
                <c:pt idx="21">
                  <c:v>291.57237447886524</c:v>
                </c:pt>
                <c:pt idx="22">
                  <c:v>316.47660166267968</c:v>
                </c:pt>
                <c:pt idx="23">
                  <c:v>354.02767017031687</c:v>
                </c:pt>
                <c:pt idx="24">
                  <c:v>376.61079573319256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6B-486E-8EF8-ACB62194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921168"/>
        <c:axId val="1818935312"/>
      </c:lineChart>
      <c:catAx>
        <c:axId val="181892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35312"/>
        <c:crosses val="autoZero"/>
        <c:auto val="1"/>
        <c:lblAlgn val="ctr"/>
        <c:lblOffset val="100"/>
        <c:noMultiLvlLbl val="0"/>
      </c:catAx>
      <c:valAx>
        <c:axId val="18189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2-4EA0-A67C-B9FC9B1339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costs2'!$J$78:$AH$78</c:f>
              <c:numCache>
                <c:formatCode>General</c:formatCode>
                <c:ptCount val="25"/>
                <c:pt idx="0">
                  <c:v>7.7794887426137094E-3</c:v>
                </c:pt>
                <c:pt idx="1">
                  <c:v>7.7877866657081645E-3</c:v>
                </c:pt>
                <c:pt idx="2">
                  <c:v>7.8265677520267651E-3</c:v>
                </c:pt>
                <c:pt idx="3">
                  <c:v>7.9771711143713005E-3</c:v>
                </c:pt>
                <c:pt idx="4">
                  <c:v>8.4774371739074934E-3</c:v>
                </c:pt>
                <c:pt idx="5">
                  <c:v>9.9851768612351961E-3</c:v>
                </c:pt>
                <c:pt idx="6">
                  <c:v>1.3679355397300984E-2</c:v>
                </c:pt>
                <c:pt idx="7">
                  <c:v>2.2884855399306025E-2</c:v>
                </c:pt>
                <c:pt idx="8">
                  <c:v>4.4187196679074135E-2</c:v>
                </c:pt>
                <c:pt idx="9">
                  <c:v>8.9835148783562246E-2</c:v>
                </c:pt>
                <c:pt idx="10">
                  <c:v>0.18232842453938403</c:v>
                </c:pt>
                <c:pt idx="11">
                  <c:v>0.36229657966004747</c:v>
                </c:pt>
                <c:pt idx="12">
                  <c:v>0.69769519028397942</c:v>
                </c:pt>
                <c:pt idx="13">
                  <c:v>1.291356789286789</c:v>
                </c:pt>
                <c:pt idx="14">
                  <c:v>2.267042445712351</c:v>
                </c:pt>
                <c:pt idx="15">
                  <c:v>4.0450823694782247</c:v>
                </c:pt>
                <c:pt idx="16">
                  <c:v>6.9429818786337352</c:v>
                </c:pt>
                <c:pt idx="17">
                  <c:v>11.762275646307289</c:v>
                </c:pt>
                <c:pt idx="18">
                  <c:v>19.321268134139739</c:v>
                </c:pt>
                <c:pt idx="19">
                  <c:v>30.777908794051378</c:v>
                </c:pt>
                <c:pt idx="20">
                  <c:v>47.808696371232458</c:v>
                </c:pt>
                <c:pt idx="21">
                  <c:v>72.922944367631132</c:v>
                </c:pt>
                <c:pt idx="22">
                  <c:v>108.39598414786735</c:v>
                </c:pt>
                <c:pt idx="23">
                  <c:v>160.23588118556032</c:v>
                </c:pt>
                <c:pt idx="24">
                  <c:v>227.78124338736524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F2-4EA0-A67C-B9FC9B13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928784"/>
        <c:axId val="1818923888"/>
      </c:lineChart>
      <c:catAx>
        <c:axId val="181892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3888"/>
        <c:crosses val="autoZero"/>
        <c:auto val="1"/>
        <c:lblAlgn val="ctr"/>
        <c:lblOffset val="100"/>
        <c:noMultiLvlLbl val="0"/>
      </c:catAx>
      <c:valAx>
        <c:axId val="18189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regression'!$B$106:$B$131</c:f>
              <c:numCache>
                <c:formatCode>General</c:formatCode>
                <c:ptCount val="26"/>
                <c:pt idx="0">
                  <c:v>646.38183155765239</c:v>
                </c:pt>
                <c:pt idx="1">
                  <c:v>678.80317052749797</c:v>
                </c:pt>
                <c:pt idx="2">
                  <c:v>717.64845498935608</c:v>
                </c:pt>
                <c:pt idx="3">
                  <c:v>748.88587506002966</c:v>
                </c:pt>
                <c:pt idx="4">
                  <c:v>772.43450234271961</c:v>
                </c:pt>
                <c:pt idx="5">
                  <c:v>808.71059503613253</c:v>
                </c:pt>
                <c:pt idx="6">
                  <c:v>796.38397277499735</c:v>
                </c:pt>
                <c:pt idx="7">
                  <c:v>821.29021156033969</c:v>
                </c:pt>
                <c:pt idx="8">
                  <c:v>861.15662687543238</c:v>
                </c:pt>
                <c:pt idx="9">
                  <c:v>901.88126180026916</c:v>
                </c:pt>
                <c:pt idx="10">
                  <c:v>943.20567730518565</c:v>
                </c:pt>
                <c:pt idx="11">
                  <c:v>988.38035061178005</c:v>
                </c:pt>
                <c:pt idx="12">
                  <c:v>1034.1779315046826</c:v>
                </c:pt>
                <c:pt idx="13">
                  <c:v>1071.683082722775</c:v>
                </c:pt>
                <c:pt idx="14">
                  <c:v>1082.959838888992</c:v>
                </c:pt>
                <c:pt idx="15">
                  <c:v>1140.4749223317278</c:v>
                </c:pt>
                <c:pt idx="16">
                  <c:v>1181.0938783987008</c:v>
                </c:pt>
                <c:pt idx="17">
                  <c:v>1231.4220722424873</c:v>
                </c:pt>
                <c:pt idx="18">
                  <c:v>1267.6083129664305</c:v>
                </c:pt>
                <c:pt idx="19">
                  <c:v>1287.2595770561854</c:v>
                </c:pt>
                <c:pt idx="20">
                  <c:v>1296.6052914385396</c:v>
                </c:pt>
                <c:pt idx="21">
                  <c:v>1305.5915334632732</c:v>
                </c:pt>
                <c:pt idx="22">
                  <c:v>1306.7945653093072</c:v>
                </c:pt>
                <c:pt idx="23">
                  <c:v>1330.8906010904684</c:v>
                </c:pt>
                <c:pt idx="24">
                  <c:v>1339.0142397315162</c:v>
                </c:pt>
                <c:pt idx="25">
                  <c:v>1282.8212026570106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4B-4036-BF92-CDC10C3ABC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regression'!$C$106:$C$131</c:f>
              <c:numCache>
                <c:formatCode>General</c:formatCode>
                <c:ptCount val="26"/>
                <c:pt idx="0">
                  <c:v>652.77952161654684</c:v>
                </c:pt>
                <c:pt idx="1">
                  <c:v>683.15272782643297</c:v>
                </c:pt>
                <c:pt idx="2">
                  <c:v>713.52593403631909</c:v>
                </c:pt>
                <c:pt idx="3">
                  <c:v>743.89914024620521</c:v>
                </c:pt>
                <c:pt idx="4">
                  <c:v>774.27234645609133</c:v>
                </c:pt>
                <c:pt idx="5">
                  <c:v>804.64555266598472</c:v>
                </c:pt>
                <c:pt idx="6">
                  <c:v>835.01875887587084</c:v>
                </c:pt>
                <c:pt idx="7">
                  <c:v>865.39196508575696</c:v>
                </c:pt>
                <c:pt idx="8">
                  <c:v>895.76517129564309</c:v>
                </c:pt>
                <c:pt idx="9">
                  <c:v>926.13837750552921</c:v>
                </c:pt>
                <c:pt idx="10">
                  <c:v>956.51158371541533</c:v>
                </c:pt>
                <c:pt idx="11">
                  <c:v>986.88478992530145</c:v>
                </c:pt>
                <c:pt idx="12">
                  <c:v>1017.2579961351876</c:v>
                </c:pt>
                <c:pt idx="13">
                  <c:v>1047.6312023450737</c:v>
                </c:pt>
                <c:pt idx="14">
                  <c:v>1078.0044085549598</c:v>
                </c:pt>
                <c:pt idx="15">
                  <c:v>1108.3776147648459</c:v>
                </c:pt>
                <c:pt idx="16">
                  <c:v>1138.7508209747393</c:v>
                </c:pt>
                <c:pt idx="17">
                  <c:v>1169.1240271846254</c:v>
                </c:pt>
                <c:pt idx="18">
                  <c:v>1199.4972333945116</c:v>
                </c:pt>
                <c:pt idx="19">
                  <c:v>1229.8704396043977</c:v>
                </c:pt>
                <c:pt idx="20">
                  <c:v>1260.2436458142838</c:v>
                </c:pt>
                <c:pt idx="21">
                  <c:v>1290.6168520241699</c:v>
                </c:pt>
                <c:pt idx="22">
                  <c:v>1320.9900582340561</c:v>
                </c:pt>
                <c:pt idx="23">
                  <c:v>1351.3632644439422</c:v>
                </c:pt>
                <c:pt idx="24">
                  <c:v>1381.7364706538283</c:v>
                </c:pt>
                <c:pt idx="25">
                  <c:v>1412.1096768637144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4B-4036-BF92-CDC10C3A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33200"/>
        <c:axId val="1274118512"/>
      </c:lineChart>
      <c:catAx>
        <c:axId val="127413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18512"/>
        <c:crosses val="autoZero"/>
        <c:auto val="1"/>
        <c:lblAlgn val="ctr"/>
        <c:lblOffset val="100"/>
        <c:noMultiLvlLbl val="0"/>
      </c:catAx>
      <c:valAx>
        <c:axId val="12741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1F-4EF4-8D1D-DE0F8E9B6E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costs2'!$J$101:$AH$101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6.5720269332321203E-15</c:v>
                </c:pt>
                <c:pt idx="5">
                  <c:v>3.4304801022465267E-13</c:v>
                </c:pt>
                <c:pt idx="6">
                  <c:v>1.9532790039140216E-11</c:v>
                </c:pt>
                <c:pt idx="7">
                  <c:v>6.6144898749280664E-10</c:v>
                </c:pt>
                <c:pt idx="8">
                  <c:v>1.4876467817743678E-8</c:v>
                </c:pt>
                <c:pt idx="9">
                  <c:v>2.2610456598968381E-7</c:v>
                </c:pt>
                <c:pt idx="10">
                  <c:v>2.4499533445594758E-6</c:v>
                </c:pt>
                <c:pt idx="11">
                  <c:v>2.0172672628075453E-5</c:v>
                </c:pt>
                <c:pt idx="12">
                  <c:v>1.2685855929330442E-4</c:v>
                </c:pt>
                <c:pt idx="13">
                  <c:v>6.3491967476454509E-4</c:v>
                </c:pt>
                <c:pt idx="14">
                  <c:v>2.4519200364206593E-3</c:v>
                </c:pt>
                <c:pt idx="15">
                  <c:v>8.7398341996745548E-3</c:v>
                </c:pt>
                <c:pt idx="16">
                  <c:v>2.6123377294702967E-2</c:v>
                </c:pt>
                <c:pt idx="17">
                  <c:v>6.8396796516383515E-2</c:v>
                </c:pt>
                <c:pt idx="18">
                  <c:v>0.15641385447876033</c:v>
                </c:pt>
                <c:pt idx="19">
                  <c:v>0.32905660760105027</c:v>
                </c:pt>
                <c:pt idx="20">
                  <c:v>0.62940220777651523</c:v>
                </c:pt>
                <c:pt idx="21">
                  <c:v>1.1372843268681274</c:v>
                </c:pt>
                <c:pt idx="22">
                  <c:v>1.9024617677298652</c:v>
                </c:pt>
                <c:pt idx="23">
                  <c:v>3.0456948224177371</c:v>
                </c:pt>
                <c:pt idx="24">
                  <c:v>4.5667908270828477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1F-4EF4-8D1D-DE0F8E9B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935856"/>
        <c:axId val="1818942384"/>
      </c:lineChart>
      <c:catAx>
        <c:axId val="181893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42384"/>
        <c:crosses val="autoZero"/>
        <c:auto val="1"/>
        <c:lblAlgn val="ctr"/>
        <c:lblOffset val="100"/>
        <c:noMultiLvlLbl val="0"/>
      </c:catAx>
      <c:valAx>
        <c:axId val="18189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3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costs2'!$J$14:$R$14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costs2'!$J$15:$R$15</c:f>
              <c:numCache>
                <c:formatCode>General</c:formatCode>
                <c:ptCount val="9"/>
                <c:pt idx="0">
                  <c:v>0.99781642487925659</c:v>
                </c:pt>
                <c:pt idx="1">
                  <c:v>0.99678825512248859</c:v>
                </c:pt>
                <c:pt idx="2">
                  <c:v>0.99490163425789369</c:v>
                </c:pt>
                <c:pt idx="3">
                  <c:v>0.98798258904035552</c:v>
                </c:pt>
                <c:pt idx="4">
                  <c:v>0.94861237627048134</c:v>
                </c:pt>
                <c:pt idx="5">
                  <c:v>0.64858107203890858</c:v>
                </c:pt>
                <c:pt idx="6">
                  <c:v>3.5451322086389569E-2</c:v>
                </c:pt>
                <c:pt idx="7">
                  <c:v>3.7766326631505365E-4</c:v>
                </c:pt>
                <c:pt idx="8">
                  <c:v>4.0856037442082993E-7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A52-4A6A-B14A-C84F5AF8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13008"/>
        <c:axId val="1818940752"/>
      </c:scatterChart>
      <c:valAx>
        <c:axId val="18189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40752"/>
        <c:crosses val="autoZero"/>
        <c:crossBetween val="midCat"/>
      </c:valAx>
      <c:valAx>
        <c:axId val="18189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costs2'!$J$60:$R$60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costs2'!$J$61:$R$61</c:f>
              <c:numCache>
                <c:formatCode>General</c:formatCode>
                <c:ptCount val="9"/>
                <c:pt idx="0">
                  <c:v>0.99775254905008814</c:v>
                </c:pt>
                <c:pt idx="1">
                  <c:v>0.99631263231916845</c:v>
                </c:pt>
                <c:pt idx="2">
                  <c:v>0.99338029801654115</c:v>
                </c:pt>
                <c:pt idx="3">
                  <c:v>0.98091054260881894</c:v>
                </c:pt>
                <c:pt idx="4">
                  <c:v>0.89693140629126522</c:v>
                </c:pt>
                <c:pt idx="5">
                  <c:v>0.3620137410836024</c:v>
                </c:pt>
                <c:pt idx="6">
                  <c:v>7.2771570254004381E-4</c:v>
                </c:pt>
                <c:pt idx="7">
                  <c:v>9.6945375283041813E-8</c:v>
                </c:pt>
                <c:pt idx="8">
                  <c:v>2.4724666758402236E-13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B1-40CE-B610-91C299C6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7152"/>
        <c:axId val="1818929872"/>
      </c:scatterChart>
      <c:valAx>
        <c:axId val="18189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9872"/>
        <c:crosses val="autoZero"/>
        <c:crossBetween val="midCat"/>
      </c:valAx>
      <c:valAx>
        <c:axId val="18189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costs2'!$J$37:$R$37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costs2'!$J$38:$R$38</c:f>
              <c:numCache>
                <c:formatCode>General</c:formatCode>
                <c:ptCount val="9"/>
                <c:pt idx="0">
                  <c:v>0.99787406828037162</c:v>
                </c:pt>
                <c:pt idx="1">
                  <c:v>0.99717846152472811</c:v>
                </c:pt>
                <c:pt idx="2">
                  <c:v>0.99602354634120949</c:v>
                </c:pt>
                <c:pt idx="3">
                  <c:v>0.9923779308517876</c:v>
                </c:pt>
                <c:pt idx="4">
                  <c:v>0.97566402782836814</c:v>
                </c:pt>
                <c:pt idx="5">
                  <c:v>0.85572541658810231</c:v>
                </c:pt>
                <c:pt idx="6">
                  <c:v>0.2975558671741152</c:v>
                </c:pt>
                <c:pt idx="7">
                  <c:v>4.7546427980584505E-2</c:v>
                </c:pt>
                <c:pt idx="8">
                  <c:v>2.5017808672496145E-3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33-41E8-9482-62863E2A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34768"/>
        <c:axId val="1818929328"/>
      </c:scatterChart>
      <c:valAx>
        <c:axId val="18189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9328"/>
        <c:crosses val="autoZero"/>
        <c:crossBetween val="midCat"/>
      </c:valAx>
      <c:valAx>
        <c:axId val="18189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costs2'!$J$83:$R$83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costs2'!$J$84:$R$84</c:f>
              <c:numCache>
                <c:formatCode>General</c:formatCode>
                <c:ptCount val="9"/>
                <c:pt idx="0">
                  <c:v>0.99777097720766539</c:v>
                </c:pt>
                <c:pt idx="1">
                  <c:v>0.99645464572285636</c:v>
                </c:pt>
                <c:pt idx="2">
                  <c:v>0.99385157179521089</c:v>
                </c:pt>
                <c:pt idx="3">
                  <c:v>0.98322417600467338</c:v>
                </c:pt>
                <c:pt idx="4">
                  <c:v>0.91453782351564772</c:v>
                </c:pt>
                <c:pt idx="5">
                  <c:v>0.44309799295500185</c:v>
                </c:pt>
                <c:pt idx="6">
                  <c:v>2.637458032900275E-3</c:v>
                </c:pt>
                <c:pt idx="7">
                  <c:v>1.433002202122502E-6</c:v>
                </c:pt>
                <c:pt idx="8">
                  <c:v>2.5048851881592782E-11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CF-4715-82C6-01D12B9B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0080"/>
        <c:axId val="1818924432"/>
      </c:scatterChart>
      <c:valAx>
        <c:axId val="18189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4432"/>
        <c:crosses val="autoZero"/>
        <c:crossBetween val="midCat"/>
      </c:valAx>
      <c:valAx>
        <c:axId val="18189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costs2'!$J$106:$R$106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costs2'!$J$107:$R$107</c:f>
              <c:numCache>
                <c:formatCode>General</c:formatCode>
                <c:ptCount val="9"/>
                <c:pt idx="0">
                  <c:v>0.99746496196640033</c:v>
                </c:pt>
                <c:pt idx="1">
                  <c:v>0.99354681189924576</c:v>
                </c:pt>
                <c:pt idx="2">
                  <c:v>0.98173981597533444</c:v>
                </c:pt>
                <c:pt idx="3">
                  <c:v>0.90329767361109248</c:v>
                </c:pt>
                <c:pt idx="4">
                  <c:v>0.38956510130500721</c:v>
                </c:pt>
                <c:pt idx="5">
                  <c:v>2.8817752717802403E-4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5D7-4984-969D-733B4875D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32592"/>
        <c:axId val="1818942928"/>
      </c:scatterChart>
      <c:valAx>
        <c:axId val="18189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42928"/>
        <c:crosses val="autoZero"/>
        <c:crossBetween val="midCat"/>
      </c:valAx>
      <c:valAx>
        <c:axId val="18189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27-4AC4-8E7C-03EEEC6537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costs2'!$J$124:$AH$124</c:f>
              <c:numCache>
                <c:formatCode>General</c:formatCode>
                <c:ptCount val="25"/>
                <c:pt idx="0">
                  <c:v>6.3000742789589689E-3</c:v>
                </c:pt>
                <c:pt idx="1">
                  <c:v>6.3009650094067015E-3</c:v>
                </c:pt>
                <c:pt idx="2">
                  <c:v>6.3089411716619418E-3</c:v>
                </c:pt>
                <c:pt idx="3">
                  <c:v>6.3599202135500637E-3</c:v>
                </c:pt>
                <c:pt idx="4">
                  <c:v>6.6171327267081472E-3</c:v>
                </c:pt>
                <c:pt idx="5">
                  <c:v>7.6731114087768369E-3</c:v>
                </c:pt>
                <c:pt idx="6">
                  <c:v>1.1185870441148035E-2</c:v>
                </c:pt>
                <c:pt idx="7">
                  <c:v>2.1336444273202033E-2</c:v>
                </c:pt>
                <c:pt idx="8">
                  <c:v>4.5810111098961728E-2</c:v>
                </c:pt>
                <c:pt idx="9">
                  <c:v>9.9667040382945424E-2</c:v>
                </c:pt>
                <c:pt idx="10">
                  <c:v>0.2001915135669616</c:v>
                </c:pt>
                <c:pt idx="11">
                  <c:v>0.3769979154516121</c:v>
                </c:pt>
                <c:pt idx="12">
                  <c:v>0.65814885231736409</c:v>
                </c:pt>
                <c:pt idx="13">
                  <c:v>1.0586737018145522</c:v>
                </c:pt>
                <c:pt idx="14">
                  <c:v>1.5913450402911087</c:v>
                </c:pt>
                <c:pt idx="15">
                  <c:v>2.4091605674804191</c:v>
                </c:pt>
                <c:pt idx="16">
                  <c:v>3.345309739451527</c:v>
                </c:pt>
                <c:pt idx="17">
                  <c:v>4.566491560270328</c:v>
                </c:pt>
                <c:pt idx="18">
                  <c:v>5.9567297853779042</c:v>
                </c:pt>
                <c:pt idx="19">
                  <c:v>7.5645874192790714</c:v>
                </c:pt>
                <c:pt idx="20">
                  <c:v>9.3345041351448899</c:v>
                </c:pt>
                <c:pt idx="21">
                  <c:v>11.109012782735658</c:v>
                </c:pt>
                <c:pt idx="22">
                  <c:v>13.320607252668751</c:v>
                </c:pt>
                <c:pt idx="23">
                  <c:v>15.610225622169628</c:v>
                </c:pt>
                <c:pt idx="24">
                  <c:v>17.923570934189463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27-4AC4-8E7C-03EEEC653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914096"/>
        <c:axId val="1818917360"/>
      </c:lineChart>
      <c:catAx>
        <c:axId val="181891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17360"/>
        <c:crosses val="autoZero"/>
        <c:auto val="1"/>
        <c:lblAlgn val="ctr"/>
        <c:lblOffset val="100"/>
        <c:noMultiLvlLbl val="0"/>
      </c:catAx>
      <c:valAx>
        <c:axId val="18189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costs2'!$J$106:$R$106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costs2'!$J$107:$R$107</c:f>
              <c:numCache>
                <c:formatCode>General</c:formatCode>
                <c:ptCount val="9"/>
                <c:pt idx="0">
                  <c:v>0.99746496196640033</c:v>
                </c:pt>
                <c:pt idx="1">
                  <c:v>0.99354681189924576</c:v>
                </c:pt>
                <c:pt idx="2">
                  <c:v>0.98173981597533444</c:v>
                </c:pt>
                <c:pt idx="3">
                  <c:v>0.90329767361109248</c:v>
                </c:pt>
                <c:pt idx="4">
                  <c:v>0.38956510130500721</c:v>
                </c:pt>
                <c:pt idx="5">
                  <c:v>2.8817752717802403E-4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7A-43D4-A7D5-39E66437B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14640"/>
        <c:axId val="1818930416"/>
      </c:scatterChart>
      <c:valAx>
        <c:axId val="18189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30416"/>
        <c:crosses val="autoZero"/>
        <c:crossBetween val="midCat"/>
      </c:valAx>
      <c:valAx>
        <c:axId val="18189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1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41-4490-A1C5-BDB8225FDE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costs2'!$J$147:$AH$147</c:f>
              <c:numCache>
                <c:formatCode>General</c:formatCode>
                <c:ptCount val="25"/>
                <c:pt idx="0">
                  <c:v>1.1219071518695303</c:v>
                </c:pt>
                <c:pt idx="1">
                  <c:v>1.1236715187442905</c:v>
                </c:pt>
                <c:pt idx="2">
                  <c:v>1.1323992930005777</c:v>
                </c:pt>
                <c:pt idx="3">
                  <c:v>1.1658509244857806</c:v>
                </c:pt>
                <c:pt idx="4">
                  <c:v>1.274174862327035</c:v>
                </c:pt>
                <c:pt idx="5">
                  <c:v>1.5718814402979147</c:v>
                </c:pt>
                <c:pt idx="6">
                  <c:v>2.2546407881240316</c:v>
                </c:pt>
                <c:pt idx="7">
                  <c:v>3.6841633582431359</c:v>
                </c:pt>
                <c:pt idx="8">
                  <c:v>6.3632258046242125</c:v>
                </c:pt>
                <c:pt idx="9">
                  <c:v>11.092190570186839</c:v>
                </c:pt>
                <c:pt idx="10">
                  <c:v>18.32735876204471</c:v>
                </c:pt>
                <c:pt idx="11">
                  <c:v>29.082375736172629</c:v>
                </c:pt>
                <c:pt idx="12">
                  <c:v>44.177884893422146</c:v>
                </c:pt>
                <c:pt idx="13">
                  <c:v>61.541632066101343</c:v>
                </c:pt>
                <c:pt idx="14">
                  <c:v>81.658640158989229</c:v>
                </c:pt>
                <c:pt idx="15">
                  <c:v>110.94918333113375</c:v>
                </c:pt>
                <c:pt idx="16">
                  <c:v>143.50935742772279</c:v>
                </c:pt>
                <c:pt idx="17">
                  <c:v>175.93319742245069</c:v>
                </c:pt>
                <c:pt idx="18">
                  <c:v>213.32768077373922</c:v>
                </c:pt>
                <c:pt idx="19">
                  <c:v>252.68756523740808</c:v>
                </c:pt>
                <c:pt idx="20">
                  <c:v>282.33106580086798</c:v>
                </c:pt>
                <c:pt idx="21">
                  <c:v>323.18437043834882</c:v>
                </c:pt>
                <c:pt idx="22">
                  <c:v>368.1850516413715</c:v>
                </c:pt>
                <c:pt idx="23">
                  <c:v>418.97764513106733</c:v>
                </c:pt>
                <c:pt idx="24">
                  <c:v>457.64742307399513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41-4490-A1C5-BDB8225FD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910832"/>
        <c:axId val="1818931504"/>
      </c:lineChart>
      <c:catAx>
        <c:axId val="181891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31504"/>
        <c:crosses val="autoZero"/>
        <c:auto val="1"/>
        <c:lblAlgn val="ctr"/>
        <c:lblOffset val="100"/>
        <c:noMultiLvlLbl val="0"/>
      </c:catAx>
      <c:valAx>
        <c:axId val="18189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costs2'!$J$152:$R$152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costs2'!$J$153:$R$153</c:f>
              <c:numCache>
                <c:formatCode>General</c:formatCode>
                <c:ptCount val="9"/>
                <c:pt idx="0">
                  <c:v>0.99773350160058671</c:v>
                </c:pt>
                <c:pt idx="1">
                  <c:v>0.99616166887524338</c:v>
                </c:pt>
                <c:pt idx="2">
                  <c:v>0.9928639428068684</c:v>
                </c:pt>
                <c:pt idx="3">
                  <c:v>0.9782606751875309</c:v>
                </c:pt>
                <c:pt idx="4">
                  <c:v>0.87627518155580408</c:v>
                </c:pt>
                <c:pt idx="5">
                  <c:v>0.28485918810737199</c:v>
                </c:pt>
                <c:pt idx="6">
                  <c:v>1.670770773543051E-4</c:v>
                </c:pt>
                <c:pt idx="7">
                  <c:v>4.6352193194820757E-9</c:v>
                </c:pt>
                <c:pt idx="8">
                  <c:v>1.4432899320127035E-15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2EC-42CA-AE2B-86F6213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4976"/>
        <c:axId val="1818938576"/>
      </c:scatterChart>
      <c:valAx>
        <c:axId val="18189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38576"/>
        <c:crosses val="autoZero"/>
        <c:crossBetween val="midCat"/>
      </c:valAx>
      <c:valAx>
        <c:axId val="18189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regression'!$B$144:$B$169</c:f>
              <c:numCache>
                <c:formatCode>General</c:formatCode>
                <c:ptCount val="26"/>
                <c:pt idx="0">
                  <c:v>1068.325</c:v>
                </c:pt>
                <c:pt idx="1">
                  <c:v>1046.5850000000003</c:v>
                </c:pt>
                <c:pt idx="2">
                  <c:v>1025.3389999999999</c:v>
                </c:pt>
                <c:pt idx="3">
                  <c:v>1013.2790000000001</c:v>
                </c:pt>
                <c:pt idx="4">
                  <c:v>1034.143</c:v>
                </c:pt>
                <c:pt idx="5">
                  <c:v>1071.6990914</c:v>
                </c:pt>
                <c:pt idx="6">
                  <c:v>1089.0750027000001</c:v>
                </c:pt>
                <c:pt idx="7">
                  <c:v>1093.2685501000001</c:v>
                </c:pt>
                <c:pt idx="8">
                  <c:v>1129.6972626000002</c:v>
                </c:pt>
                <c:pt idx="9">
                  <c:v>1156.9509698999998</c:v>
                </c:pt>
                <c:pt idx="10">
                  <c:v>1180.5831296000001</c:v>
                </c:pt>
                <c:pt idx="11">
                  <c:v>1226.6374605000003</c:v>
                </c:pt>
                <c:pt idx="12">
                  <c:v>1257.0376469000003</c:v>
                </c:pt>
                <c:pt idx="13">
                  <c:v>1281.9502921999999</c:v>
                </c:pt>
                <c:pt idx="14">
                  <c:v>1226.2356319000003</c:v>
                </c:pt>
                <c:pt idx="15">
                  <c:v>1283.9826953000002</c:v>
                </c:pt>
                <c:pt idx="16">
                  <c:v>1308.5070045</c:v>
                </c:pt>
                <c:pt idx="17">
                  <c:v>1330.4083942</c:v>
                </c:pt>
                <c:pt idx="18">
                  <c:v>1323.6747201000001</c:v>
                </c:pt>
                <c:pt idx="19">
                  <c:v>1337.9354429</c:v>
                </c:pt>
                <c:pt idx="20">
                  <c:v>1340.8869157000001</c:v>
                </c:pt>
                <c:pt idx="21">
                  <c:v>1369.321608</c:v>
                </c:pt>
                <c:pt idx="22">
                  <c:v>1383.0464557999996</c:v>
                </c:pt>
                <c:pt idx="23">
                  <c:v>1416.3569978000003</c:v>
                </c:pt>
                <c:pt idx="24">
                  <c:v>1428.8185770399996</c:v>
                </c:pt>
                <c:pt idx="25">
                  <c:v>1397.0905963478713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7E-4D10-9D3D-01AE3FE8B0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regression'!$C$144:$C$169</c:f>
              <c:numCache>
                <c:formatCode>General</c:formatCode>
                <c:ptCount val="26"/>
                <c:pt idx="0">
                  <c:v>1005.2416346456157</c:v>
                </c:pt>
                <c:pt idx="1">
                  <c:v>1022.732566783161</c:v>
                </c:pt>
                <c:pt idx="2">
                  <c:v>1040.2234989207063</c:v>
                </c:pt>
                <c:pt idx="3">
                  <c:v>1057.7144310582516</c:v>
                </c:pt>
                <c:pt idx="4">
                  <c:v>1075.205363195797</c:v>
                </c:pt>
                <c:pt idx="5">
                  <c:v>1092.696295333335</c:v>
                </c:pt>
                <c:pt idx="6">
                  <c:v>1110.1872274708803</c:v>
                </c:pt>
                <c:pt idx="7">
                  <c:v>1127.6781596084256</c:v>
                </c:pt>
                <c:pt idx="8">
                  <c:v>1145.1690917459709</c:v>
                </c:pt>
                <c:pt idx="9">
                  <c:v>1162.6600238835163</c:v>
                </c:pt>
                <c:pt idx="10">
                  <c:v>1180.1509560210616</c:v>
                </c:pt>
                <c:pt idx="11">
                  <c:v>1197.6418881586069</c:v>
                </c:pt>
                <c:pt idx="12">
                  <c:v>1215.1328202961449</c:v>
                </c:pt>
                <c:pt idx="13">
                  <c:v>1232.6237524336902</c:v>
                </c:pt>
                <c:pt idx="14">
                  <c:v>1250.1146845712356</c:v>
                </c:pt>
                <c:pt idx="15">
                  <c:v>1267.6056167087809</c:v>
                </c:pt>
                <c:pt idx="16">
                  <c:v>1285.0965488463262</c:v>
                </c:pt>
                <c:pt idx="17">
                  <c:v>1302.5874809838715</c:v>
                </c:pt>
                <c:pt idx="18">
                  <c:v>1320.0784131214095</c:v>
                </c:pt>
                <c:pt idx="19">
                  <c:v>1337.5693452589549</c:v>
                </c:pt>
                <c:pt idx="20">
                  <c:v>1355.0602773965002</c:v>
                </c:pt>
                <c:pt idx="21">
                  <c:v>1372.5512095340455</c:v>
                </c:pt>
                <c:pt idx="22">
                  <c:v>1390.0421416715908</c:v>
                </c:pt>
                <c:pt idx="23">
                  <c:v>1407.5330738091361</c:v>
                </c:pt>
                <c:pt idx="24">
                  <c:v>1425.0240059466814</c:v>
                </c:pt>
                <c:pt idx="25">
                  <c:v>1442.5149380842195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7E-4D10-9D3D-01AE3FE8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16880"/>
        <c:axId val="1274112528"/>
      </c:lineChart>
      <c:catAx>
        <c:axId val="127411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12528"/>
        <c:crosses val="autoZero"/>
        <c:auto val="1"/>
        <c:lblAlgn val="ctr"/>
        <c:lblOffset val="100"/>
        <c:noMultiLvlLbl val="0"/>
      </c:catAx>
      <c:valAx>
        <c:axId val="12741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1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costs2'!$J$175:$R$175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costs2'!$J$176:$R$176</c:f>
              <c:numCache>
                <c:formatCode>General</c:formatCode>
                <c:ptCount val="9"/>
                <c:pt idx="0">
                  <c:v>0.99777561326200204</c:v>
                </c:pt>
                <c:pt idx="1">
                  <c:v>0.99648975368102077</c:v>
                </c:pt>
                <c:pt idx="2">
                  <c:v>0.99396587835156136</c:v>
                </c:pt>
                <c:pt idx="3">
                  <c:v>0.98376946206723836</c:v>
                </c:pt>
                <c:pt idx="4">
                  <c:v>0.91860872756700818</c:v>
                </c:pt>
                <c:pt idx="5">
                  <c:v>0.46412350227083832</c:v>
                </c:pt>
                <c:pt idx="6">
                  <c:v>3.5699922879994794E-3</c:v>
                </c:pt>
                <c:pt idx="7">
                  <c:v>2.7140291770644254E-6</c:v>
                </c:pt>
                <c:pt idx="8">
                  <c:v>7.5280670586153065E-11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68-4DB0-B2C9-D2A19366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39120"/>
        <c:axId val="1818915184"/>
      </c:scatterChart>
      <c:valAx>
        <c:axId val="181893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15184"/>
        <c:crosses val="autoZero"/>
        <c:crossBetween val="midCat"/>
      </c:valAx>
      <c:valAx>
        <c:axId val="18189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3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regression'!$B$182:$B$207</c:f>
              <c:numCache>
                <c:formatCode>General</c:formatCode>
                <c:ptCount val="26"/>
                <c:pt idx="0">
                  <c:v>362.75521329950169</c:v>
                </c:pt>
                <c:pt idx="1">
                  <c:v>382.23233696439274</c:v>
                </c:pt>
                <c:pt idx="2">
                  <c:v>400.96974295019334</c:v>
                </c:pt>
                <c:pt idx="3">
                  <c:v>406.52364436639795</c:v>
                </c:pt>
                <c:pt idx="4">
                  <c:v>418.64121209171162</c:v>
                </c:pt>
                <c:pt idx="5">
                  <c:v>438.75657231798453</c:v>
                </c:pt>
                <c:pt idx="6">
                  <c:v>456.6590890819769</c:v>
                </c:pt>
                <c:pt idx="7">
                  <c:v>484.33947029716239</c:v>
                </c:pt>
                <c:pt idx="8">
                  <c:v>505.49172053720122</c:v>
                </c:pt>
                <c:pt idx="9">
                  <c:v>536.42782074869422</c:v>
                </c:pt>
                <c:pt idx="10">
                  <c:v>556.22216135088036</c:v>
                </c:pt>
                <c:pt idx="11">
                  <c:v>581.88769622523</c:v>
                </c:pt>
                <c:pt idx="12">
                  <c:v>605.87194901918235</c:v>
                </c:pt>
                <c:pt idx="13">
                  <c:v>619.95074335162826</c:v>
                </c:pt>
                <c:pt idx="14">
                  <c:v>627.49062680220993</c:v>
                </c:pt>
                <c:pt idx="15">
                  <c:v>672.26143593342192</c:v>
                </c:pt>
                <c:pt idx="16">
                  <c:v>689.38253030755618</c:v>
                </c:pt>
                <c:pt idx="17">
                  <c:v>721.09436290026122</c:v>
                </c:pt>
                <c:pt idx="18">
                  <c:v>743.99222043143948</c:v>
                </c:pt>
                <c:pt idx="19">
                  <c:v>767.94317985420787</c:v>
                </c:pt>
                <c:pt idx="20">
                  <c:v>788.44365358765253</c:v>
                </c:pt>
                <c:pt idx="21">
                  <c:v>796.51976227695923</c:v>
                </c:pt>
                <c:pt idx="22">
                  <c:v>824.82688987366487</c:v>
                </c:pt>
                <c:pt idx="23">
                  <c:v>847.16894586490355</c:v>
                </c:pt>
                <c:pt idx="24">
                  <c:v>863.3811853926868</c:v>
                </c:pt>
                <c:pt idx="25">
                  <c:v>843.86105443741531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5A-432D-A898-0FAE79FC2A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regression'!$C$182:$C$207</c:f>
              <c:numCache>
                <c:formatCode>General</c:formatCode>
                <c:ptCount val="26"/>
                <c:pt idx="0">
                  <c:v>345.13477266396512</c:v>
                </c:pt>
                <c:pt idx="1">
                  <c:v>366.57966845166084</c:v>
                </c:pt>
                <c:pt idx="2">
                  <c:v>388.02456423935655</c:v>
                </c:pt>
                <c:pt idx="3">
                  <c:v>409.46946002705226</c:v>
                </c:pt>
                <c:pt idx="4">
                  <c:v>430.91435581474798</c:v>
                </c:pt>
                <c:pt idx="5">
                  <c:v>452.35925160244369</c:v>
                </c:pt>
                <c:pt idx="6">
                  <c:v>473.80414739014668</c:v>
                </c:pt>
                <c:pt idx="7">
                  <c:v>495.2490431778424</c:v>
                </c:pt>
                <c:pt idx="8">
                  <c:v>516.69393896553811</c:v>
                </c:pt>
                <c:pt idx="9">
                  <c:v>538.13883475323382</c:v>
                </c:pt>
                <c:pt idx="10">
                  <c:v>559.58373054092954</c:v>
                </c:pt>
                <c:pt idx="11">
                  <c:v>581.02862632862525</c:v>
                </c:pt>
                <c:pt idx="12">
                  <c:v>602.47352211632096</c:v>
                </c:pt>
                <c:pt idx="13">
                  <c:v>623.91841790401668</c:v>
                </c:pt>
                <c:pt idx="14">
                  <c:v>645.36331369171239</c:v>
                </c:pt>
                <c:pt idx="15">
                  <c:v>666.80820947940811</c:v>
                </c:pt>
                <c:pt idx="16">
                  <c:v>688.25310526710382</c:v>
                </c:pt>
                <c:pt idx="17">
                  <c:v>709.69800105479953</c:v>
                </c:pt>
                <c:pt idx="18">
                  <c:v>731.14289684249525</c:v>
                </c:pt>
                <c:pt idx="19">
                  <c:v>752.58779263019824</c:v>
                </c:pt>
                <c:pt idx="20">
                  <c:v>774.03268841789395</c:v>
                </c:pt>
                <c:pt idx="21">
                  <c:v>795.47758420558966</c:v>
                </c:pt>
                <c:pt idx="22">
                  <c:v>816.92247999328538</c:v>
                </c:pt>
                <c:pt idx="23">
                  <c:v>838.36737578098109</c:v>
                </c:pt>
                <c:pt idx="24">
                  <c:v>859.81227156867681</c:v>
                </c:pt>
                <c:pt idx="25">
                  <c:v>881.25716735637252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5A-432D-A898-0FAE79FC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21232"/>
        <c:axId val="1274119600"/>
      </c:lineChart>
      <c:catAx>
        <c:axId val="127412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19600"/>
        <c:crosses val="autoZero"/>
        <c:auto val="1"/>
        <c:lblAlgn val="ctr"/>
        <c:lblOffset val="100"/>
        <c:noMultiLvlLbl val="0"/>
      </c:catAx>
      <c:valAx>
        <c:axId val="12741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regression'!$B$221:$B$246</c:f>
              <c:numCache>
                <c:formatCode>General</c:formatCode>
                <c:ptCount val="26"/>
                <c:pt idx="0">
                  <c:v>3395.2965092790796</c:v>
                </c:pt>
                <c:pt idx="1">
                  <c:v>3571.3638398133576</c:v>
                </c:pt>
                <c:pt idx="2">
                  <c:v>3742.3628717879924</c:v>
                </c:pt>
                <c:pt idx="3">
                  <c:v>3849.1260941945284</c:v>
                </c:pt>
                <c:pt idx="4">
                  <c:v>4039.029469931932</c:v>
                </c:pt>
                <c:pt idx="5">
                  <c:v>4285.6996914477604</c:v>
                </c:pt>
                <c:pt idx="6">
                  <c:v>4477.9927908606405</c:v>
                </c:pt>
                <c:pt idx="7">
                  <c:v>4762.2399844710872</c:v>
                </c:pt>
                <c:pt idx="8">
                  <c:v>5098.7070601212999</c:v>
                </c:pt>
                <c:pt idx="9">
                  <c:v>5567.6127045873291</c:v>
                </c:pt>
                <c:pt idx="10">
                  <c:v>5971.2672236212438</c:v>
                </c:pt>
                <c:pt idx="11">
                  <c:v>6456.8205788810665</c:v>
                </c:pt>
                <c:pt idx="12">
                  <c:v>7014.7262483131844</c:v>
                </c:pt>
                <c:pt idx="13">
                  <c:v>7302.2071619711114</c:v>
                </c:pt>
                <c:pt idx="14">
                  <c:v>7537.4936704025613</c:v>
                </c:pt>
                <c:pt idx="15">
                  <c:v>8257.6957616609307</c:v>
                </c:pt>
                <c:pt idx="16">
                  <c:v>8875.0603971072105</c:v>
                </c:pt>
                <c:pt idx="17">
                  <c:v>9278.1357349535974</c:v>
                </c:pt>
                <c:pt idx="18">
                  <c:v>9812.30958998403</c:v>
                </c:pt>
                <c:pt idx="19">
                  <c:v>10333.718002425348</c:v>
                </c:pt>
                <c:pt idx="20">
                  <c:v>10433.851989073068</c:v>
                </c:pt>
                <c:pt idx="21">
                  <c:v>10947.576023781043</c:v>
                </c:pt>
                <c:pt idx="22">
                  <c:v>11569.799775152249</c:v>
                </c:pt>
                <c:pt idx="23">
                  <c:v>12339.297222214054</c:v>
                </c:pt>
                <c:pt idx="24">
                  <c:v>12741.571018825523</c:v>
                </c:pt>
                <c:pt idx="25">
                  <c:v>12919.334135027793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D0-45B0-AB28-3094154AD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regression'!$C$221:$C$246</c:f>
              <c:numCache>
                <c:formatCode>General</c:formatCode>
                <c:ptCount val="26"/>
                <c:pt idx="0">
                  <c:v>2384.218499147566</c:v>
                </c:pt>
                <c:pt idx="1">
                  <c:v>2792.1896209076513</c:v>
                </c:pt>
                <c:pt idx="2">
                  <c:v>3200.1607426678529</c:v>
                </c:pt>
                <c:pt idx="3">
                  <c:v>3608.1318644280545</c:v>
                </c:pt>
                <c:pt idx="4">
                  <c:v>4016.1029861881398</c:v>
                </c:pt>
                <c:pt idx="5">
                  <c:v>4424.0741079483414</c:v>
                </c:pt>
                <c:pt idx="6">
                  <c:v>4832.045229708543</c:v>
                </c:pt>
                <c:pt idx="7">
                  <c:v>5240.0163514686283</c:v>
                </c:pt>
                <c:pt idx="8">
                  <c:v>5647.9874732288299</c:v>
                </c:pt>
                <c:pt idx="9">
                  <c:v>6055.9585949890316</c:v>
                </c:pt>
                <c:pt idx="10">
                  <c:v>6463.9297167492332</c:v>
                </c:pt>
                <c:pt idx="11">
                  <c:v>6871.9008385093184</c:v>
                </c:pt>
                <c:pt idx="12">
                  <c:v>7279.8719602695201</c:v>
                </c:pt>
                <c:pt idx="13">
                  <c:v>7687.8430820297217</c:v>
                </c:pt>
                <c:pt idx="14">
                  <c:v>8095.8142037898069</c:v>
                </c:pt>
                <c:pt idx="15">
                  <c:v>8503.7853255500086</c:v>
                </c:pt>
                <c:pt idx="16">
                  <c:v>8911.7564473102102</c:v>
                </c:pt>
                <c:pt idx="17">
                  <c:v>9319.7275690704118</c:v>
                </c:pt>
                <c:pt idx="18">
                  <c:v>9727.6986908304971</c:v>
                </c:pt>
                <c:pt idx="19">
                  <c:v>10135.669812590699</c:v>
                </c:pt>
                <c:pt idx="20">
                  <c:v>10543.6409343509</c:v>
                </c:pt>
                <c:pt idx="21">
                  <c:v>10951.612056110986</c:v>
                </c:pt>
                <c:pt idx="22">
                  <c:v>11359.583177871187</c:v>
                </c:pt>
                <c:pt idx="23">
                  <c:v>11767.554299631389</c:v>
                </c:pt>
                <c:pt idx="24">
                  <c:v>12175.52542139159</c:v>
                </c:pt>
                <c:pt idx="25">
                  <c:v>12583.496543151676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D0-45B0-AB28-3094154A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20688"/>
        <c:axId val="1274119056"/>
      </c:lineChart>
      <c:catAx>
        <c:axId val="127412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19056"/>
        <c:crosses val="autoZero"/>
        <c:auto val="1"/>
        <c:lblAlgn val="ctr"/>
        <c:lblOffset val="100"/>
        <c:noMultiLvlLbl val="0"/>
      </c:catAx>
      <c:valAx>
        <c:axId val="12741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regression'!$B$259:$B$284</c:f>
              <c:numCache>
                <c:formatCode>General</c:formatCode>
                <c:ptCount val="26"/>
                <c:pt idx="0">
                  <c:v>347.34195336517081</c:v>
                </c:pt>
                <c:pt idx="1">
                  <c:v>364.80186029183551</c:v>
                </c:pt>
                <c:pt idx="2">
                  <c:v>389.53441393268014</c:v>
                </c:pt>
                <c:pt idx="3">
                  <c:v>419.82663966628155</c:v>
                </c:pt>
                <c:pt idx="4">
                  <c:v>440.23875411906897</c:v>
                </c:pt>
                <c:pt idx="5">
                  <c:v>470.70226321319313</c:v>
                </c:pt>
                <c:pt idx="6">
                  <c:v>501.21672673726448</c:v>
                </c:pt>
                <c:pt idx="7">
                  <c:v>538.48756534174402</c:v>
                </c:pt>
                <c:pt idx="8">
                  <c:v>566.22518015913818</c:v>
                </c:pt>
                <c:pt idx="9">
                  <c:v>600.22615564636749</c:v>
                </c:pt>
                <c:pt idx="10">
                  <c:v>647.96903491246496</c:v>
                </c:pt>
                <c:pt idx="11">
                  <c:v>686.57156790663146</c:v>
                </c:pt>
                <c:pt idx="12">
                  <c:v>737.30540670129744</c:v>
                </c:pt>
                <c:pt idx="13">
                  <c:v>762.77519600610356</c:v>
                </c:pt>
                <c:pt idx="14">
                  <c:v>807.89608200610348</c:v>
                </c:pt>
                <c:pt idx="15">
                  <c:v>873.68125148779302</c:v>
                </c:pt>
                <c:pt idx="16">
                  <c:v>889.72665698779315</c:v>
                </c:pt>
                <c:pt idx="17">
                  <c:v>948.58613160884352</c:v>
                </c:pt>
                <c:pt idx="18">
                  <c:v>982.36020997558592</c:v>
                </c:pt>
                <c:pt idx="19">
                  <c:v>1051.4094465061037</c:v>
                </c:pt>
                <c:pt idx="20">
                  <c:v>1109.6853998273766</c:v>
                </c:pt>
                <c:pt idx="21">
                  <c:v>1143.6709502781268</c:v>
                </c:pt>
                <c:pt idx="22">
                  <c:v>1190.4503506124297</c:v>
                </c:pt>
                <c:pt idx="23">
                  <c:v>1207.4328652847239</c:v>
                </c:pt>
                <c:pt idx="24">
                  <c:v>1253.6312075788526</c:v>
                </c:pt>
                <c:pt idx="25">
                  <c:v>1265.1925050892919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90-40D1-A2D2-6513553CC9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regression'!$C$259:$C$284</c:f>
              <c:numCache>
                <c:formatCode>General</c:formatCode>
                <c:ptCount val="26"/>
                <c:pt idx="0">
                  <c:v>282.0576918431907</c:v>
                </c:pt>
                <c:pt idx="1">
                  <c:v>321.63752503493743</c:v>
                </c:pt>
                <c:pt idx="2">
                  <c:v>361.21735822669871</c:v>
                </c:pt>
                <c:pt idx="3">
                  <c:v>400.79719141844544</c:v>
                </c:pt>
                <c:pt idx="4">
                  <c:v>440.37702461020672</c:v>
                </c:pt>
                <c:pt idx="5">
                  <c:v>479.95685780195345</c:v>
                </c:pt>
                <c:pt idx="6">
                  <c:v>519.53669099370018</c:v>
                </c:pt>
                <c:pt idx="7">
                  <c:v>559.11652418546146</c:v>
                </c:pt>
                <c:pt idx="8">
                  <c:v>598.69635737720819</c:v>
                </c:pt>
                <c:pt idx="9">
                  <c:v>638.27619056895492</c:v>
                </c:pt>
                <c:pt idx="10">
                  <c:v>677.8560237607162</c:v>
                </c:pt>
                <c:pt idx="11">
                  <c:v>717.43585695246293</c:v>
                </c:pt>
                <c:pt idx="12">
                  <c:v>757.01569014422421</c:v>
                </c:pt>
                <c:pt idx="13">
                  <c:v>796.59552333597094</c:v>
                </c:pt>
                <c:pt idx="14">
                  <c:v>836.17535652771767</c:v>
                </c:pt>
                <c:pt idx="15">
                  <c:v>875.75518971947895</c:v>
                </c:pt>
                <c:pt idx="16">
                  <c:v>915.33502291122568</c:v>
                </c:pt>
                <c:pt idx="17">
                  <c:v>954.91485610297241</c:v>
                </c:pt>
                <c:pt idx="18">
                  <c:v>994.49468929473369</c:v>
                </c:pt>
                <c:pt idx="19">
                  <c:v>1034.0745224864804</c:v>
                </c:pt>
                <c:pt idx="20">
                  <c:v>1073.6543556782417</c:v>
                </c:pt>
                <c:pt idx="21">
                  <c:v>1113.2341888699884</c:v>
                </c:pt>
                <c:pt idx="22">
                  <c:v>1152.8140220617352</c:v>
                </c:pt>
                <c:pt idx="23">
                  <c:v>1192.3938552534964</c:v>
                </c:pt>
                <c:pt idx="24">
                  <c:v>1231.9736884452432</c:v>
                </c:pt>
                <c:pt idx="25">
                  <c:v>1271.5535216369899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90-40D1-A2D2-6513553C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21776"/>
        <c:axId val="1274132656"/>
      </c:lineChart>
      <c:catAx>
        <c:axId val="127412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32656"/>
        <c:crosses val="autoZero"/>
        <c:auto val="1"/>
        <c:lblAlgn val="ctr"/>
        <c:lblOffset val="100"/>
        <c:noMultiLvlLbl val="0"/>
      </c:catAx>
      <c:valAx>
        <c:axId val="12741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regression'!$B$2:$B$27</c:f>
              <c:numCache>
                <c:formatCode>General</c:formatCode>
                <c:ptCount val="26"/>
                <c:pt idx="0">
                  <c:v>13375.243963405272</c:v>
                </c:pt>
                <c:pt idx="1">
                  <c:v>13789.249527706444</c:v>
                </c:pt>
                <c:pt idx="2">
                  <c:v>14120.517134509744</c:v>
                </c:pt>
                <c:pt idx="3">
                  <c:v>14502.91924343678</c:v>
                </c:pt>
                <c:pt idx="4">
                  <c:v>14917.763755393564</c:v>
                </c:pt>
                <c:pt idx="5">
                  <c:v>15555.548290631683</c:v>
                </c:pt>
                <c:pt idx="6">
                  <c:v>15788.860610722248</c:v>
                </c:pt>
                <c:pt idx="7">
                  <c:v>16345.484319587606</c:v>
                </c:pt>
                <c:pt idx="8">
                  <c:v>16924.018406002466</c:v>
                </c:pt>
                <c:pt idx="9">
                  <c:v>17726.747512207581</c:v>
                </c:pt>
                <c:pt idx="10">
                  <c:v>18454.118810450738</c:v>
                </c:pt>
                <c:pt idx="11">
                  <c:v>19155.291117648791</c:v>
                </c:pt>
                <c:pt idx="12">
                  <c:v>20045.982995705115</c:v>
                </c:pt>
                <c:pt idx="13">
                  <c:v>20421.6373537822</c:v>
                </c:pt>
                <c:pt idx="14">
                  <c:v>20264.891059648478</c:v>
                </c:pt>
                <c:pt idx="15">
                  <c:v>21570.688861983443</c:v>
                </c:pt>
                <c:pt idx="16">
                  <c:v>22256.995244363818</c:v>
                </c:pt>
                <c:pt idx="17">
                  <c:v>22806.276479940283</c:v>
                </c:pt>
                <c:pt idx="18">
                  <c:v>23435.238212380838</c:v>
                </c:pt>
                <c:pt idx="19">
                  <c:v>24031.707049616718</c:v>
                </c:pt>
                <c:pt idx="20">
                  <c:v>24270.500940949612</c:v>
                </c:pt>
                <c:pt idx="21">
                  <c:v>24915.187108189115</c:v>
                </c:pt>
                <c:pt idx="22">
                  <c:v>25623.892250783552</c:v>
                </c:pt>
                <c:pt idx="23">
                  <c:v>26659.136238092451</c:v>
                </c:pt>
                <c:pt idx="24">
                  <c:v>27000.950850926718</c:v>
                </c:pt>
                <c:pt idx="25">
                  <c:v>26823.248350022292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36-4816-BBC0-EBFB3301DD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regression'!$C$2:$C$27</c:f>
              <c:numCache>
                <c:formatCode>General</c:formatCode>
                <c:ptCount val="26"/>
                <c:pt idx="0">
                  <c:v>12746.136701997835</c:v>
                </c:pt>
                <c:pt idx="1">
                  <c:v>13328.852214109153</c:v>
                </c:pt>
                <c:pt idx="2">
                  <c:v>13911.567726220237</c:v>
                </c:pt>
                <c:pt idx="3">
                  <c:v>14494.283238331554</c:v>
                </c:pt>
                <c:pt idx="4">
                  <c:v>15076.998750442639</c:v>
                </c:pt>
                <c:pt idx="5">
                  <c:v>15659.714262553956</c:v>
                </c:pt>
                <c:pt idx="6">
                  <c:v>16242.429774665041</c:v>
                </c:pt>
                <c:pt idx="7">
                  <c:v>16825.145286776358</c:v>
                </c:pt>
                <c:pt idx="8">
                  <c:v>17407.860798887443</c:v>
                </c:pt>
                <c:pt idx="9">
                  <c:v>17990.57631099876</c:v>
                </c:pt>
                <c:pt idx="10">
                  <c:v>18573.291823109845</c:v>
                </c:pt>
                <c:pt idx="11">
                  <c:v>19156.007335221162</c:v>
                </c:pt>
                <c:pt idx="12">
                  <c:v>19738.722847332247</c:v>
                </c:pt>
                <c:pt idx="13">
                  <c:v>20321.438359443331</c:v>
                </c:pt>
                <c:pt idx="14">
                  <c:v>20904.153871554649</c:v>
                </c:pt>
                <c:pt idx="15">
                  <c:v>21486.869383665733</c:v>
                </c:pt>
                <c:pt idx="16">
                  <c:v>22069.58489577705</c:v>
                </c:pt>
                <c:pt idx="17">
                  <c:v>22652.300407888135</c:v>
                </c:pt>
                <c:pt idx="18">
                  <c:v>23235.015919999452</c:v>
                </c:pt>
                <c:pt idx="19">
                  <c:v>23817.731432110537</c:v>
                </c:pt>
                <c:pt idx="20">
                  <c:v>24400.446944221854</c:v>
                </c:pt>
                <c:pt idx="21">
                  <c:v>24983.162456332939</c:v>
                </c:pt>
                <c:pt idx="22">
                  <c:v>25565.877968444256</c:v>
                </c:pt>
                <c:pt idx="23">
                  <c:v>26148.593480555341</c:v>
                </c:pt>
                <c:pt idx="24">
                  <c:v>26731.308992666658</c:v>
                </c:pt>
                <c:pt idx="25">
                  <c:v>27314.024504777743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36-4816-BBC0-EBFB3301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31568"/>
        <c:axId val="1274127760"/>
      </c:lineChart>
      <c:catAx>
        <c:axId val="127413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27760"/>
        <c:crosses val="autoZero"/>
        <c:auto val="1"/>
        <c:lblAlgn val="ctr"/>
        <c:lblOffset val="100"/>
        <c:noMultiLvlLbl val="0"/>
      </c:catAx>
      <c:valAx>
        <c:axId val="12741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TMP!$C$32:$AB$32</c:f>
              <c:numCache>
                <c:formatCode>General</c:formatCode>
                <c:ptCount val="26"/>
                <c:pt idx="0">
                  <c:v>0.19600000000000001</c:v>
                </c:pt>
                <c:pt idx="1">
                  <c:v>0.17799999999999999</c:v>
                </c:pt>
                <c:pt idx="2">
                  <c:v>0.157</c:v>
                </c:pt>
                <c:pt idx="3">
                  <c:v>0.13900000000000001</c:v>
                </c:pt>
                <c:pt idx="4">
                  <c:v>0.13400000000000001</c:v>
                </c:pt>
                <c:pt idx="5">
                  <c:v>0.14199999999999999</c:v>
                </c:pt>
                <c:pt idx="6">
                  <c:v>0.126</c:v>
                </c:pt>
                <c:pt idx="7">
                  <c:v>0.11899999999999999</c:v>
                </c:pt>
                <c:pt idx="8">
                  <c:v>0.106</c:v>
                </c:pt>
                <c:pt idx="9">
                  <c:v>0.111</c:v>
                </c:pt>
                <c:pt idx="10">
                  <c:v>0.104</c:v>
                </c:pt>
                <c:pt idx="11">
                  <c:v>0.105</c:v>
                </c:pt>
                <c:pt idx="12">
                  <c:v>9.8000000000000004E-2</c:v>
                </c:pt>
                <c:pt idx="13">
                  <c:v>8.7999999999999995E-2</c:v>
                </c:pt>
                <c:pt idx="14">
                  <c:v>8.6999999999999994E-2</c:v>
                </c:pt>
                <c:pt idx="15">
                  <c:v>8.5999999999999993E-2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8.2000000000000003E-2</c:v>
                </c:pt>
                <c:pt idx="19">
                  <c:v>7.5999999999999998E-2</c:v>
                </c:pt>
                <c:pt idx="20">
                  <c:v>6.9000000000000006E-2</c:v>
                </c:pt>
                <c:pt idx="21">
                  <c:v>6.6000000000000003E-2</c:v>
                </c:pt>
                <c:pt idx="22">
                  <c:v>6.4000000000000001E-2</c:v>
                </c:pt>
                <c:pt idx="23">
                  <c:v>5.8000000000000003E-2</c:v>
                </c:pt>
                <c:pt idx="24">
                  <c:v>5.2999999999999999E-2</c:v>
                </c:pt>
                <c:pt idx="25" formatCode="0.00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0-4DE6-8600-C3EE744C4B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TMP!$C$33:$AB$33</c:f>
              <c:numCache>
                <c:formatCode>General</c:formatCode>
                <c:ptCount val="2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0-4DE6-8600-C3EE744C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09264"/>
        <c:axId val="1274137008"/>
      </c:lineChart>
      <c:catAx>
        <c:axId val="127410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37008"/>
        <c:crosses val="autoZero"/>
        <c:auto val="1"/>
        <c:lblAlgn val="ctr"/>
        <c:lblOffset val="100"/>
        <c:noMultiLvlLbl val="0"/>
      </c:catAx>
      <c:valAx>
        <c:axId val="12741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1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</xdr:row>
      <xdr:rowOff>38100</xdr:rowOff>
    </xdr:from>
    <xdr:to>
      <xdr:col>10</xdr:col>
      <xdr:colOff>1219200</xdr:colOff>
      <xdr:row>43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69</xdr:row>
      <xdr:rowOff>38100</xdr:rowOff>
    </xdr:from>
    <xdr:to>
      <xdr:col>10</xdr:col>
      <xdr:colOff>1247775</xdr:colOff>
      <xdr:row>78</xdr:row>
      <xdr:rowOff>85725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103</xdr:row>
      <xdr:rowOff>47625</xdr:rowOff>
    </xdr:from>
    <xdr:to>
      <xdr:col>11</xdr:col>
      <xdr:colOff>409575</xdr:colOff>
      <xdr:row>113</xdr:row>
      <xdr:rowOff>28575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1190625</xdr:colOff>
      <xdr:row>141</xdr:row>
      <xdr:rowOff>95250</xdr:rowOff>
    </xdr:from>
    <xdr:to>
      <xdr:col>11</xdr:col>
      <xdr:colOff>1000125</xdr:colOff>
      <xdr:row>151</xdr:row>
      <xdr:rowOff>133350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1333500</xdr:colOff>
      <xdr:row>179</xdr:row>
      <xdr:rowOff>190499</xdr:rowOff>
    </xdr:from>
    <xdr:to>
      <xdr:col>11</xdr:col>
      <xdr:colOff>1143000</xdr:colOff>
      <xdr:row>189</xdr:row>
      <xdr:rowOff>85724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1171575</xdr:colOff>
      <xdr:row>219</xdr:row>
      <xdr:rowOff>0</xdr:rowOff>
    </xdr:from>
    <xdr:to>
      <xdr:col>11</xdr:col>
      <xdr:colOff>981075</xdr:colOff>
      <xdr:row>228</xdr:row>
      <xdr:rowOff>171450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504825</xdr:colOff>
      <xdr:row>257</xdr:row>
      <xdr:rowOff>9524</xdr:rowOff>
    </xdr:from>
    <xdr:to>
      <xdr:col>11</xdr:col>
      <xdr:colOff>314325</xdr:colOff>
      <xdr:row>267</xdr:row>
      <xdr:rowOff>47624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11</xdr:col>
      <xdr:colOff>104775</xdr:colOff>
      <xdr:row>10</xdr:row>
      <xdr:rowOff>66675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13</xdr:row>
      <xdr:rowOff>114300</xdr:rowOff>
    </xdr:from>
    <xdr:to>
      <xdr:col>10</xdr:col>
      <xdr:colOff>314325</xdr:colOff>
      <xdr:row>28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400050</xdr:colOff>
      <xdr:row>40</xdr:row>
      <xdr:rowOff>114300</xdr:rowOff>
    </xdr:from>
    <xdr:to>
      <xdr:col>39</xdr:col>
      <xdr:colOff>95250</xdr:colOff>
      <xdr:row>54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4</xdr:col>
      <xdr:colOff>219075</xdr:colOff>
      <xdr:row>22</xdr:row>
      <xdr:rowOff>114300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9525</xdr:rowOff>
    </xdr:from>
    <xdr:to>
      <xdr:col>4</xdr:col>
      <xdr:colOff>219075</xdr:colOff>
      <xdr:row>46</xdr:row>
      <xdr:rowOff>85725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180975</xdr:rowOff>
    </xdr:from>
    <xdr:to>
      <xdr:col>4</xdr:col>
      <xdr:colOff>219075</xdr:colOff>
      <xdr:row>70</xdr:row>
      <xdr:rowOff>66675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95250</xdr:rowOff>
    </xdr:from>
    <xdr:to>
      <xdr:col>4</xdr:col>
      <xdr:colOff>219075</xdr:colOff>
      <xdr:row>92</xdr:row>
      <xdr:rowOff>171450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28575</xdr:rowOff>
    </xdr:from>
    <xdr:to>
      <xdr:col>4</xdr:col>
      <xdr:colOff>219075</xdr:colOff>
      <xdr:row>115</xdr:row>
      <xdr:rowOff>104775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76200</xdr:rowOff>
    </xdr:from>
    <xdr:to>
      <xdr:col>4</xdr:col>
      <xdr:colOff>219075</xdr:colOff>
      <xdr:row>138</xdr:row>
      <xdr:rowOff>152400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148</xdr:row>
      <xdr:rowOff>0</xdr:rowOff>
    </xdr:from>
    <xdr:to>
      <xdr:col>4</xdr:col>
      <xdr:colOff>228600</xdr:colOff>
      <xdr:row>162</xdr:row>
      <xdr:rowOff>76200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xmlns="" id="{00000000-0008-0000-04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171</xdr:row>
      <xdr:rowOff>66675</xdr:rowOff>
    </xdr:from>
    <xdr:to>
      <xdr:col>4</xdr:col>
      <xdr:colOff>219075</xdr:colOff>
      <xdr:row>185</xdr:row>
      <xdr:rowOff>142875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xmlns="" id="{00000000-0008-0000-04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209550</xdr:colOff>
      <xdr:row>8</xdr:row>
      <xdr:rowOff>33337</xdr:rowOff>
    </xdr:from>
    <xdr:to>
      <xdr:col>8</xdr:col>
      <xdr:colOff>552450</xdr:colOff>
      <xdr:row>22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982690F1-DE83-4763-8566-6A882ECB0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342900</xdr:colOff>
      <xdr:row>31</xdr:row>
      <xdr:rowOff>185737</xdr:rowOff>
    </xdr:from>
    <xdr:to>
      <xdr:col>9</xdr:col>
      <xdr:colOff>276225</xdr:colOff>
      <xdr:row>46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4987C3D8-C39E-41E2-A9B8-F305CAA2C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238125</xdr:colOff>
      <xdr:row>55</xdr:row>
      <xdr:rowOff>176212</xdr:rowOff>
    </xdr:from>
    <xdr:to>
      <xdr:col>9</xdr:col>
      <xdr:colOff>171450</xdr:colOff>
      <xdr:row>70</xdr:row>
      <xdr:rowOff>61912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B2755290-A609-4D97-B85F-FF9960B6C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219075</xdr:colOff>
      <xdr:row>78</xdr:row>
      <xdr:rowOff>109537</xdr:rowOff>
    </xdr:from>
    <xdr:to>
      <xdr:col>8</xdr:col>
      <xdr:colOff>419100</xdr:colOff>
      <xdr:row>91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777AA67F-CD42-4C20-AB85-CE4446196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323850</xdr:colOff>
      <xdr:row>101</xdr:row>
      <xdr:rowOff>61912</xdr:rowOff>
    </xdr:from>
    <xdr:to>
      <xdr:col>8</xdr:col>
      <xdr:colOff>381000</xdr:colOff>
      <xdr:row>115</xdr:row>
      <xdr:rowOff>138112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5FE802EE-7DFC-4B6F-8F76-539A1D3C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228600</xdr:colOff>
      <xdr:row>124</xdr:row>
      <xdr:rowOff>61912</xdr:rowOff>
    </xdr:from>
    <xdr:to>
      <xdr:col>9</xdr:col>
      <xdr:colOff>161925</xdr:colOff>
      <xdr:row>138</xdr:row>
      <xdr:rowOff>138112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A99A4CFB-F23C-4B60-B110-70E6F8891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171</xdr:row>
      <xdr:rowOff>66675</xdr:rowOff>
    </xdr:from>
    <xdr:to>
      <xdr:col>4</xdr:col>
      <xdr:colOff>219075</xdr:colOff>
      <xdr:row>185</xdr:row>
      <xdr:rowOff>142875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66296FFF-35B1-4660-9CE8-4D7DB455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7</xdr:row>
      <xdr:rowOff>61912</xdr:rowOff>
    </xdr:from>
    <xdr:to>
      <xdr:col>4</xdr:col>
      <xdr:colOff>504825</xdr:colOff>
      <xdr:row>21</xdr:row>
      <xdr:rowOff>138112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734B9AD4-1729-41D5-AD21-42127460E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31</xdr:row>
      <xdr:rowOff>33337</xdr:rowOff>
    </xdr:from>
    <xdr:to>
      <xdr:col>4</xdr:col>
      <xdr:colOff>238125</xdr:colOff>
      <xdr:row>45</xdr:row>
      <xdr:rowOff>109537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B743DC43-EE6E-4203-BB75-B6A0168AB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54</xdr:row>
      <xdr:rowOff>33337</xdr:rowOff>
    </xdr:from>
    <xdr:to>
      <xdr:col>4</xdr:col>
      <xdr:colOff>266700</xdr:colOff>
      <xdr:row>68</xdr:row>
      <xdr:rowOff>109537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xmlns="" id="{103ED6FB-0690-47F5-89A2-7BAA31079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77</xdr:row>
      <xdr:rowOff>61912</xdr:rowOff>
    </xdr:from>
    <xdr:to>
      <xdr:col>4</xdr:col>
      <xdr:colOff>247650</xdr:colOff>
      <xdr:row>91</xdr:row>
      <xdr:rowOff>138112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ABA8C440-04D8-4E5C-8FA9-CCE90C3B0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219075</xdr:colOff>
      <xdr:row>115</xdr:row>
      <xdr:rowOff>76200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C293410F-D3A3-47E4-BF73-46092C7D9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638175</xdr:colOff>
      <xdr:row>7</xdr:row>
      <xdr:rowOff>42862</xdr:rowOff>
    </xdr:from>
    <xdr:to>
      <xdr:col>9</xdr:col>
      <xdr:colOff>571500</xdr:colOff>
      <xdr:row>21</xdr:row>
      <xdr:rowOff>119062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xmlns="" id="{AECC733A-B20A-4787-8177-6E80838F3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323850</xdr:colOff>
      <xdr:row>54</xdr:row>
      <xdr:rowOff>119062</xdr:rowOff>
    </xdr:from>
    <xdr:to>
      <xdr:col>9</xdr:col>
      <xdr:colOff>257175</xdr:colOff>
      <xdr:row>69</xdr:row>
      <xdr:rowOff>4762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xmlns="" id="{5076FE1A-FC97-430D-8A16-62AA7561D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428625</xdr:colOff>
      <xdr:row>30</xdr:row>
      <xdr:rowOff>185737</xdr:rowOff>
    </xdr:from>
    <xdr:to>
      <xdr:col>9</xdr:col>
      <xdr:colOff>361950</xdr:colOff>
      <xdr:row>45</xdr:row>
      <xdr:rowOff>71437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xmlns="" id="{4819F50A-566F-4F28-AAE1-4BE67D92C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371475</xdr:colOff>
      <xdr:row>77</xdr:row>
      <xdr:rowOff>61911</xdr:rowOff>
    </xdr:from>
    <xdr:to>
      <xdr:col>8</xdr:col>
      <xdr:colOff>771525</xdr:colOff>
      <xdr:row>91</xdr:row>
      <xdr:rowOff>142874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xmlns="" id="{34E02DEC-A494-495D-B1CD-84400D8D4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257175</xdr:colOff>
      <xdr:row>101</xdr:row>
      <xdr:rowOff>14287</xdr:rowOff>
    </xdr:from>
    <xdr:to>
      <xdr:col>9</xdr:col>
      <xdr:colOff>190500</xdr:colOff>
      <xdr:row>115</xdr:row>
      <xdr:rowOff>90487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xmlns="" id="{045AA80A-0222-4624-9AEC-CF42B40D7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123</xdr:row>
      <xdr:rowOff>71437</xdr:rowOff>
    </xdr:from>
    <xdr:to>
      <xdr:col>4</xdr:col>
      <xdr:colOff>257175</xdr:colOff>
      <xdr:row>137</xdr:row>
      <xdr:rowOff>147637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xmlns="" id="{09D072B5-2BC9-493C-B0E7-EFF82424E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381000</xdr:colOff>
      <xdr:row>123</xdr:row>
      <xdr:rowOff>57150</xdr:rowOff>
    </xdr:from>
    <xdr:to>
      <xdr:col>9</xdr:col>
      <xdr:colOff>314325</xdr:colOff>
      <xdr:row>137</xdr:row>
      <xdr:rowOff>133350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xmlns="" id="{EC2A1522-62D7-4774-92B3-63B31D573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xmlns="" id="{60B6C8DA-ACA4-4E16-8AEE-400512414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323850</xdr:colOff>
      <xdr:row>147</xdr:row>
      <xdr:rowOff>23812</xdr:rowOff>
    </xdr:from>
    <xdr:to>
      <xdr:col>9</xdr:col>
      <xdr:colOff>257175</xdr:colOff>
      <xdr:row>161</xdr:row>
      <xdr:rowOff>100012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xmlns="" id="{59C69957-6380-42E5-8089-F5CA026DD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314325</xdr:colOff>
      <xdr:row>170</xdr:row>
      <xdr:rowOff>42862</xdr:rowOff>
    </xdr:from>
    <xdr:to>
      <xdr:col>9</xdr:col>
      <xdr:colOff>247650</xdr:colOff>
      <xdr:row>184</xdr:row>
      <xdr:rowOff>119062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xmlns="" id="{F6A8D93F-BC89-414C-8347-873A8AF95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mpertz_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ion"/>
      <sheetName val="Capacities"/>
      <sheetName val="Var_M Gen_const_Costs_const"/>
    </sheetNames>
    <sheetDataSet>
      <sheetData sheetId="0"/>
      <sheetData sheetId="1"/>
      <sheetData sheetId="2">
        <row r="7">
          <cell r="J7">
            <v>8.8027486648011433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topLeftCell="A148" workbookViewId="0">
      <selection activeCell="B220" sqref="B220"/>
    </sheetView>
  </sheetViews>
  <sheetFormatPr defaultRowHeight="15" x14ac:dyDescent="0.25"/>
  <cols>
    <col min="2" max="2" width="16.140625" customWidth="1"/>
    <col min="3" max="5" width="17.42578125" customWidth="1"/>
    <col min="6" max="6" width="21.7109375" customWidth="1"/>
    <col min="7" max="7" width="34.42578125" customWidth="1"/>
    <col min="8" max="8" width="30.42578125" customWidth="1"/>
    <col min="9" max="9" width="28.7109375" customWidth="1"/>
    <col min="10" max="10" width="23.28515625" customWidth="1"/>
    <col min="11" max="11" width="19.42578125" customWidth="1"/>
    <col min="12" max="12" width="19.5703125" customWidth="1"/>
    <col min="13" max="13" width="15.42578125" customWidth="1"/>
    <col min="18" max="18" width="18.28515625" customWidth="1"/>
  </cols>
  <sheetData>
    <row r="1" spans="1:17" x14ac:dyDescent="0.25">
      <c r="A1" s="13"/>
      <c r="B1" s="13" t="s">
        <v>0</v>
      </c>
      <c r="C1" s="13" t="s">
        <v>51</v>
      </c>
      <c r="D1" t="s">
        <v>52</v>
      </c>
      <c r="E1" t="s">
        <v>53</v>
      </c>
      <c r="F1" s="13" t="s">
        <v>53</v>
      </c>
      <c r="G1" s="13"/>
      <c r="H1" s="13"/>
      <c r="I1" s="13"/>
      <c r="K1" s="13"/>
      <c r="M1" s="13"/>
      <c r="O1" s="13"/>
      <c r="Q1" s="13"/>
    </row>
    <row r="2" spans="1:17" x14ac:dyDescent="0.25">
      <c r="A2" s="14">
        <v>1995</v>
      </c>
      <c r="B2" s="15">
        <v>13375.243963405272</v>
      </c>
      <c r="C2">
        <f t="shared" ref="C2:C27" si="0">$H$18+A2*$H$19</f>
        <v>12746.136701997835</v>
      </c>
      <c r="D2">
        <v>2021</v>
      </c>
      <c r="E2">
        <f>$H$18+D2*$H$19</f>
        <v>27896.740016888827</v>
      </c>
      <c r="F2">
        <v>27896.740016888827</v>
      </c>
      <c r="G2" t="s">
        <v>26</v>
      </c>
      <c r="Q2" s="16"/>
    </row>
    <row r="3" spans="1:17" ht="15.75" thickBot="1" x14ac:dyDescent="0.3">
      <c r="A3" s="14">
        <v>1996</v>
      </c>
      <c r="B3" s="15">
        <v>13789.249527706444</v>
      </c>
      <c r="C3">
        <f t="shared" si="0"/>
        <v>13328.852214109153</v>
      </c>
      <c r="D3">
        <v>2022</v>
      </c>
      <c r="E3">
        <f t="shared" ref="E3:E31" si="1">$H$18+D3*$H$19</f>
        <v>28479.455529000144</v>
      </c>
      <c r="F3">
        <v>28479.455529000144</v>
      </c>
      <c r="Q3" s="16"/>
    </row>
    <row r="4" spans="1:17" x14ac:dyDescent="0.25">
      <c r="A4" s="14">
        <v>1997</v>
      </c>
      <c r="B4" s="15">
        <v>14120.517134509744</v>
      </c>
      <c r="C4">
        <f t="shared" si="0"/>
        <v>13911.567726220237</v>
      </c>
      <c r="D4">
        <v>2023</v>
      </c>
      <c r="E4">
        <f t="shared" si="1"/>
        <v>29062.171041111229</v>
      </c>
      <c r="F4">
        <v>29062.171041111229</v>
      </c>
      <c r="G4" s="20" t="s">
        <v>27</v>
      </c>
      <c r="H4" s="20"/>
      <c r="Q4" s="16"/>
    </row>
    <row r="5" spans="1:17" x14ac:dyDescent="0.25">
      <c r="A5" s="14">
        <v>1998</v>
      </c>
      <c r="B5" s="15">
        <v>14502.91924343678</v>
      </c>
      <c r="C5">
        <f t="shared" si="0"/>
        <v>14494.283238331554</v>
      </c>
      <c r="D5">
        <v>2024</v>
      </c>
      <c r="E5">
        <f t="shared" si="1"/>
        <v>29644.886553222546</v>
      </c>
      <c r="F5">
        <v>29644.886553222546</v>
      </c>
      <c r="G5" s="17" t="s">
        <v>28</v>
      </c>
      <c r="H5" s="17">
        <v>0.99728724591727425</v>
      </c>
      <c r="Q5" s="16"/>
    </row>
    <row r="6" spans="1:17" x14ac:dyDescent="0.25">
      <c r="A6" s="14">
        <v>1999</v>
      </c>
      <c r="B6" s="15">
        <v>14917.763755393564</v>
      </c>
      <c r="C6">
        <f t="shared" si="0"/>
        <v>15076.998750442639</v>
      </c>
      <c r="D6">
        <v>2025</v>
      </c>
      <c r="E6">
        <f t="shared" si="1"/>
        <v>30227.602065333631</v>
      </c>
      <c r="F6">
        <v>30227.602065333631</v>
      </c>
      <c r="G6" s="17" t="s">
        <v>29</v>
      </c>
      <c r="H6" s="17">
        <v>0.99458185086926176</v>
      </c>
      <c r="Q6" s="16"/>
    </row>
    <row r="7" spans="1:17" x14ac:dyDescent="0.25">
      <c r="A7" s="14">
        <v>2000</v>
      </c>
      <c r="B7" s="15">
        <v>15555.548290631683</v>
      </c>
      <c r="C7">
        <f t="shared" si="0"/>
        <v>15659.714262553956</v>
      </c>
      <c r="D7">
        <v>2026</v>
      </c>
      <c r="E7">
        <f t="shared" si="1"/>
        <v>30810.317577444948</v>
      </c>
      <c r="F7">
        <v>30810.317577444948</v>
      </c>
      <c r="G7" s="17" t="s">
        <v>30</v>
      </c>
      <c r="H7" s="17">
        <v>0.99435609465548103</v>
      </c>
      <c r="Q7" s="16"/>
    </row>
    <row r="8" spans="1:17" x14ac:dyDescent="0.25">
      <c r="A8" s="14">
        <v>2001</v>
      </c>
      <c r="B8" s="15">
        <v>15788.860610722248</v>
      </c>
      <c r="C8">
        <f t="shared" si="0"/>
        <v>16242.429774665041</v>
      </c>
      <c r="D8">
        <v>2027</v>
      </c>
      <c r="E8">
        <f t="shared" si="1"/>
        <v>31393.033089556033</v>
      </c>
      <c r="F8">
        <v>31393.033089556033</v>
      </c>
      <c r="G8" s="17" t="s">
        <v>31</v>
      </c>
      <c r="H8" s="17">
        <v>335.74079010412601</v>
      </c>
      <c r="Q8" s="16"/>
    </row>
    <row r="9" spans="1:17" ht="15.75" thickBot="1" x14ac:dyDescent="0.3">
      <c r="A9" s="14">
        <v>2002</v>
      </c>
      <c r="B9" s="15">
        <v>16345.484319587606</v>
      </c>
      <c r="C9">
        <f t="shared" si="0"/>
        <v>16825.145286776358</v>
      </c>
      <c r="D9">
        <v>2028</v>
      </c>
      <c r="E9">
        <f t="shared" si="1"/>
        <v>31975.74860166735</v>
      </c>
      <c r="F9">
        <v>31975.74860166735</v>
      </c>
      <c r="G9" s="18" t="s">
        <v>32</v>
      </c>
      <c r="H9" s="18">
        <v>26</v>
      </c>
      <c r="Q9" s="16"/>
    </row>
    <row r="10" spans="1:17" x14ac:dyDescent="0.25">
      <c r="A10" s="14">
        <v>2003</v>
      </c>
      <c r="B10" s="15">
        <v>16924.018406002466</v>
      </c>
      <c r="C10">
        <f t="shared" si="0"/>
        <v>17407.860798887443</v>
      </c>
      <c r="D10">
        <v>2029</v>
      </c>
      <c r="E10">
        <f t="shared" si="1"/>
        <v>32558.464113778435</v>
      </c>
      <c r="F10">
        <v>32558.464113778435</v>
      </c>
      <c r="Q10" s="16"/>
    </row>
    <row r="11" spans="1:17" ht="15.75" thickBot="1" x14ac:dyDescent="0.3">
      <c r="A11" s="14">
        <v>2004</v>
      </c>
      <c r="B11" s="15">
        <v>17726.747512207581</v>
      </c>
      <c r="C11">
        <f t="shared" si="0"/>
        <v>17990.57631099876</v>
      </c>
      <c r="D11">
        <v>2030</v>
      </c>
      <c r="E11">
        <f t="shared" si="1"/>
        <v>33141.179625889752</v>
      </c>
      <c r="F11">
        <v>33141.179625889752</v>
      </c>
      <c r="G11" t="s">
        <v>33</v>
      </c>
      <c r="Q11" s="16"/>
    </row>
    <row r="12" spans="1:17" x14ac:dyDescent="0.25">
      <c r="A12" s="14">
        <v>2005</v>
      </c>
      <c r="B12" s="15">
        <v>18454.118810450738</v>
      </c>
      <c r="C12">
        <f t="shared" si="0"/>
        <v>18573.291823109845</v>
      </c>
      <c r="D12">
        <v>2031</v>
      </c>
      <c r="E12">
        <f t="shared" si="1"/>
        <v>33723.895138000837</v>
      </c>
      <c r="F12">
        <v>33723.895138000837</v>
      </c>
      <c r="G12" s="19"/>
      <c r="H12" s="19" t="s">
        <v>38</v>
      </c>
      <c r="I12" s="19" t="s">
        <v>39</v>
      </c>
      <c r="J12" s="19" t="s">
        <v>40</v>
      </c>
      <c r="K12" s="19" t="s">
        <v>41</v>
      </c>
      <c r="L12" s="19" t="s">
        <v>42</v>
      </c>
      <c r="Q12" s="16"/>
    </row>
    <row r="13" spans="1:17" x14ac:dyDescent="0.25">
      <c r="A13" s="14">
        <v>2006</v>
      </c>
      <c r="B13" s="15">
        <v>19155.291117648791</v>
      </c>
      <c r="C13">
        <f t="shared" si="0"/>
        <v>19156.007335221162</v>
      </c>
      <c r="D13">
        <v>2032</v>
      </c>
      <c r="E13">
        <f t="shared" si="1"/>
        <v>34306.610650112154</v>
      </c>
      <c r="F13">
        <v>34306.610650112154</v>
      </c>
      <c r="G13" s="17" t="s">
        <v>34</v>
      </c>
      <c r="H13" s="17">
        <v>1</v>
      </c>
      <c r="I13" s="17">
        <v>496602650.78045106</v>
      </c>
      <c r="J13" s="17">
        <v>496602650.78045106</v>
      </c>
      <c r="K13" s="17">
        <v>4405.5569244934532</v>
      </c>
      <c r="L13" s="17">
        <v>1.0342179780663525E-28</v>
      </c>
      <c r="Q13" s="16"/>
    </row>
    <row r="14" spans="1:17" x14ac:dyDescent="0.25">
      <c r="A14" s="14">
        <v>2007</v>
      </c>
      <c r="B14" s="15">
        <v>20045.982995705115</v>
      </c>
      <c r="C14">
        <f t="shared" si="0"/>
        <v>19738.722847332247</v>
      </c>
      <c r="D14">
        <v>2033</v>
      </c>
      <c r="E14">
        <f t="shared" si="1"/>
        <v>34889.326162223238</v>
      </c>
      <c r="F14">
        <v>34889.326162223238</v>
      </c>
      <c r="G14" s="17" t="s">
        <v>35</v>
      </c>
      <c r="H14" s="17">
        <v>24</v>
      </c>
      <c r="I14" s="17">
        <v>2705325.0753538269</v>
      </c>
      <c r="J14" s="17">
        <v>112721.87813974278</v>
      </c>
      <c r="K14" s="17"/>
      <c r="L14" s="17"/>
      <c r="Q14" s="16"/>
    </row>
    <row r="15" spans="1:17" ht="15.75" thickBot="1" x14ac:dyDescent="0.3">
      <c r="A15" s="14">
        <v>2008</v>
      </c>
      <c r="B15" s="15">
        <v>20421.6373537822</v>
      </c>
      <c r="C15">
        <f t="shared" si="0"/>
        <v>20321.438359443331</v>
      </c>
      <c r="D15">
        <v>2034</v>
      </c>
      <c r="E15">
        <f t="shared" si="1"/>
        <v>35472.041674334556</v>
      </c>
      <c r="F15">
        <v>35472.041674334556</v>
      </c>
      <c r="G15" s="18" t="s">
        <v>36</v>
      </c>
      <c r="H15" s="18">
        <v>25</v>
      </c>
      <c r="I15" s="18">
        <v>499307975.85580486</v>
      </c>
      <c r="J15" s="18"/>
      <c r="K15" s="18"/>
      <c r="L15" s="18"/>
      <c r="Q15" s="16"/>
    </row>
    <row r="16" spans="1:17" ht="15.75" thickBot="1" x14ac:dyDescent="0.3">
      <c r="A16" s="14">
        <v>2009</v>
      </c>
      <c r="B16" s="15">
        <v>20264.891059648478</v>
      </c>
      <c r="C16">
        <f t="shared" si="0"/>
        <v>20904.153871554649</v>
      </c>
      <c r="D16">
        <v>2035</v>
      </c>
      <c r="E16">
        <f t="shared" si="1"/>
        <v>36054.75718644564</v>
      </c>
      <c r="F16">
        <v>36054.75718644564</v>
      </c>
      <c r="Q16" s="16"/>
    </row>
    <row r="17" spans="1:17" x14ac:dyDescent="0.25">
      <c r="A17" s="14">
        <v>2010</v>
      </c>
      <c r="B17" s="15">
        <v>21570.688861983443</v>
      </c>
      <c r="C17">
        <f t="shared" si="0"/>
        <v>21486.869383665733</v>
      </c>
      <c r="D17">
        <v>2036</v>
      </c>
      <c r="E17">
        <f t="shared" si="1"/>
        <v>36637.472698556725</v>
      </c>
      <c r="F17">
        <v>36637.472698556725</v>
      </c>
      <c r="G17" s="19"/>
      <c r="H17" s="19" t="s">
        <v>43</v>
      </c>
      <c r="I17" s="19" t="s">
        <v>31</v>
      </c>
      <c r="J17" s="19" t="s">
        <v>44</v>
      </c>
      <c r="K17" s="19" t="s">
        <v>45</v>
      </c>
      <c r="L17" s="19" t="s">
        <v>46</v>
      </c>
      <c r="M17" s="19" t="s">
        <v>47</v>
      </c>
      <c r="N17" s="19" t="s">
        <v>48</v>
      </c>
      <c r="O17" s="19" t="s">
        <v>49</v>
      </c>
      <c r="Q17" s="16"/>
    </row>
    <row r="18" spans="1:17" x14ac:dyDescent="0.25">
      <c r="A18" s="14">
        <v>2011</v>
      </c>
      <c r="B18" s="15">
        <v>22256.995244363818</v>
      </c>
      <c r="C18">
        <f t="shared" si="0"/>
        <v>22069.58489577705</v>
      </c>
      <c r="D18">
        <v>2037</v>
      </c>
      <c r="E18">
        <f t="shared" si="1"/>
        <v>37220.188210668042</v>
      </c>
      <c r="F18">
        <v>37220.188210668042</v>
      </c>
      <c r="G18" s="17" t="s">
        <v>37</v>
      </c>
      <c r="H18" s="17">
        <v>-1149771.3099598309</v>
      </c>
      <c r="I18" s="17">
        <v>17624.416825935761</v>
      </c>
      <c r="J18" s="17">
        <v>-65.23741019719013</v>
      </c>
      <c r="K18" s="17">
        <v>1.5622346240105282E-28</v>
      </c>
      <c r="L18" s="17">
        <v>-1186146.3184964126</v>
      </c>
      <c r="M18" s="17">
        <v>-1113396.3014232493</v>
      </c>
      <c r="N18" s="17">
        <v>-1186146.3184964126</v>
      </c>
      <c r="O18" s="17">
        <v>-1113396.3014232493</v>
      </c>
      <c r="Q18" s="16"/>
    </row>
    <row r="19" spans="1:17" ht="15.75" thickBot="1" x14ac:dyDescent="0.3">
      <c r="A19" s="14">
        <v>2012</v>
      </c>
      <c r="B19" s="15">
        <v>22806.276479940283</v>
      </c>
      <c r="C19">
        <f t="shared" si="0"/>
        <v>22652.300407888135</v>
      </c>
      <c r="D19">
        <v>2038</v>
      </c>
      <c r="E19">
        <f t="shared" si="1"/>
        <v>37802.903722779127</v>
      </c>
      <c r="F19">
        <v>37802.903722779127</v>
      </c>
      <c r="G19" s="18" t="s">
        <v>50</v>
      </c>
      <c r="H19" s="18">
        <v>582.71551211119242</v>
      </c>
      <c r="I19" s="18">
        <v>8.779224821794859</v>
      </c>
      <c r="J19" s="18">
        <v>66.374369484714919</v>
      </c>
      <c r="K19" s="18">
        <v>1.0342179780663377E-28</v>
      </c>
      <c r="L19" s="18">
        <v>564.596082629281</v>
      </c>
      <c r="M19" s="18">
        <v>600.83494159310385</v>
      </c>
      <c r="N19" s="18">
        <v>564.596082629281</v>
      </c>
      <c r="O19" s="18">
        <v>600.83494159310385</v>
      </c>
      <c r="Q19" s="16"/>
    </row>
    <row r="20" spans="1:17" x14ac:dyDescent="0.25">
      <c r="A20" s="14">
        <v>2013</v>
      </c>
      <c r="B20" s="15">
        <v>23435.238212380838</v>
      </c>
      <c r="C20">
        <f t="shared" si="0"/>
        <v>23235.015919999452</v>
      </c>
      <c r="D20">
        <v>2039</v>
      </c>
      <c r="E20">
        <f t="shared" si="1"/>
        <v>38385.619234890444</v>
      </c>
      <c r="F20">
        <v>38385.619234890444</v>
      </c>
      <c r="Q20" s="16"/>
    </row>
    <row r="21" spans="1:17" x14ac:dyDescent="0.25">
      <c r="A21" s="14">
        <v>2014</v>
      </c>
      <c r="B21" s="15">
        <v>24031.707049616718</v>
      </c>
      <c r="C21">
        <f t="shared" si="0"/>
        <v>23817.731432110537</v>
      </c>
      <c r="D21">
        <v>2040</v>
      </c>
      <c r="E21">
        <f t="shared" si="1"/>
        <v>38968.334747001529</v>
      </c>
      <c r="F21">
        <v>38968.334747001529</v>
      </c>
      <c r="Q21" s="16"/>
    </row>
    <row r="22" spans="1:17" x14ac:dyDescent="0.25">
      <c r="A22" s="14">
        <v>2015</v>
      </c>
      <c r="B22" s="15">
        <v>24270.500940949612</v>
      </c>
      <c r="C22">
        <f t="shared" si="0"/>
        <v>24400.446944221854</v>
      </c>
      <c r="D22">
        <v>2041</v>
      </c>
      <c r="E22">
        <f t="shared" si="1"/>
        <v>39551.050259112846</v>
      </c>
      <c r="F22">
        <v>39551.050259112846</v>
      </c>
      <c r="Q22" s="16"/>
    </row>
    <row r="23" spans="1:17" x14ac:dyDescent="0.25">
      <c r="A23" s="14">
        <v>2016</v>
      </c>
      <c r="B23" s="15">
        <v>24915.187108189115</v>
      </c>
      <c r="C23">
        <f t="shared" si="0"/>
        <v>24983.162456332939</v>
      </c>
      <c r="D23">
        <v>2042</v>
      </c>
      <c r="E23">
        <f t="shared" si="1"/>
        <v>40133.765771223931</v>
      </c>
      <c r="F23">
        <v>40133.765771223931</v>
      </c>
      <c r="Q23" s="16"/>
    </row>
    <row r="24" spans="1:17" ht="15.75" thickBot="1" x14ac:dyDescent="0.3">
      <c r="A24" s="14">
        <v>2017</v>
      </c>
      <c r="B24" s="15">
        <v>25623.892250783552</v>
      </c>
      <c r="C24">
        <f t="shared" si="0"/>
        <v>25565.877968444256</v>
      </c>
      <c r="D24">
        <v>2043</v>
      </c>
      <c r="E24">
        <f t="shared" si="1"/>
        <v>40716.481283335248</v>
      </c>
      <c r="F24">
        <v>40716.481283335248</v>
      </c>
      <c r="Q24" s="16"/>
    </row>
    <row r="25" spans="1:17" x14ac:dyDescent="0.25">
      <c r="A25" s="14">
        <v>2018</v>
      </c>
      <c r="B25" s="15">
        <v>26659.136238092451</v>
      </c>
      <c r="C25">
        <f t="shared" si="0"/>
        <v>26148.593480555341</v>
      </c>
      <c r="D25">
        <v>2044</v>
      </c>
      <c r="E25">
        <f t="shared" si="1"/>
        <v>41299.196795446333</v>
      </c>
      <c r="F25">
        <v>41299.196795446333</v>
      </c>
      <c r="G25" s="19"/>
      <c r="H25" s="19"/>
      <c r="I25" s="19"/>
      <c r="J25" s="19"/>
      <c r="L25" s="19"/>
      <c r="M25" s="19"/>
      <c r="Q25" s="16"/>
    </row>
    <row r="26" spans="1:17" x14ac:dyDescent="0.25">
      <c r="A26" s="14">
        <v>2019</v>
      </c>
      <c r="B26" s="15">
        <v>27000.950850926718</v>
      </c>
      <c r="C26">
        <f t="shared" si="0"/>
        <v>26731.308992666658</v>
      </c>
      <c r="D26">
        <v>2045</v>
      </c>
      <c r="E26">
        <f t="shared" si="1"/>
        <v>41881.91230755765</v>
      </c>
      <c r="F26" s="17">
        <v>41881.91230755765</v>
      </c>
      <c r="G26" s="17"/>
      <c r="H26" s="17"/>
      <c r="J26" s="17"/>
      <c r="K26" s="17"/>
      <c r="O26" s="16"/>
      <c r="Q26" s="16"/>
    </row>
    <row r="27" spans="1:17" x14ac:dyDescent="0.25">
      <c r="A27" s="14">
        <v>2020</v>
      </c>
      <c r="B27" s="15">
        <v>26823.248350022292</v>
      </c>
      <c r="C27">
        <f t="shared" si="0"/>
        <v>27314.024504777743</v>
      </c>
      <c r="D27">
        <v>2046</v>
      </c>
      <c r="E27">
        <f t="shared" si="1"/>
        <v>42464.627819668734</v>
      </c>
      <c r="F27" s="17">
        <v>42464.627819668734</v>
      </c>
      <c r="G27" s="17"/>
      <c r="H27" s="17"/>
      <c r="J27" s="17"/>
      <c r="K27" s="17"/>
      <c r="O27" s="16"/>
      <c r="Q27" s="16"/>
    </row>
    <row r="28" spans="1:17" x14ac:dyDescent="0.25">
      <c r="C28" s="17"/>
      <c r="D28">
        <v>2047</v>
      </c>
      <c r="E28">
        <f t="shared" si="1"/>
        <v>43047.343331780052</v>
      </c>
      <c r="F28" s="17">
        <v>43047.343331780052</v>
      </c>
      <c r="G28" s="17"/>
      <c r="H28" s="17"/>
      <c r="J28" s="17"/>
      <c r="K28" s="17"/>
    </row>
    <row r="29" spans="1:17" x14ac:dyDescent="0.25">
      <c r="C29" s="17"/>
      <c r="D29">
        <v>2048</v>
      </c>
      <c r="E29">
        <f t="shared" si="1"/>
        <v>43630.058843891136</v>
      </c>
      <c r="F29" s="17">
        <v>43630.058843891136</v>
      </c>
      <c r="G29" s="17"/>
      <c r="H29" s="17"/>
      <c r="J29" s="17"/>
      <c r="K29" s="17"/>
    </row>
    <row r="30" spans="1:17" x14ac:dyDescent="0.25">
      <c r="C30" s="17"/>
      <c r="D30">
        <v>2049</v>
      </c>
      <c r="E30">
        <f t="shared" si="1"/>
        <v>44212.774356002221</v>
      </c>
      <c r="F30" s="17">
        <v>44212.774356002221</v>
      </c>
      <c r="G30" s="17"/>
      <c r="H30" s="17"/>
      <c r="J30" s="17"/>
      <c r="K30" s="17"/>
    </row>
    <row r="31" spans="1:17" x14ac:dyDescent="0.25">
      <c r="C31" s="17"/>
      <c r="D31">
        <v>2050</v>
      </c>
      <c r="E31">
        <f t="shared" si="1"/>
        <v>44795.489868113538</v>
      </c>
      <c r="F31" s="17">
        <v>44795.489868113538</v>
      </c>
      <c r="G31" s="17"/>
      <c r="H31" s="17"/>
      <c r="J31" s="17"/>
      <c r="K31" s="17"/>
    </row>
    <row r="32" spans="1:17" x14ac:dyDescent="0.25">
      <c r="C32" s="17"/>
      <c r="D32" s="17"/>
      <c r="E32" s="17"/>
      <c r="F32" s="17"/>
      <c r="G32" s="17"/>
      <c r="H32" s="17"/>
      <c r="J32" s="17"/>
      <c r="K32" s="17"/>
    </row>
    <row r="33" spans="1:12" x14ac:dyDescent="0.25">
      <c r="C33" s="17"/>
      <c r="D33" s="17"/>
      <c r="E33" s="17"/>
      <c r="F33" s="17"/>
      <c r="G33" s="17"/>
      <c r="H33" s="17"/>
      <c r="J33" s="17"/>
      <c r="K33" s="17"/>
    </row>
    <row r="34" spans="1:12" x14ac:dyDescent="0.25">
      <c r="C34" s="17"/>
      <c r="D34" s="17"/>
      <c r="E34" s="17"/>
      <c r="F34" s="17"/>
      <c r="G34" s="17"/>
      <c r="H34" s="17"/>
      <c r="J34" s="17"/>
      <c r="K34" s="17"/>
    </row>
    <row r="35" spans="1:12" x14ac:dyDescent="0.25">
      <c r="B35" s="13" t="s">
        <v>7</v>
      </c>
      <c r="C35" s="13" t="s">
        <v>51</v>
      </c>
      <c r="D35" t="s">
        <v>52</v>
      </c>
      <c r="E35" t="s">
        <v>53</v>
      </c>
      <c r="F35" s="17" t="s">
        <v>53</v>
      </c>
      <c r="G35" t="s">
        <v>26</v>
      </c>
    </row>
    <row r="36" spans="1:12" ht="15.75" thickBot="1" x14ac:dyDescent="0.3">
      <c r="A36" s="14">
        <v>1995</v>
      </c>
      <c r="B36" s="16">
        <v>3279.5872674551047</v>
      </c>
      <c r="C36">
        <f t="shared" ref="C36:C61" si="2">$H$51+A36*$H$52</f>
        <v>3502.8774242650106</v>
      </c>
      <c r="D36">
        <v>2021</v>
      </c>
      <c r="E36">
        <f>$H$51+D36*$H$52</f>
        <v>4204.8718861555899</v>
      </c>
      <c r="F36" s="17">
        <v>4204.8718861555899</v>
      </c>
    </row>
    <row r="37" spans="1:12" x14ac:dyDescent="0.25">
      <c r="A37" s="14">
        <v>1996</v>
      </c>
      <c r="B37" s="16">
        <v>3353.8645483195742</v>
      </c>
      <c r="C37">
        <f t="shared" si="2"/>
        <v>3529.8772112607985</v>
      </c>
      <c r="D37">
        <v>2022</v>
      </c>
      <c r="E37">
        <f t="shared" ref="E37:E65" si="3">$H$51+D37*$H$52</f>
        <v>4231.8716731513778</v>
      </c>
      <c r="F37" s="17">
        <v>4231.8716731513778</v>
      </c>
      <c r="G37" s="20" t="s">
        <v>27</v>
      </c>
      <c r="H37" s="20"/>
    </row>
    <row r="38" spans="1:12" x14ac:dyDescent="0.25">
      <c r="A38" s="14">
        <v>1997</v>
      </c>
      <c r="B38" s="16">
        <v>3389.1954359582633</v>
      </c>
      <c r="C38">
        <f t="shared" si="2"/>
        <v>3556.8769982565937</v>
      </c>
      <c r="D38">
        <v>2023</v>
      </c>
      <c r="E38">
        <f t="shared" si="3"/>
        <v>4258.8714601471729</v>
      </c>
      <c r="F38" s="17">
        <v>4258.8714601471729</v>
      </c>
      <c r="G38" s="17" t="s">
        <v>28</v>
      </c>
      <c r="H38" s="17">
        <v>0.81553052110946289</v>
      </c>
    </row>
    <row r="39" spans="1:12" x14ac:dyDescent="0.25">
      <c r="A39" s="14">
        <v>1998</v>
      </c>
      <c r="B39" s="16">
        <v>3466.419162501134</v>
      </c>
      <c r="C39">
        <f t="shared" si="2"/>
        <v>3583.8767852523815</v>
      </c>
      <c r="D39">
        <v>2024</v>
      </c>
      <c r="E39">
        <f t="shared" si="3"/>
        <v>4285.8712471429608</v>
      </c>
      <c r="F39" s="17">
        <v>4285.8712471429608</v>
      </c>
      <c r="G39" s="17" t="s">
        <v>29</v>
      </c>
      <c r="H39" s="17">
        <v>0.6650900308610721</v>
      </c>
    </row>
    <row r="40" spans="1:12" x14ac:dyDescent="0.25">
      <c r="A40" s="14">
        <v>1999</v>
      </c>
      <c r="B40" s="16">
        <v>3509.426879354744</v>
      </c>
      <c r="C40">
        <f t="shared" si="2"/>
        <v>3610.8765722481767</v>
      </c>
      <c r="D40">
        <v>2025</v>
      </c>
      <c r="E40">
        <f t="shared" si="3"/>
        <v>4312.8710341387559</v>
      </c>
      <c r="F40" s="17">
        <v>4312.8710341387559</v>
      </c>
      <c r="G40" s="17" t="s">
        <v>30</v>
      </c>
      <c r="H40" s="17">
        <v>0.65113544881361685</v>
      </c>
    </row>
    <row r="41" spans="1:12" x14ac:dyDescent="0.25">
      <c r="A41" s="14">
        <v>2000</v>
      </c>
      <c r="B41" s="16">
        <v>3620.282802920206</v>
      </c>
      <c r="C41">
        <f t="shared" si="2"/>
        <v>3637.8763592439645</v>
      </c>
      <c r="D41">
        <v>2026</v>
      </c>
      <c r="E41">
        <f t="shared" si="3"/>
        <v>4339.8708211345438</v>
      </c>
      <c r="F41" s="17">
        <v>4339.8708211345438</v>
      </c>
      <c r="G41" s="17" t="s">
        <v>31</v>
      </c>
      <c r="H41" s="17">
        <v>149.56379386321095</v>
      </c>
    </row>
    <row r="42" spans="1:12" ht="15.75" thickBot="1" x14ac:dyDescent="0.3">
      <c r="A42" s="14">
        <v>2001</v>
      </c>
      <c r="B42" s="16">
        <v>3685.09839405308</v>
      </c>
      <c r="C42">
        <f t="shared" si="2"/>
        <v>3664.8761462397597</v>
      </c>
      <c r="D42">
        <v>2027</v>
      </c>
      <c r="E42">
        <f t="shared" si="3"/>
        <v>4366.870608130339</v>
      </c>
      <c r="F42" s="17">
        <v>4366.870608130339</v>
      </c>
      <c r="G42" s="18" t="s">
        <v>32</v>
      </c>
      <c r="H42" s="18">
        <v>26</v>
      </c>
    </row>
    <row r="43" spans="1:12" x14ac:dyDescent="0.25">
      <c r="A43" s="14">
        <v>2002</v>
      </c>
      <c r="B43" s="16">
        <v>3718.5687734869302</v>
      </c>
      <c r="C43">
        <f t="shared" si="2"/>
        <v>3691.8759332355476</v>
      </c>
      <c r="D43">
        <v>2028</v>
      </c>
      <c r="E43">
        <f t="shared" si="3"/>
        <v>4393.8703951261268</v>
      </c>
      <c r="F43" s="17">
        <v>4393.8703951261268</v>
      </c>
    </row>
    <row r="44" spans="1:12" ht="15.75" thickBot="1" x14ac:dyDescent="0.3">
      <c r="A44" s="14">
        <v>2003</v>
      </c>
      <c r="B44" s="16">
        <v>3811.5890006202449</v>
      </c>
      <c r="C44">
        <f t="shared" si="2"/>
        <v>3718.8757202313427</v>
      </c>
      <c r="D44">
        <v>2029</v>
      </c>
      <c r="E44">
        <f t="shared" si="3"/>
        <v>4420.870182121922</v>
      </c>
      <c r="F44" s="17">
        <v>4420.870182121922</v>
      </c>
      <c r="G44" t="s">
        <v>33</v>
      </c>
    </row>
    <row r="45" spans="1:12" x14ac:dyDescent="0.25">
      <c r="A45" s="14">
        <v>2004</v>
      </c>
      <c r="B45" s="16">
        <v>3898.0596491890105</v>
      </c>
      <c r="C45">
        <f t="shared" si="2"/>
        <v>3745.8755072271306</v>
      </c>
      <c r="D45">
        <v>2030</v>
      </c>
      <c r="E45">
        <f t="shared" si="3"/>
        <v>4447.8699691177098</v>
      </c>
      <c r="F45" s="17">
        <v>4447.8699691177098</v>
      </c>
      <c r="G45" s="19"/>
      <c r="H45" s="19" t="s">
        <v>38</v>
      </c>
      <c r="I45" s="19" t="s">
        <v>39</v>
      </c>
      <c r="J45" s="19" t="s">
        <v>40</v>
      </c>
      <c r="K45" s="19" t="s">
        <v>41</v>
      </c>
      <c r="L45" s="19" t="s">
        <v>42</v>
      </c>
    </row>
    <row r="46" spans="1:12" x14ac:dyDescent="0.25">
      <c r="A46" s="14">
        <v>2005</v>
      </c>
      <c r="B46" s="16">
        <v>3959.8737967021243</v>
      </c>
      <c r="C46">
        <f t="shared" si="2"/>
        <v>3772.8752942229257</v>
      </c>
      <c r="D46">
        <v>2031</v>
      </c>
      <c r="E46">
        <f t="shared" si="3"/>
        <v>4474.869756113505</v>
      </c>
      <c r="F46" s="17">
        <v>4474.869756113505</v>
      </c>
      <c r="G46" s="17" t="s">
        <v>34</v>
      </c>
      <c r="H46" s="17">
        <v>1</v>
      </c>
      <c r="I46" s="17">
        <v>1066145.678058987</v>
      </c>
      <c r="J46" s="17">
        <v>1066145.678058987</v>
      </c>
      <c r="K46" s="17">
        <v>47.661049868731382</v>
      </c>
      <c r="L46" s="17">
        <v>3.8631564783797003E-7</v>
      </c>
    </row>
    <row r="47" spans="1:12" x14ac:dyDescent="0.25">
      <c r="A47" s="14">
        <v>2006</v>
      </c>
      <c r="B47" s="16">
        <v>4015.7944209034954</v>
      </c>
      <c r="C47">
        <f t="shared" si="2"/>
        <v>3799.8750812187136</v>
      </c>
      <c r="D47">
        <v>2032</v>
      </c>
      <c r="E47">
        <f t="shared" si="3"/>
        <v>4501.8695431092929</v>
      </c>
      <c r="F47" s="17">
        <v>4501.8695431092929</v>
      </c>
      <c r="G47" s="17" t="s">
        <v>35</v>
      </c>
      <c r="H47" s="17">
        <v>24</v>
      </c>
      <c r="I47" s="17">
        <v>536863.88243416941</v>
      </c>
      <c r="J47" s="17">
        <v>22369.328434757059</v>
      </c>
      <c r="K47" s="17"/>
      <c r="L47" s="17"/>
    </row>
    <row r="48" spans="1:12" ht="15.75" thickBot="1" x14ac:dyDescent="0.3">
      <c r="A48" s="14">
        <v>2007</v>
      </c>
      <c r="B48" s="16">
        <v>4064.6933003428198</v>
      </c>
      <c r="C48">
        <f t="shared" si="2"/>
        <v>3826.8748682145088</v>
      </c>
      <c r="D48">
        <v>2033</v>
      </c>
      <c r="E48">
        <f t="shared" si="3"/>
        <v>4528.869330105088</v>
      </c>
      <c r="F48" s="17">
        <v>4528.869330105088</v>
      </c>
      <c r="G48" s="18" t="s">
        <v>36</v>
      </c>
      <c r="H48" s="18">
        <v>25</v>
      </c>
      <c r="I48" s="18">
        <v>1603009.5604931563</v>
      </c>
      <c r="J48" s="18"/>
      <c r="K48" s="18"/>
      <c r="L48" s="18"/>
    </row>
    <row r="49" spans="1:15" ht="15.75" thickBot="1" x14ac:dyDescent="0.3">
      <c r="A49" s="14">
        <v>2008</v>
      </c>
      <c r="B49" s="16">
        <v>4088.5649178656095</v>
      </c>
      <c r="C49">
        <f t="shared" si="2"/>
        <v>3853.8746552102966</v>
      </c>
      <c r="D49">
        <v>2034</v>
      </c>
      <c r="E49">
        <f t="shared" si="3"/>
        <v>4555.8691171008759</v>
      </c>
      <c r="F49" s="17">
        <v>4555.8691171008759</v>
      </c>
    </row>
    <row r="50" spans="1:15" x14ac:dyDescent="0.25">
      <c r="A50" s="14">
        <v>2009</v>
      </c>
      <c r="B50" s="16">
        <v>3894.6916920245994</v>
      </c>
      <c r="C50">
        <f t="shared" si="2"/>
        <v>3880.8744422060918</v>
      </c>
      <c r="D50">
        <v>2035</v>
      </c>
      <c r="E50">
        <f t="shared" si="3"/>
        <v>4582.868904096671</v>
      </c>
      <c r="F50" s="17">
        <v>4582.868904096671</v>
      </c>
      <c r="G50" s="19"/>
      <c r="H50" s="19" t="s">
        <v>43</v>
      </c>
      <c r="I50" s="19" t="s">
        <v>31</v>
      </c>
      <c r="J50" s="19" t="s">
        <v>44</v>
      </c>
      <c r="K50" s="19" t="s">
        <v>45</v>
      </c>
      <c r="L50" s="19" t="s">
        <v>46</v>
      </c>
      <c r="M50" s="19" t="s">
        <v>47</v>
      </c>
      <c r="N50" s="19" t="s">
        <v>48</v>
      </c>
      <c r="O50" s="19" t="s">
        <v>49</v>
      </c>
    </row>
    <row r="51" spans="1:15" x14ac:dyDescent="0.25">
      <c r="A51" s="14">
        <v>2010</v>
      </c>
      <c r="B51" s="16">
        <v>4065.7631151077262</v>
      </c>
      <c r="C51">
        <f t="shared" si="2"/>
        <v>3907.8742292018796</v>
      </c>
      <c r="D51">
        <v>2036</v>
      </c>
      <c r="E51">
        <f t="shared" si="3"/>
        <v>4609.8686910924589</v>
      </c>
      <c r="F51" s="17">
        <v>4609.8686910924589</v>
      </c>
      <c r="G51" s="17" t="s">
        <v>37</v>
      </c>
      <c r="H51" s="17">
        <v>-50361.697632338975</v>
      </c>
      <c r="I51" s="17">
        <v>7851.2195205594371</v>
      </c>
      <c r="J51" s="17">
        <v>-6.4145063706931564</v>
      </c>
      <c r="K51" s="17">
        <v>1.2407870218954905E-6</v>
      </c>
      <c r="L51" s="17">
        <v>-66565.818307847469</v>
      </c>
      <c r="M51" s="17">
        <v>-34157.576956830482</v>
      </c>
      <c r="N51" s="17">
        <v>-66565.818307847469</v>
      </c>
      <c r="O51" s="17">
        <v>-34157.576956830482</v>
      </c>
    </row>
    <row r="52" spans="1:15" ht="15.75" thickBot="1" x14ac:dyDescent="0.3">
      <c r="A52" s="14">
        <v>2011</v>
      </c>
      <c r="B52" s="16">
        <v>4019.4227670596542</v>
      </c>
      <c r="C52">
        <f t="shared" si="2"/>
        <v>3934.8740161976748</v>
      </c>
      <c r="D52">
        <v>2037</v>
      </c>
      <c r="E52">
        <f t="shared" si="3"/>
        <v>4636.8684780882541</v>
      </c>
      <c r="F52" s="17">
        <v>4636.8684780882541</v>
      </c>
      <c r="G52" s="18" t="s">
        <v>50</v>
      </c>
      <c r="H52" s="18">
        <v>26.999786995791471</v>
      </c>
      <c r="I52" s="18">
        <v>3.9109164278742634</v>
      </c>
      <c r="J52" s="18">
        <v>6.9036982747460334</v>
      </c>
      <c r="K52" s="18">
        <v>3.8631564783797003E-7</v>
      </c>
      <c r="L52" s="18">
        <v>18.928052205654364</v>
      </c>
      <c r="M52" s="18">
        <v>35.071521785928581</v>
      </c>
      <c r="N52" s="18">
        <v>18.928052205654364</v>
      </c>
      <c r="O52" s="18">
        <v>35.071521785928581</v>
      </c>
    </row>
    <row r="53" spans="1:15" x14ac:dyDescent="0.25">
      <c r="A53" s="14">
        <v>2012</v>
      </c>
      <c r="B53" s="16">
        <v>4053.1153044757712</v>
      </c>
      <c r="C53">
        <f t="shared" si="2"/>
        <v>3961.8738031934627</v>
      </c>
      <c r="D53">
        <v>2038</v>
      </c>
      <c r="E53">
        <f t="shared" si="3"/>
        <v>4663.8682650840419</v>
      </c>
      <c r="F53" s="17">
        <v>4663.8682650840419</v>
      </c>
    </row>
    <row r="54" spans="1:15" x14ac:dyDescent="0.25">
      <c r="A54" s="14">
        <v>2013</v>
      </c>
      <c r="B54" s="16">
        <v>4022.2013980101078</v>
      </c>
      <c r="C54">
        <f t="shared" si="2"/>
        <v>3988.8735901892578</v>
      </c>
      <c r="D54">
        <v>2039</v>
      </c>
      <c r="E54">
        <f t="shared" si="3"/>
        <v>4690.8680520798371</v>
      </c>
      <c r="F54" s="17">
        <v>4690.8680520798371</v>
      </c>
    </row>
    <row r="55" spans="1:15" x14ac:dyDescent="0.25">
      <c r="A55" s="14">
        <v>2014</v>
      </c>
      <c r="B55" s="16">
        <v>3939.2468151679482</v>
      </c>
      <c r="C55">
        <f t="shared" si="2"/>
        <v>4015.8733771850457</v>
      </c>
      <c r="D55">
        <v>2040</v>
      </c>
      <c r="E55">
        <f t="shared" si="3"/>
        <v>4717.8678390756249</v>
      </c>
      <c r="F55" s="17">
        <v>4717.8678390756249</v>
      </c>
    </row>
    <row r="56" spans="1:15" ht="15.75" thickBot="1" x14ac:dyDescent="0.3">
      <c r="A56" s="14">
        <v>2015</v>
      </c>
      <c r="B56" s="16">
        <v>3982.6592487862745</v>
      </c>
      <c r="C56">
        <f t="shared" si="2"/>
        <v>4042.8731641808408</v>
      </c>
      <c r="D56">
        <v>2041</v>
      </c>
      <c r="E56">
        <f t="shared" si="3"/>
        <v>4744.8676260714201</v>
      </c>
      <c r="F56" s="18">
        <v>4744.8676260714201</v>
      </c>
      <c r="G56" s="18"/>
      <c r="H56" s="18"/>
      <c r="J56" s="18"/>
      <c r="K56" s="18"/>
    </row>
    <row r="57" spans="1:15" x14ac:dyDescent="0.25">
      <c r="A57" s="14">
        <v>2016</v>
      </c>
      <c r="B57" s="16">
        <v>4021.4099450953349</v>
      </c>
      <c r="C57">
        <f t="shared" si="2"/>
        <v>4069.8729511766287</v>
      </c>
      <c r="D57">
        <v>2042</v>
      </c>
      <c r="E57">
        <f t="shared" si="3"/>
        <v>4771.867413067208</v>
      </c>
      <c r="F57">
        <v>4771.867413067208</v>
      </c>
    </row>
    <row r="58" spans="1:15" x14ac:dyDescent="0.25">
      <c r="A58" s="14">
        <v>2017</v>
      </c>
      <c r="B58" s="16">
        <v>4061.2572954544958</v>
      </c>
      <c r="C58">
        <f t="shared" si="2"/>
        <v>4096.8727381724239</v>
      </c>
      <c r="D58">
        <v>2043</v>
      </c>
      <c r="E58">
        <f t="shared" si="3"/>
        <v>4798.8672000630031</v>
      </c>
      <c r="F58">
        <v>4798.8672000630031</v>
      </c>
    </row>
    <row r="59" spans="1:15" x14ac:dyDescent="0.25">
      <c r="A59" s="14">
        <v>2018</v>
      </c>
      <c r="B59" s="16">
        <v>4065.5325005176987</v>
      </c>
      <c r="C59">
        <f t="shared" si="2"/>
        <v>4123.8725251682117</v>
      </c>
      <c r="D59">
        <v>2044</v>
      </c>
      <c r="E59">
        <f t="shared" si="3"/>
        <v>4825.866987058791</v>
      </c>
      <c r="F59">
        <v>4825.866987058791</v>
      </c>
    </row>
    <row r="60" spans="1:15" x14ac:dyDescent="0.25">
      <c r="A60" s="14">
        <v>2019</v>
      </c>
      <c r="B60" s="16">
        <v>3992.114841372254</v>
      </c>
      <c r="C60">
        <f t="shared" si="2"/>
        <v>4150.8723121640069</v>
      </c>
      <c r="D60">
        <v>2045</v>
      </c>
      <c r="E60">
        <f t="shared" si="3"/>
        <v>4852.8667740545861</v>
      </c>
      <c r="F60">
        <v>4852.8667740545861</v>
      </c>
    </row>
    <row r="61" spans="1:15" x14ac:dyDescent="0.25">
      <c r="A61" s="14">
        <v>2020</v>
      </c>
      <c r="B61" s="16">
        <v>3871.3105317782547</v>
      </c>
      <c r="C61">
        <f t="shared" si="2"/>
        <v>4177.8720991597947</v>
      </c>
      <c r="D61">
        <v>2046</v>
      </c>
      <c r="E61">
        <f t="shared" si="3"/>
        <v>4879.866561050374</v>
      </c>
      <c r="F61">
        <v>4879.866561050374</v>
      </c>
    </row>
    <row r="62" spans="1:15" x14ac:dyDescent="0.25">
      <c r="D62">
        <v>2047</v>
      </c>
      <c r="E62">
        <f t="shared" si="3"/>
        <v>4906.8663480461692</v>
      </c>
      <c r="F62">
        <v>4906.8663480461692</v>
      </c>
    </row>
    <row r="63" spans="1:15" x14ac:dyDescent="0.25">
      <c r="D63">
        <v>2048</v>
      </c>
      <c r="E63">
        <f t="shared" si="3"/>
        <v>4933.866135041957</v>
      </c>
      <c r="F63">
        <v>4933.866135041957</v>
      </c>
    </row>
    <row r="64" spans="1:15" x14ac:dyDescent="0.25">
      <c r="D64">
        <v>2049</v>
      </c>
      <c r="E64">
        <f t="shared" si="3"/>
        <v>4960.8659220377449</v>
      </c>
      <c r="F64">
        <v>4960.8659220377449</v>
      </c>
    </row>
    <row r="65" spans="1:12" x14ac:dyDescent="0.25">
      <c r="D65">
        <v>2050</v>
      </c>
      <c r="E65">
        <f t="shared" si="3"/>
        <v>4987.86570903354</v>
      </c>
      <c r="F65">
        <v>4987.86570903354</v>
      </c>
    </row>
    <row r="66" spans="1:12" x14ac:dyDescent="0.25">
      <c r="C66" s="17"/>
      <c r="D66" s="17"/>
      <c r="E66" s="17"/>
      <c r="F66" s="17"/>
      <c r="G66" s="17"/>
      <c r="H66" s="17"/>
      <c r="J66" s="17"/>
      <c r="K66" s="17"/>
    </row>
    <row r="67" spans="1:12" x14ac:dyDescent="0.25">
      <c r="C67" s="17"/>
      <c r="D67" s="17"/>
      <c r="E67" s="17"/>
      <c r="F67" s="17"/>
      <c r="G67" s="17"/>
      <c r="H67" s="17"/>
      <c r="J67" s="17"/>
      <c r="K67" s="17"/>
    </row>
    <row r="68" spans="1:12" x14ac:dyDescent="0.25">
      <c r="C68" s="17"/>
      <c r="D68" s="17"/>
      <c r="E68" s="17"/>
      <c r="F68" s="17"/>
      <c r="G68" s="17"/>
      <c r="H68" s="17"/>
      <c r="J68" s="17"/>
      <c r="K68" s="17"/>
    </row>
    <row r="70" spans="1:12" x14ac:dyDescent="0.25">
      <c r="B70" s="13" t="s">
        <v>8</v>
      </c>
      <c r="C70" s="13" t="s">
        <v>51</v>
      </c>
      <c r="D70" t="s">
        <v>52</v>
      </c>
      <c r="E70" t="s">
        <v>53</v>
      </c>
      <c r="F70" t="s">
        <v>53</v>
      </c>
      <c r="G70" t="s">
        <v>26</v>
      </c>
    </row>
    <row r="71" spans="1:12" ht="15.75" thickBot="1" x14ac:dyDescent="0.3">
      <c r="A71" s="14">
        <v>1995</v>
      </c>
      <c r="B71" s="16">
        <v>4275.5561884487679</v>
      </c>
      <c r="C71">
        <f t="shared" ref="C71:C96" si="4">$H$86+A71*$H$87</f>
        <v>4573.8271578162676</v>
      </c>
      <c r="D71">
        <v>2021</v>
      </c>
      <c r="E71">
        <f>$H$86+D71*$H$87</f>
        <v>5584.0762945534807</v>
      </c>
      <c r="F71">
        <v>5584.0762945534807</v>
      </c>
    </row>
    <row r="72" spans="1:12" x14ac:dyDescent="0.25">
      <c r="A72" s="14">
        <v>1996</v>
      </c>
      <c r="B72" s="16">
        <v>4391.5987717897888</v>
      </c>
      <c r="C72">
        <f t="shared" si="4"/>
        <v>4612.682893844627</v>
      </c>
      <c r="D72">
        <v>2022</v>
      </c>
      <c r="E72">
        <f t="shared" ref="E72:E100" si="5">$H$86+D72*$H$87</f>
        <v>5622.9320305818255</v>
      </c>
      <c r="F72">
        <v>5622.9320305818255</v>
      </c>
      <c r="G72" s="20" t="s">
        <v>27</v>
      </c>
      <c r="H72" s="20"/>
    </row>
    <row r="73" spans="1:12" x14ac:dyDescent="0.25">
      <c r="A73" s="14">
        <v>1997</v>
      </c>
      <c r="B73" s="16">
        <v>4455.4672148912568</v>
      </c>
      <c r="C73">
        <f t="shared" si="4"/>
        <v>4651.5386298729718</v>
      </c>
      <c r="D73">
        <v>2023</v>
      </c>
      <c r="E73">
        <f t="shared" si="5"/>
        <v>5661.7877666101849</v>
      </c>
      <c r="F73">
        <v>5661.7877666101849</v>
      </c>
      <c r="G73" s="17" t="s">
        <v>28</v>
      </c>
      <c r="H73" s="17">
        <v>0.88569749320672042</v>
      </c>
    </row>
    <row r="74" spans="1:12" x14ac:dyDescent="0.25">
      <c r="A74" s="14">
        <v>1998</v>
      </c>
      <c r="B74" s="16">
        <v>4598.8588276484097</v>
      </c>
      <c r="C74">
        <f t="shared" si="4"/>
        <v>4690.3943659013312</v>
      </c>
      <c r="D74">
        <v>2024</v>
      </c>
      <c r="E74">
        <f t="shared" si="5"/>
        <v>5700.6435026385443</v>
      </c>
      <c r="F74">
        <v>5700.6435026385443</v>
      </c>
      <c r="G74" s="17" t="s">
        <v>29</v>
      </c>
      <c r="H74" s="17">
        <v>0.78446004947266856</v>
      </c>
    </row>
    <row r="75" spans="1:12" x14ac:dyDescent="0.25">
      <c r="A75" s="14">
        <v>1999</v>
      </c>
      <c r="B75" s="16">
        <v>4703.8499375533911</v>
      </c>
      <c r="C75">
        <f t="shared" si="4"/>
        <v>4729.2501019296906</v>
      </c>
      <c r="D75">
        <v>2025</v>
      </c>
      <c r="E75">
        <f t="shared" si="5"/>
        <v>5739.4992386668891</v>
      </c>
      <c r="F75">
        <v>5739.4992386668891</v>
      </c>
      <c r="G75" s="17" t="s">
        <v>30</v>
      </c>
      <c r="H75" s="17">
        <v>0.77547921820069643</v>
      </c>
    </row>
    <row r="76" spans="1:12" x14ac:dyDescent="0.25">
      <c r="A76" s="14">
        <v>2000</v>
      </c>
      <c r="B76" s="16">
        <v>4859.6972742964008</v>
      </c>
      <c r="C76">
        <f t="shared" si="4"/>
        <v>4768.1058379580354</v>
      </c>
      <c r="D76">
        <v>2026</v>
      </c>
      <c r="E76">
        <f t="shared" si="5"/>
        <v>5778.3549746952485</v>
      </c>
      <c r="F76">
        <v>5778.3549746952485</v>
      </c>
      <c r="G76" s="17" t="s">
        <v>31</v>
      </c>
      <c r="H76" s="17">
        <v>158.99224089184884</v>
      </c>
    </row>
    <row r="77" spans="1:12" ht="15.75" thickBot="1" x14ac:dyDescent="0.3">
      <c r="A77" s="14">
        <v>2001</v>
      </c>
      <c r="B77" s="16">
        <v>4782.4346345142831</v>
      </c>
      <c r="C77">
        <f t="shared" si="4"/>
        <v>4806.9615739863948</v>
      </c>
      <c r="D77">
        <v>2027</v>
      </c>
      <c r="E77">
        <f t="shared" si="5"/>
        <v>5817.2107107236079</v>
      </c>
      <c r="F77">
        <v>5817.2107107236079</v>
      </c>
      <c r="G77" s="18" t="s">
        <v>32</v>
      </c>
      <c r="H77" s="18">
        <v>26</v>
      </c>
    </row>
    <row r="78" spans="1:12" x14ac:dyDescent="0.25">
      <c r="A78" s="14">
        <v>2002</v>
      </c>
      <c r="B78" s="16">
        <v>4927.2897643303531</v>
      </c>
      <c r="C78">
        <f t="shared" si="4"/>
        <v>4845.8173100147396</v>
      </c>
      <c r="D78">
        <v>2028</v>
      </c>
      <c r="E78">
        <f t="shared" si="5"/>
        <v>5856.0664467519528</v>
      </c>
      <c r="F78">
        <v>5856.0664467519528</v>
      </c>
    </row>
    <row r="79" spans="1:12" ht="15.75" thickBot="1" x14ac:dyDescent="0.3">
      <c r="A79" s="14">
        <v>2003</v>
      </c>
      <c r="B79" s="16">
        <v>4951.1515550891481</v>
      </c>
      <c r="C79">
        <f t="shared" si="4"/>
        <v>4884.673046043099</v>
      </c>
      <c r="D79">
        <v>2029</v>
      </c>
      <c r="E79">
        <f t="shared" si="5"/>
        <v>5894.9221827803121</v>
      </c>
      <c r="F79">
        <v>5894.9221827803121</v>
      </c>
      <c r="G79" t="s">
        <v>33</v>
      </c>
    </row>
    <row r="80" spans="1:12" x14ac:dyDescent="0.25">
      <c r="A80" s="14">
        <v>2004</v>
      </c>
      <c r="B80" s="16">
        <v>5065.5889503359149</v>
      </c>
      <c r="C80">
        <f t="shared" si="4"/>
        <v>4923.5287820714584</v>
      </c>
      <c r="D80">
        <v>2030</v>
      </c>
      <c r="E80">
        <f t="shared" si="5"/>
        <v>5933.777918808657</v>
      </c>
      <c r="F80">
        <v>5933.777918808657</v>
      </c>
      <c r="G80" s="19"/>
      <c r="H80" s="19" t="s">
        <v>38</v>
      </c>
      <c r="I80" s="19" t="s">
        <v>39</v>
      </c>
      <c r="J80" s="19" t="s">
        <v>40</v>
      </c>
      <c r="K80" s="19" t="s">
        <v>41</v>
      </c>
      <c r="L80" s="19" t="s">
        <v>42</v>
      </c>
    </row>
    <row r="81" spans="1:15" x14ac:dyDescent="0.25">
      <c r="A81" s="14">
        <v>2005</v>
      </c>
      <c r="B81" s="16">
        <v>5194.9977869588347</v>
      </c>
      <c r="C81">
        <f t="shared" si="4"/>
        <v>4962.3845180998032</v>
      </c>
      <c r="D81">
        <v>2031</v>
      </c>
      <c r="E81">
        <f t="shared" si="5"/>
        <v>5972.6336548370164</v>
      </c>
      <c r="F81">
        <v>5972.6336548370164</v>
      </c>
      <c r="G81" s="17" t="s">
        <v>34</v>
      </c>
      <c r="H81" s="17">
        <v>1</v>
      </c>
      <c r="I81" s="17">
        <v>2208036.0251212721</v>
      </c>
      <c r="J81" s="17">
        <v>2208036.0251212721</v>
      </c>
      <c r="K81" s="17">
        <v>87.348267183334499</v>
      </c>
      <c r="L81" s="17">
        <v>1.8108249012260877E-9</v>
      </c>
    </row>
    <row r="82" spans="1:15" x14ac:dyDescent="0.25">
      <c r="A82" s="14">
        <v>2006</v>
      </c>
      <c r="B82" s="16">
        <v>5199.1990426205793</v>
      </c>
      <c r="C82">
        <f t="shared" si="4"/>
        <v>5001.2402541281626</v>
      </c>
      <c r="D82">
        <v>2032</v>
      </c>
      <c r="E82">
        <f t="shared" si="5"/>
        <v>6011.4893908653758</v>
      </c>
      <c r="F82">
        <v>6011.4893908653758</v>
      </c>
      <c r="G82" s="17" t="s">
        <v>35</v>
      </c>
      <c r="H82" s="17">
        <v>24</v>
      </c>
      <c r="I82" s="17">
        <v>606684.7839314806</v>
      </c>
      <c r="J82" s="17">
        <v>25278.532663811693</v>
      </c>
      <c r="K82" s="17"/>
      <c r="L82" s="17"/>
    </row>
    <row r="83" spans="1:15" ht="15.75" thickBot="1" x14ac:dyDescent="0.3">
      <c r="A83" s="14">
        <v>2007</v>
      </c>
      <c r="B83" s="16">
        <v>5332.1705129239563</v>
      </c>
      <c r="C83">
        <f t="shared" si="4"/>
        <v>5040.095990156522</v>
      </c>
      <c r="D83">
        <v>2033</v>
      </c>
      <c r="E83">
        <f t="shared" si="5"/>
        <v>6050.3451268937206</v>
      </c>
      <c r="F83">
        <v>6050.3451268937206</v>
      </c>
      <c r="G83" s="18" t="s">
        <v>36</v>
      </c>
      <c r="H83" s="18">
        <v>25</v>
      </c>
      <c r="I83" s="18">
        <v>2814720.8090527528</v>
      </c>
      <c r="J83" s="18"/>
      <c r="K83" s="18"/>
      <c r="L83" s="18"/>
    </row>
    <row r="84" spans="1:15" ht="15.75" thickBot="1" x14ac:dyDescent="0.3">
      <c r="A84" s="14">
        <v>2008</v>
      </c>
      <c r="B84" s="16">
        <v>5294.5059596649744</v>
      </c>
      <c r="C84">
        <f t="shared" si="4"/>
        <v>5078.9517261848669</v>
      </c>
      <c r="D84">
        <v>2034</v>
      </c>
      <c r="E84">
        <f t="shared" si="5"/>
        <v>6089.20086292208</v>
      </c>
      <c r="F84">
        <v>6089.20086292208</v>
      </c>
    </row>
    <row r="85" spans="1:15" x14ac:dyDescent="0.25">
      <c r="A85" s="14">
        <v>2009</v>
      </c>
      <c r="B85" s="16">
        <v>5088.1235176240189</v>
      </c>
      <c r="C85">
        <f t="shared" si="4"/>
        <v>5117.8074622132262</v>
      </c>
      <c r="D85">
        <v>2035</v>
      </c>
      <c r="E85">
        <f t="shared" si="5"/>
        <v>6128.0565989504394</v>
      </c>
      <c r="F85">
        <v>6128.0565989504394</v>
      </c>
      <c r="G85" s="19"/>
      <c r="H85" s="19" t="s">
        <v>43</v>
      </c>
      <c r="I85" s="19" t="s">
        <v>31</v>
      </c>
      <c r="J85" s="19" t="s">
        <v>44</v>
      </c>
      <c r="K85" s="19" t="s">
        <v>45</v>
      </c>
      <c r="L85" s="19" t="s">
        <v>46</v>
      </c>
      <c r="M85" s="19" t="s">
        <v>47</v>
      </c>
      <c r="N85" s="19" t="s">
        <v>48</v>
      </c>
      <c r="O85" s="19" t="s">
        <v>49</v>
      </c>
    </row>
    <row r="86" spans="1:15" x14ac:dyDescent="0.25">
      <c r="A86" s="14">
        <v>2010</v>
      </c>
      <c r="B86" s="16">
        <v>5276.829680161859</v>
      </c>
      <c r="C86">
        <f t="shared" si="4"/>
        <v>5156.6631982415856</v>
      </c>
      <c r="D86">
        <v>2036</v>
      </c>
      <c r="E86">
        <f t="shared" si="5"/>
        <v>6166.9123349787842</v>
      </c>
      <c r="F86">
        <v>6166.9123349787842</v>
      </c>
      <c r="G86" s="17" t="s">
        <v>37</v>
      </c>
      <c r="H86" s="17">
        <v>-72943.366218750321</v>
      </c>
      <c r="I86" s="17">
        <v>8346.1575362900658</v>
      </c>
      <c r="J86" s="17">
        <v>-8.7397543002973599</v>
      </c>
      <c r="K86" s="17">
        <v>6.369862888029394E-9</v>
      </c>
      <c r="L86" s="17">
        <v>-90168.988753020298</v>
      </c>
      <c r="M86" s="17">
        <v>-55717.743684480345</v>
      </c>
      <c r="N86" s="17">
        <v>-90168.988753020298</v>
      </c>
      <c r="O86" s="17">
        <v>-55717.743684480345</v>
      </c>
    </row>
    <row r="87" spans="1:15" ht="15.75" thickBot="1" x14ac:dyDescent="0.3">
      <c r="A87" s="14">
        <v>2011</v>
      </c>
      <c r="B87" s="16">
        <v>5293.8020100029016</v>
      </c>
      <c r="C87">
        <f t="shared" si="4"/>
        <v>5195.5189342699305</v>
      </c>
      <c r="D87">
        <v>2037</v>
      </c>
      <c r="E87">
        <f t="shared" si="5"/>
        <v>6205.7680710071436</v>
      </c>
      <c r="F87">
        <v>6205.7680710071436</v>
      </c>
      <c r="G87" s="18" t="s">
        <v>50</v>
      </c>
      <c r="H87" s="18">
        <v>38.85573602835418</v>
      </c>
      <c r="I87" s="18">
        <v>4.1574591734224713</v>
      </c>
      <c r="J87" s="18">
        <v>9.3460294876131425</v>
      </c>
      <c r="K87" s="18">
        <v>1.8108249012261136E-9</v>
      </c>
      <c r="L87" s="18">
        <v>30.2751620203003</v>
      </c>
      <c r="M87" s="18">
        <v>47.436310036408059</v>
      </c>
      <c r="N87" s="18">
        <v>30.2751620203003</v>
      </c>
      <c r="O87" s="18">
        <v>47.436310036408059</v>
      </c>
    </row>
    <row r="88" spans="1:15" x14ac:dyDescent="0.25">
      <c r="A88" s="14">
        <v>2012</v>
      </c>
      <c r="B88" s="16">
        <v>5243.5144795593178</v>
      </c>
      <c r="C88">
        <f t="shared" si="4"/>
        <v>5234.3746702982899</v>
      </c>
      <c r="D88">
        <v>2038</v>
      </c>
      <c r="E88">
        <f t="shared" si="5"/>
        <v>6244.623807035503</v>
      </c>
      <c r="F88">
        <v>6244.623807035503</v>
      </c>
    </row>
    <row r="89" spans="1:15" x14ac:dyDescent="0.25">
      <c r="A89" s="14">
        <v>2013</v>
      </c>
      <c r="B89" s="16">
        <v>5283.0917609132375</v>
      </c>
      <c r="C89">
        <f t="shared" si="4"/>
        <v>5273.2304063266492</v>
      </c>
      <c r="D89">
        <v>2039</v>
      </c>
      <c r="E89">
        <f t="shared" si="5"/>
        <v>6283.4795430638478</v>
      </c>
      <c r="F89">
        <v>6283.4795430638478</v>
      </c>
    </row>
    <row r="90" spans="1:15" x14ac:dyDescent="0.25">
      <c r="A90" s="14">
        <v>2014</v>
      </c>
      <c r="B90" s="16">
        <v>5314.1945857069304</v>
      </c>
      <c r="C90">
        <f t="shared" si="4"/>
        <v>5312.0861423549941</v>
      </c>
      <c r="D90">
        <v>2040</v>
      </c>
      <c r="E90">
        <f t="shared" si="5"/>
        <v>6322.3352790922072</v>
      </c>
      <c r="F90">
        <v>6322.3352790922072</v>
      </c>
    </row>
    <row r="91" spans="1:15" x14ac:dyDescent="0.25">
      <c r="A91" s="14">
        <v>2015</v>
      </c>
      <c r="B91" s="16">
        <v>5318.3684425366982</v>
      </c>
      <c r="C91">
        <f t="shared" si="4"/>
        <v>5350.9418783833535</v>
      </c>
      <c r="D91">
        <v>2041</v>
      </c>
      <c r="E91">
        <f t="shared" si="5"/>
        <v>6361.1910151205666</v>
      </c>
      <c r="F91">
        <v>6361.1910151205666</v>
      </c>
    </row>
    <row r="92" spans="1:15" x14ac:dyDescent="0.25">
      <c r="A92" s="14">
        <v>2016</v>
      </c>
      <c r="B92" s="16">
        <v>5331.097285294396</v>
      </c>
      <c r="C92">
        <f t="shared" si="4"/>
        <v>5389.7976144116983</v>
      </c>
      <c r="D92">
        <v>2042</v>
      </c>
      <c r="E92">
        <f t="shared" si="5"/>
        <v>6400.0467511489114</v>
      </c>
      <c r="F92">
        <v>6400.0467511489114</v>
      </c>
    </row>
    <row r="93" spans="1:15" x14ac:dyDescent="0.25">
      <c r="A93" s="14">
        <v>2017</v>
      </c>
      <c r="B93" s="16">
        <v>5287.7169185814255</v>
      </c>
      <c r="C93">
        <f t="shared" si="4"/>
        <v>5428.6533504400577</v>
      </c>
      <c r="D93">
        <v>2043</v>
      </c>
      <c r="E93">
        <f t="shared" si="5"/>
        <v>6438.9024871772708</v>
      </c>
      <c r="F93">
        <v>6438.9024871772708</v>
      </c>
    </row>
    <row r="94" spans="1:15" x14ac:dyDescent="0.25">
      <c r="A94" s="14">
        <v>2018</v>
      </c>
      <c r="B94" s="16">
        <v>5452.4571053206073</v>
      </c>
      <c r="C94">
        <f t="shared" si="4"/>
        <v>5467.5090864684171</v>
      </c>
      <c r="D94">
        <v>2044</v>
      </c>
      <c r="E94">
        <f t="shared" si="5"/>
        <v>6477.7582232056156</v>
      </c>
      <c r="F94">
        <v>6477.7582232056156</v>
      </c>
    </row>
    <row r="95" spans="1:15" x14ac:dyDescent="0.25">
      <c r="A95" s="14">
        <v>2019</v>
      </c>
      <c r="B95" s="16">
        <v>5382.4197809858879</v>
      </c>
      <c r="C95">
        <f t="shared" si="4"/>
        <v>5506.3648224967619</v>
      </c>
      <c r="D95">
        <v>2045</v>
      </c>
      <c r="E95">
        <f t="shared" si="5"/>
        <v>6516.613959233975</v>
      </c>
      <c r="F95">
        <v>6516.613959233975</v>
      </c>
    </row>
    <row r="96" spans="1:15" x14ac:dyDescent="0.25">
      <c r="A96" s="14">
        <v>2020</v>
      </c>
      <c r="B96" s="16">
        <v>5243.6383246846699</v>
      </c>
      <c r="C96">
        <f t="shared" si="4"/>
        <v>5545.2205585251213</v>
      </c>
      <c r="D96">
        <v>2046</v>
      </c>
      <c r="E96">
        <f t="shared" si="5"/>
        <v>6555.4696952623344</v>
      </c>
      <c r="F96">
        <v>6555.4696952623344</v>
      </c>
    </row>
    <row r="97" spans="1:8" x14ac:dyDescent="0.25">
      <c r="D97">
        <v>2047</v>
      </c>
      <c r="E97">
        <f t="shared" si="5"/>
        <v>6594.3254312906793</v>
      </c>
      <c r="F97">
        <v>6594.3254312906793</v>
      </c>
    </row>
    <row r="98" spans="1:8" x14ac:dyDescent="0.25">
      <c r="D98">
        <v>2048</v>
      </c>
      <c r="E98">
        <f t="shared" si="5"/>
        <v>6633.1811673190387</v>
      </c>
      <c r="F98">
        <v>6633.1811673190387</v>
      </c>
    </row>
    <row r="99" spans="1:8" x14ac:dyDescent="0.25">
      <c r="D99">
        <v>2049</v>
      </c>
      <c r="E99">
        <f t="shared" si="5"/>
        <v>6672.036903347398</v>
      </c>
      <c r="F99">
        <v>6672.036903347398</v>
      </c>
    </row>
    <row r="100" spans="1:8" x14ac:dyDescent="0.25">
      <c r="D100">
        <v>2050</v>
      </c>
      <c r="E100">
        <f t="shared" si="5"/>
        <v>6710.8926393757429</v>
      </c>
      <c r="F100">
        <v>6710.8926393757429</v>
      </c>
    </row>
    <row r="105" spans="1:8" x14ac:dyDescent="0.25">
      <c r="B105" s="13" t="s">
        <v>25</v>
      </c>
      <c r="C105" s="13" t="s">
        <v>51</v>
      </c>
      <c r="D105" t="s">
        <v>52</v>
      </c>
      <c r="E105" t="s">
        <v>53</v>
      </c>
      <c r="F105" t="s">
        <v>53</v>
      </c>
      <c r="G105" t="s">
        <v>26</v>
      </c>
    </row>
    <row r="106" spans="1:8" ht="15.75" thickBot="1" x14ac:dyDescent="0.3">
      <c r="A106" s="14">
        <v>1995</v>
      </c>
      <c r="B106" s="16">
        <v>646.38183155765239</v>
      </c>
      <c r="C106">
        <f t="shared" ref="C106:C131" si="6">$H$121+A106*$H$122</f>
        <v>652.77952161654684</v>
      </c>
      <c r="D106">
        <v>2021</v>
      </c>
      <c r="E106">
        <f>$H$121+D106*$H$122</f>
        <v>1442.4828830736005</v>
      </c>
      <c r="F106">
        <v>1442.4828830736005</v>
      </c>
    </row>
    <row r="107" spans="1:8" x14ac:dyDescent="0.25">
      <c r="A107" s="14">
        <v>1996</v>
      </c>
      <c r="B107" s="16">
        <v>678.80317052749797</v>
      </c>
      <c r="C107">
        <f t="shared" si="6"/>
        <v>683.15272782643297</v>
      </c>
      <c r="D107">
        <v>2022</v>
      </c>
      <c r="E107">
        <f t="shared" ref="E107:E135" si="7">$H$121+D107*$H$122</f>
        <v>1472.8560892834939</v>
      </c>
      <c r="F107">
        <v>1472.8560892834939</v>
      </c>
      <c r="G107" s="20" t="s">
        <v>27</v>
      </c>
      <c r="H107" s="20"/>
    </row>
    <row r="108" spans="1:8" x14ac:dyDescent="0.25">
      <c r="A108" s="14">
        <v>1997</v>
      </c>
      <c r="B108" s="16">
        <v>717.64845498935608</v>
      </c>
      <c r="C108">
        <f t="shared" si="6"/>
        <v>713.52593403631909</v>
      </c>
      <c r="D108">
        <v>2023</v>
      </c>
      <c r="E108">
        <f t="shared" si="7"/>
        <v>1503.2292954933801</v>
      </c>
      <c r="F108">
        <v>1503.2292954933801</v>
      </c>
      <c r="G108" s="17" t="s">
        <v>28</v>
      </c>
      <c r="H108" s="17">
        <v>0.9848749152225027</v>
      </c>
    </row>
    <row r="109" spans="1:8" x14ac:dyDescent="0.25">
      <c r="A109" s="14">
        <v>1998</v>
      </c>
      <c r="B109" s="16">
        <v>748.88587506002966</v>
      </c>
      <c r="C109">
        <f t="shared" si="6"/>
        <v>743.89914024620521</v>
      </c>
      <c r="D109">
        <v>2024</v>
      </c>
      <c r="E109">
        <f t="shared" si="7"/>
        <v>1533.6025017032662</v>
      </c>
      <c r="F109">
        <v>1533.6025017032662</v>
      </c>
      <c r="G109" s="17" t="s">
        <v>29</v>
      </c>
      <c r="H109" s="17">
        <v>0.96997859863453195</v>
      </c>
    </row>
    <row r="110" spans="1:8" x14ac:dyDescent="0.25">
      <c r="A110" s="14">
        <v>1999</v>
      </c>
      <c r="B110" s="16">
        <v>772.43450234271961</v>
      </c>
      <c r="C110">
        <f t="shared" si="6"/>
        <v>774.27234645609133</v>
      </c>
      <c r="D110">
        <v>2025</v>
      </c>
      <c r="E110">
        <f t="shared" si="7"/>
        <v>1563.9757079131523</v>
      </c>
      <c r="F110">
        <v>1563.9757079131523</v>
      </c>
      <c r="G110" s="17" t="s">
        <v>30</v>
      </c>
      <c r="H110" s="17">
        <v>0.96872770691097088</v>
      </c>
    </row>
    <row r="111" spans="1:8" x14ac:dyDescent="0.25">
      <c r="A111" s="14">
        <v>2000</v>
      </c>
      <c r="B111" s="16">
        <v>808.71059503613253</v>
      </c>
      <c r="C111">
        <f t="shared" si="6"/>
        <v>804.64555266598472</v>
      </c>
      <c r="D111">
        <v>2026</v>
      </c>
      <c r="E111">
        <f t="shared" si="7"/>
        <v>1594.3489141230384</v>
      </c>
      <c r="F111">
        <v>1594.3489141230384</v>
      </c>
      <c r="G111" s="17" t="s">
        <v>31</v>
      </c>
      <c r="H111" s="17">
        <v>41.712609474318484</v>
      </c>
    </row>
    <row r="112" spans="1:8" ht="15.75" thickBot="1" x14ac:dyDescent="0.3">
      <c r="A112" s="14">
        <v>2001</v>
      </c>
      <c r="B112" s="16">
        <v>796.38397277499735</v>
      </c>
      <c r="C112">
        <f t="shared" si="6"/>
        <v>835.01875887587084</v>
      </c>
      <c r="D112">
        <v>2027</v>
      </c>
      <c r="E112">
        <f t="shared" si="7"/>
        <v>1624.7221203329245</v>
      </c>
      <c r="F112">
        <v>1624.7221203329245</v>
      </c>
      <c r="G112" s="18" t="s">
        <v>32</v>
      </c>
      <c r="H112" s="18">
        <v>26</v>
      </c>
    </row>
    <row r="113" spans="1:15" x14ac:dyDescent="0.25">
      <c r="A113" s="14">
        <v>2002</v>
      </c>
      <c r="B113" s="16">
        <v>821.29021156033969</v>
      </c>
      <c r="C113">
        <f t="shared" si="6"/>
        <v>865.39196508575696</v>
      </c>
      <c r="D113">
        <v>2028</v>
      </c>
      <c r="E113">
        <f t="shared" si="7"/>
        <v>1655.0953265428107</v>
      </c>
      <c r="F113">
        <v>1655.0953265428107</v>
      </c>
    </row>
    <row r="114" spans="1:15" ht="15.75" thickBot="1" x14ac:dyDescent="0.3">
      <c r="A114" s="14">
        <v>2003</v>
      </c>
      <c r="B114" s="16">
        <v>861.15662687543238</v>
      </c>
      <c r="C114">
        <f t="shared" si="6"/>
        <v>895.76517129564309</v>
      </c>
      <c r="D114">
        <v>2029</v>
      </c>
      <c r="E114">
        <f t="shared" si="7"/>
        <v>1685.4685327526968</v>
      </c>
      <c r="F114">
        <v>1685.4685327526968</v>
      </c>
      <c r="G114" t="s">
        <v>33</v>
      </c>
    </row>
    <row r="115" spans="1:15" x14ac:dyDescent="0.25">
      <c r="A115" s="14">
        <v>2004</v>
      </c>
      <c r="B115" s="16">
        <v>901.88126180026916</v>
      </c>
      <c r="C115">
        <f t="shared" si="6"/>
        <v>926.13837750552921</v>
      </c>
      <c r="D115">
        <v>2030</v>
      </c>
      <c r="E115">
        <f t="shared" si="7"/>
        <v>1715.8417389625829</v>
      </c>
      <c r="F115">
        <v>1715.8417389625829</v>
      </c>
      <c r="G115" s="19"/>
      <c r="H115" s="19" t="s">
        <v>38</v>
      </c>
      <c r="I115" s="19" t="s">
        <v>39</v>
      </c>
      <c r="J115" s="19" t="s">
        <v>40</v>
      </c>
      <c r="K115" s="19" t="s">
        <v>41</v>
      </c>
      <c r="L115" s="19" t="s">
        <v>42</v>
      </c>
    </row>
    <row r="116" spans="1:15" x14ac:dyDescent="0.25">
      <c r="A116" s="14">
        <v>2005</v>
      </c>
      <c r="B116" s="16">
        <v>943.20567730518565</v>
      </c>
      <c r="C116">
        <f t="shared" si="6"/>
        <v>956.51158371541533</v>
      </c>
      <c r="D116">
        <v>2031</v>
      </c>
      <c r="E116">
        <f t="shared" si="7"/>
        <v>1746.214945172469</v>
      </c>
      <c r="F116">
        <v>1746.214945172469</v>
      </c>
      <c r="G116" s="17" t="s">
        <v>34</v>
      </c>
      <c r="H116" s="17">
        <v>1</v>
      </c>
      <c r="I116" s="17">
        <v>1349202.5461223985</v>
      </c>
      <c r="J116" s="17">
        <v>1349202.5461223985</v>
      </c>
      <c r="K116" s="17">
        <v>775.42970375812547</v>
      </c>
      <c r="L116" s="17">
        <v>8.7616663634706227E-20</v>
      </c>
    </row>
    <row r="117" spans="1:15" x14ac:dyDescent="0.25">
      <c r="A117" s="14">
        <v>2006</v>
      </c>
      <c r="B117" s="16">
        <v>988.38035061178005</v>
      </c>
      <c r="C117">
        <f t="shared" si="6"/>
        <v>986.88478992530145</v>
      </c>
      <c r="D117">
        <v>2032</v>
      </c>
      <c r="E117">
        <f t="shared" si="7"/>
        <v>1776.5881513823551</v>
      </c>
      <c r="F117">
        <v>1776.5881513823551</v>
      </c>
      <c r="G117" s="17" t="s">
        <v>35</v>
      </c>
      <c r="H117" s="17">
        <v>24</v>
      </c>
      <c r="I117" s="17">
        <v>41758.602939768098</v>
      </c>
      <c r="J117" s="17">
        <v>1739.941789157004</v>
      </c>
      <c r="K117" s="17"/>
      <c r="L117" s="17"/>
    </row>
    <row r="118" spans="1:15" ht="15.75" thickBot="1" x14ac:dyDescent="0.3">
      <c r="A118" s="14">
        <v>2007</v>
      </c>
      <c r="B118" s="16">
        <v>1034.1779315046826</v>
      </c>
      <c r="C118">
        <f t="shared" si="6"/>
        <v>1017.2579961351876</v>
      </c>
      <c r="D118">
        <v>2033</v>
      </c>
      <c r="E118">
        <f t="shared" si="7"/>
        <v>1806.9613575922485</v>
      </c>
      <c r="F118">
        <v>1806.9613575922485</v>
      </c>
      <c r="G118" s="18" t="s">
        <v>36</v>
      </c>
      <c r="H118" s="18">
        <v>25</v>
      </c>
      <c r="I118" s="18">
        <v>1390961.1490621665</v>
      </c>
      <c r="J118" s="18"/>
      <c r="K118" s="18"/>
      <c r="L118" s="18"/>
    </row>
    <row r="119" spans="1:15" ht="15.75" thickBot="1" x14ac:dyDescent="0.3">
      <c r="A119" s="14">
        <v>2008</v>
      </c>
      <c r="B119" s="16">
        <v>1071.683082722775</v>
      </c>
      <c r="C119">
        <f t="shared" si="6"/>
        <v>1047.6312023450737</v>
      </c>
      <c r="D119">
        <v>2034</v>
      </c>
      <c r="E119">
        <f t="shared" si="7"/>
        <v>1837.3345638021347</v>
      </c>
      <c r="F119">
        <v>1837.3345638021347</v>
      </c>
    </row>
    <row r="120" spans="1:15" x14ac:dyDescent="0.25">
      <c r="A120" s="14">
        <v>2009</v>
      </c>
      <c r="B120" s="16">
        <v>1082.959838888992</v>
      </c>
      <c r="C120">
        <f t="shared" si="6"/>
        <v>1078.0044085549598</v>
      </c>
      <c r="D120">
        <v>2035</v>
      </c>
      <c r="E120">
        <f t="shared" si="7"/>
        <v>1867.7077700120208</v>
      </c>
      <c r="F120">
        <v>1867.7077700120208</v>
      </c>
      <c r="G120" s="19"/>
      <c r="H120" s="19" t="s">
        <v>43</v>
      </c>
      <c r="I120" s="19" t="s">
        <v>31</v>
      </c>
      <c r="J120" s="19" t="s">
        <v>44</v>
      </c>
      <c r="K120" s="19" t="s">
        <v>45</v>
      </c>
      <c r="L120" s="19" t="s">
        <v>46</v>
      </c>
      <c r="M120" s="19" t="s">
        <v>47</v>
      </c>
      <c r="N120" s="19" t="s">
        <v>48</v>
      </c>
      <c r="O120" s="19" t="s">
        <v>49</v>
      </c>
    </row>
    <row r="121" spans="1:15" x14ac:dyDescent="0.25">
      <c r="A121" s="14">
        <v>2010</v>
      </c>
      <c r="B121" s="16">
        <v>1140.4749223317278</v>
      </c>
      <c r="C121">
        <f t="shared" si="6"/>
        <v>1108.3776147648459</v>
      </c>
      <c r="D121">
        <v>2036</v>
      </c>
      <c r="E121">
        <f t="shared" si="7"/>
        <v>1898.0809762219069</v>
      </c>
      <c r="F121">
        <v>1898.0809762219069</v>
      </c>
      <c r="G121" s="17" t="s">
        <v>37</v>
      </c>
      <c r="H121" s="17">
        <v>-59941.766867107624</v>
      </c>
      <c r="I121" s="17">
        <v>2189.6666653011239</v>
      </c>
      <c r="J121" s="17">
        <v>-27.374836461176344</v>
      </c>
      <c r="K121" s="17">
        <v>1.3044642705130745E-19</v>
      </c>
      <c r="L121" s="17">
        <v>-64461.01674806745</v>
      </c>
      <c r="M121" s="17">
        <v>-55422.516986147799</v>
      </c>
      <c r="N121" s="17">
        <v>-64461.01674806745</v>
      </c>
      <c r="O121" s="17">
        <v>-55422.516986147799</v>
      </c>
    </row>
    <row r="122" spans="1:15" ht="15.75" thickBot="1" x14ac:dyDescent="0.3">
      <c r="A122" s="14">
        <v>2011</v>
      </c>
      <c r="B122" s="16">
        <v>1181.0938783987008</v>
      </c>
      <c r="C122">
        <f t="shared" si="6"/>
        <v>1138.7508209747393</v>
      </c>
      <c r="D122">
        <v>2037</v>
      </c>
      <c r="E122">
        <f t="shared" si="7"/>
        <v>1928.454182431793</v>
      </c>
      <c r="F122">
        <v>1928.454182431793</v>
      </c>
      <c r="G122" s="18" t="s">
        <v>50</v>
      </c>
      <c r="H122" s="18">
        <v>30.373206209886803</v>
      </c>
      <c r="I122" s="18">
        <v>1.090735434217565</v>
      </c>
      <c r="J122" s="18">
        <v>27.846538451989421</v>
      </c>
      <c r="K122" s="18">
        <v>8.7616663634706227E-20</v>
      </c>
      <c r="L122" s="18">
        <v>28.122038916088449</v>
      </c>
      <c r="M122" s="18">
        <v>32.624373503685156</v>
      </c>
      <c r="N122" s="18">
        <v>28.122038916088449</v>
      </c>
      <c r="O122" s="18">
        <v>32.624373503685156</v>
      </c>
    </row>
    <row r="123" spans="1:15" x14ac:dyDescent="0.25">
      <c r="A123" s="14">
        <v>2012</v>
      </c>
      <c r="B123" s="16">
        <v>1231.4220722424873</v>
      </c>
      <c r="C123">
        <f t="shared" si="6"/>
        <v>1169.1240271846254</v>
      </c>
      <c r="D123">
        <v>2038</v>
      </c>
      <c r="E123">
        <f t="shared" si="7"/>
        <v>1958.8273886416791</v>
      </c>
      <c r="F123">
        <v>1958.8273886416791</v>
      </c>
    </row>
    <row r="124" spans="1:15" x14ac:dyDescent="0.25">
      <c r="A124" s="14">
        <v>2013</v>
      </c>
      <c r="B124" s="16">
        <v>1267.6083129664305</v>
      </c>
      <c r="C124">
        <f t="shared" si="6"/>
        <v>1199.4972333945116</v>
      </c>
      <c r="D124">
        <v>2039</v>
      </c>
      <c r="E124">
        <f t="shared" si="7"/>
        <v>1989.2005948515653</v>
      </c>
      <c r="F124">
        <v>1989.2005948515653</v>
      </c>
    </row>
    <row r="125" spans="1:15" x14ac:dyDescent="0.25">
      <c r="A125" s="14">
        <v>2014</v>
      </c>
      <c r="B125" s="16">
        <v>1287.2595770561854</v>
      </c>
      <c r="C125">
        <f t="shared" si="6"/>
        <v>1229.8704396043977</v>
      </c>
      <c r="D125">
        <v>2040</v>
      </c>
      <c r="E125">
        <f t="shared" si="7"/>
        <v>2019.5738010614514</v>
      </c>
      <c r="F125">
        <v>2019.5738010614514</v>
      </c>
    </row>
    <row r="126" spans="1:15" x14ac:dyDescent="0.25">
      <c r="A126" s="14">
        <v>2015</v>
      </c>
      <c r="B126" s="16">
        <v>1296.6052914385396</v>
      </c>
      <c r="C126">
        <f t="shared" si="6"/>
        <v>1260.2436458142838</v>
      </c>
      <c r="D126">
        <v>2041</v>
      </c>
      <c r="E126">
        <f t="shared" si="7"/>
        <v>2049.9470072713375</v>
      </c>
      <c r="F126">
        <v>2049.9470072713375</v>
      </c>
    </row>
    <row r="127" spans="1:15" x14ac:dyDescent="0.25">
      <c r="A127" s="14">
        <v>2016</v>
      </c>
      <c r="B127" s="16">
        <v>1305.5915334632732</v>
      </c>
      <c r="C127">
        <f t="shared" si="6"/>
        <v>1290.6168520241699</v>
      </c>
      <c r="D127">
        <v>2042</v>
      </c>
      <c r="E127">
        <f t="shared" si="7"/>
        <v>2080.3202134812236</v>
      </c>
      <c r="F127">
        <v>2080.3202134812236</v>
      </c>
    </row>
    <row r="128" spans="1:15" x14ac:dyDescent="0.25">
      <c r="A128" s="14">
        <v>2017</v>
      </c>
      <c r="B128" s="16">
        <v>1306.7945653093072</v>
      </c>
      <c r="C128">
        <f t="shared" si="6"/>
        <v>1320.9900582340561</v>
      </c>
      <c r="D128">
        <v>2043</v>
      </c>
      <c r="E128">
        <f t="shared" si="7"/>
        <v>2110.693419691117</v>
      </c>
      <c r="F128">
        <v>2110.693419691117</v>
      </c>
    </row>
    <row r="129" spans="1:7" x14ac:dyDescent="0.25">
      <c r="A129" s="14">
        <v>2018</v>
      </c>
      <c r="B129" s="16">
        <v>1330.8906010904684</v>
      </c>
      <c r="C129">
        <f t="shared" si="6"/>
        <v>1351.3632644439422</v>
      </c>
      <c r="D129">
        <v>2044</v>
      </c>
      <c r="E129">
        <f t="shared" si="7"/>
        <v>2141.0666259010031</v>
      </c>
      <c r="F129">
        <v>2141.0666259010031</v>
      </c>
    </row>
    <row r="130" spans="1:7" x14ac:dyDescent="0.25">
      <c r="A130" s="14">
        <v>2019</v>
      </c>
      <c r="B130" s="16">
        <v>1339.0142397315162</v>
      </c>
      <c r="C130">
        <f t="shared" si="6"/>
        <v>1381.7364706538283</v>
      </c>
      <c r="D130">
        <v>2045</v>
      </c>
      <c r="E130">
        <f t="shared" si="7"/>
        <v>2171.4398321108893</v>
      </c>
      <c r="F130">
        <v>2171.4398321108893</v>
      </c>
    </row>
    <row r="131" spans="1:7" x14ac:dyDescent="0.25">
      <c r="A131" s="14">
        <v>2020</v>
      </c>
      <c r="B131" s="16">
        <v>1282.8212026570106</v>
      </c>
      <c r="C131">
        <f t="shared" si="6"/>
        <v>1412.1096768637144</v>
      </c>
      <c r="D131">
        <v>2046</v>
      </c>
      <c r="E131">
        <f t="shared" si="7"/>
        <v>2201.8130383207754</v>
      </c>
      <c r="F131">
        <v>2201.8130383207754</v>
      </c>
    </row>
    <row r="132" spans="1:7" x14ac:dyDescent="0.25">
      <c r="D132">
        <v>2047</v>
      </c>
      <c r="E132">
        <f t="shared" si="7"/>
        <v>2232.1862445306615</v>
      </c>
      <c r="F132">
        <v>2232.1862445306615</v>
      </c>
    </row>
    <row r="133" spans="1:7" x14ac:dyDescent="0.25">
      <c r="D133">
        <v>2048</v>
      </c>
      <c r="E133">
        <f t="shared" si="7"/>
        <v>2262.5594507405476</v>
      </c>
      <c r="F133">
        <v>2262.5594507405476</v>
      </c>
    </row>
    <row r="134" spans="1:7" x14ac:dyDescent="0.25">
      <c r="D134">
        <v>2049</v>
      </c>
      <c r="E134">
        <f t="shared" si="7"/>
        <v>2292.9326569504337</v>
      </c>
      <c r="F134">
        <v>2292.9326569504337</v>
      </c>
    </row>
    <row r="135" spans="1:7" x14ac:dyDescent="0.25">
      <c r="D135">
        <v>2050</v>
      </c>
      <c r="E135">
        <f t="shared" si="7"/>
        <v>2323.3058631603199</v>
      </c>
      <c r="F135">
        <v>2323.3058631603199</v>
      </c>
    </row>
    <row r="143" spans="1:7" x14ac:dyDescent="0.25">
      <c r="B143" s="13" t="s">
        <v>10</v>
      </c>
      <c r="C143" s="13" t="s">
        <v>51</v>
      </c>
      <c r="D143" t="s">
        <v>52</v>
      </c>
      <c r="E143" t="s">
        <v>53</v>
      </c>
      <c r="F143" t="s">
        <v>53</v>
      </c>
      <c r="G143" t="s">
        <v>26</v>
      </c>
    </row>
    <row r="144" spans="1:7" ht="15.75" thickBot="1" x14ac:dyDescent="0.3">
      <c r="A144" s="14">
        <v>1995</v>
      </c>
      <c r="B144" s="16">
        <v>1068.325</v>
      </c>
      <c r="C144">
        <f t="shared" ref="C144:C169" si="8">$H$159+A144*$H$160</f>
        <v>1005.2416346456157</v>
      </c>
      <c r="D144">
        <v>2021</v>
      </c>
      <c r="E144">
        <f>$H$159+D144*$H$160</f>
        <v>1460.0058702217648</v>
      </c>
      <c r="F144">
        <v>1460.0058702217648</v>
      </c>
    </row>
    <row r="145" spans="1:15" x14ac:dyDescent="0.25">
      <c r="A145" s="14">
        <v>1996</v>
      </c>
      <c r="B145" s="16">
        <v>1046.5850000000003</v>
      </c>
      <c r="C145">
        <f t="shared" si="8"/>
        <v>1022.732566783161</v>
      </c>
      <c r="D145">
        <v>2022</v>
      </c>
      <c r="E145">
        <f t="shared" ref="E145:E173" si="9">$H$159+D145*$H$160</f>
        <v>1477.4968023593101</v>
      </c>
      <c r="F145">
        <v>1477.4968023593101</v>
      </c>
      <c r="G145" s="20" t="s">
        <v>27</v>
      </c>
      <c r="H145" s="20"/>
    </row>
    <row r="146" spans="1:15" x14ac:dyDescent="0.25">
      <c r="A146" s="14">
        <v>1997</v>
      </c>
      <c r="B146" s="16">
        <v>1025.3389999999999</v>
      </c>
      <c r="C146">
        <f t="shared" si="8"/>
        <v>1040.2234989207063</v>
      </c>
      <c r="D146">
        <v>2023</v>
      </c>
      <c r="E146">
        <f t="shared" si="9"/>
        <v>1494.9877344968554</v>
      </c>
      <c r="F146">
        <v>1494.9877344968554</v>
      </c>
      <c r="G146" s="17" t="s">
        <v>28</v>
      </c>
      <c r="H146" s="17">
        <v>0.9779616680962393</v>
      </c>
    </row>
    <row r="147" spans="1:15" x14ac:dyDescent="0.25">
      <c r="A147" s="14">
        <v>1998</v>
      </c>
      <c r="B147" s="16">
        <v>1013.2790000000001</v>
      </c>
      <c r="C147">
        <f t="shared" si="8"/>
        <v>1057.7144310582516</v>
      </c>
      <c r="D147">
        <v>2024</v>
      </c>
      <c r="E147">
        <f t="shared" si="9"/>
        <v>1512.4786666344007</v>
      </c>
      <c r="F147">
        <v>1512.4786666344007</v>
      </c>
      <c r="G147" s="17" t="s">
        <v>29</v>
      </c>
      <c r="H147" s="17">
        <v>0.95640902426557894</v>
      </c>
    </row>
    <row r="148" spans="1:15" x14ac:dyDescent="0.25">
      <c r="A148" s="14">
        <v>1999</v>
      </c>
      <c r="B148" s="16">
        <v>1034.143</v>
      </c>
      <c r="C148">
        <f t="shared" si="8"/>
        <v>1075.205363195797</v>
      </c>
      <c r="D148">
        <v>2025</v>
      </c>
      <c r="E148">
        <f t="shared" si="9"/>
        <v>1529.969598771946</v>
      </c>
      <c r="F148">
        <v>1529.969598771946</v>
      </c>
      <c r="G148" s="17" t="s">
        <v>30</v>
      </c>
      <c r="H148" s="17">
        <v>0.95459273360997809</v>
      </c>
    </row>
    <row r="149" spans="1:15" x14ac:dyDescent="0.25">
      <c r="A149" s="14">
        <v>2000</v>
      </c>
      <c r="B149" s="16">
        <v>1071.6990914</v>
      </c>
      <c r="C149">
        <f t="shared" si="8"/>
        <v>1092.696295333335</v>
      </c>
      <c r="D149">
        <v>2026</v>
      </c>
      <c r="E149">
        <f t="shared" si="9"/>
        <v>1547.4605309094841</v>
      </c>
      <c r="F149">
        <v>1547.4605309094841</v>
      </c>
      <c r="G149" s="17" t="s">
        <v>31</v>
      </c>
      <c r="H149" s="17">
        <v>29.149541888955945</v>
      </c>
    </row>
    <row r="150" spans="1:15" ht="15.75" thickBot="1" x14ac:dyDescent="0.3">
      <c r="A150" s="14">
        <v>2001</v>
      </c>
      <c r="B150" s="16">
        <v>1089.0750027000001</v>
      </c>
      <c r="C150">
        <f t="shared" si="8"/>
        <v>1110.1872274708803</v>
      </c>
      <c r="D150">
        <v>2027</v>
      </c>
      <c r="E150">
        <f t="shared" si="9"/>
        <v>1564.9514630470294</v>
      </c>
      <c r="F150">
        <v>1564.9514630470294</v>
      </c>
      <c r="G150" s="18" t="s">
        <v>32</v>
      </c>
      <c r="H150" s="18">
        <v>26</v>
      </c>
    </row>
    <row r="151" spans="1:15" x14ac:dyDescent="0.25">
      <c r="A151" s="14">
        <v>2002</v>
      </c>
      <c r="B151" s="16">
        <v>1093.2685501000001</v>
      </c>
      <c r="C151">
        <f t="shared" si="8"/>
        <v>1127.6781596084256</v>
      </c>
      <c r="D151">
        <v>2028</v>
      </c>
      <c r="E151">
        <f t="shared" si="9"/>
        <v>1582.4423951845747</v>
      </c>
      <c r="F151">
        <v>1582.4423951845747</v>
      </c>
    </row>
    <row r="152" spans="1:15" ht="15.75" thickBot="1" x14ac:dyDescent="0.3">
      <c r="A152" s="14">
        <v>2003</v>
      </c>
      <c r="B152" s="16">
        <v>1129.6972626000002</v>
      </c>
      <c r="C152">
        <f t="shared" si="8"/>
        <v>1145.1690917459709</v>
      </c>
      <c r="D152">
        <v>2029</v>
      </c>
      <c r="E152">
        <f t="shared" si="9"/>
        <v>1599.93332732212</v>
      </c>
      <c r="F152">
        <v>1599.93332732212</v>
      </c>
      <c r="G152" t="s">
        <v>33</v>
      </c>
    </row>
    <row r="153" spans="1:15" x14ac:dyDescent="0.25">
      <c r="A153" s="14">
        <v>2004</v>
      </c>
      <c r="B153" s="16">
        <v>1156.9509698999998</v>
      </c>
      <c r="C153">
        <f t="shared" si="8"/>
        <v>1162.6600238835163</v>
      </c>
      <c r="D153">
        <v>2030</v>
      </c>
      <c r="E153">
        <f t="shared" si="9"/>
        <v>1617.4242594596653</v>
      </c>
      <c r="F153">
        <v>1617.4242594596653</v>
      </c>
      <c r="G153" s="19"/>
      <c r="H153" s="19" t="s">
        <v>38</v>
      </c>
      <c r="I153" s="19" t="s">
        <v>39</v>
      </c>
      <c r="J153" s="19" t="s">
        <v>40</v>
      </c>
      <c r="K153" s="19" t="s">
        <v>41</v>
      </c>
      <c r="L153" s="19" t="s">
        <v>42</v>
      </c>
    </row>
    <row r="154" spans="1:15" x14ac:dyDescent="0.25">
      <c r="A154" s="14">
        <v>2005</v>
      </c>
      <c r="B154" s="16">
        <v>1180.5831296000001</v>
      </c>
      <c r="C154">
        <f t="shared" si="8"/>
        <v>1180.1509560210616</v>
      </c>
      <c r="D154">
        <v>2031</v>
      </c>
      <c r="E154">
        <f t="shared" si="9"/>
        <v>1634.9151915972107</v>
      </c>
      <c r="F154">
        <v>1634.9151915972107</v>
      </c>
      <c r="G154" s="17" t="s">
        <v>34</v>
      </c>
      <c r="H154" s="17">
        <v>1</v>
      </c>
      <c r="I154" s="17">
        <v>447426.58404625772</v>
      </c>
      <c r="J154" s="17">
        <v>447426.58404625772</v>
      </c>
      <c r="K154" s="17">
        <v>526.57267233980929</v>
      </c>
      <c r="L154" s="17">
        <v>7.7444541200983443E-18</v>
      </c>
    </row>
    <row r="155" spans="1:15" x14ac:dyDescent="0.25">
      <c r="A155" s="14">
        <v>2006</v>
      </c>
      <c r="B155" s="16">
        <v>1226.6374605000003</v>
      </c>
      <c r="C155">
        <f t="shared" si="8"/>
        <v>1197.6418881586069</v>
      </c>
      <c r="D155">
        <v>2032</v>
      </c>
      <c r="E155">
        <f t="shared" si="9"/>
        <v>1652.4061237347487</v>
      </c>
      <c r="F155">
        <v>1652.4061237347487</v>
      </c>
      <c r="G155" s="17" t="s">
        <v>35</v>
      </c>
      <c r="H155" s="17">
        <v>24</v>
      </c>
      <c r="I155" s="17">
        <v>20392.699016063936</v>
      </c>
      <c r="J155" s="17">
        <v>849.69579233599734</v>
      </c>
      <c r="K155" s="17"/>
      <c r="L155" s="17"/>
    </row>
    <row r="156" spans="1:15" ht="15.75" thickBot="1" x14ac:dyDescent="0.3">
      <c r="A156" s="14">
        <v>2007</v>
      </c>
      <c r="B156" s="16">
        <v>1257.0376469000003</v>
      </c>
      <c r="C156">
        <f t="shared" si="8"/>
        <v>1215.1328202961449</v>
      </c>
      <c r="D156">
        <v>2033</v>
      </c>
      <c r="E156">
        <f t="shared" si="9"/>
        <v>1669.897055872294</v>
      </c>
      <c r="F156">
        <v>1669.897055872294</v>
      </c>
      <c r="G156" s="18" t="s">
        <v>36</v>
      </c>
      <c r="H156" s="18">
        <v>25</v>
      </c>
      <c r="I156" s="18">
        <v>467819.28306232166</v>
      </c>
      <c r="J156" s="18"/>
      <c r="K156" s="18"/>
      <c r="L156" s="18"/>
    </row>
    <row r="157" spans="1:15" ht="15.75" thickBot="1" x14ac:dyDescent="0.3">
      <c r="A157" s="14">
        <v>2008</v>
      </c>
      <c r="B157" s="16">
        <v>1281.9502921999999</v>
      </c>
      <c r="C157">
        <f t="shared" si="8"/>
        <v>1232.6237524336902</v>
      </c>
      <c r="D157">
        <v>2034</v>
      </c>
      <c r="E157">
        <f t="shared" si="9"/>
        <v>1687.3879880098393</v>
      </c>
      <c r="F157">
        <v>1687.3879880098393</v>
      </c>
    </row>
    <row r="158" spans="1:15" x14ac:dyDescent="0.25">
      <c r="A158" s="14">
        <v>2009</v>
      </c>
      <c r="B158" s="16">
        <v>1226.2356319000003</v>
      </c>
      <c r="C158">
        <f t="shared" si="8"/>
        <v>1250.1146845712356</v>
      </c>
      <c r="D158">
        <v>2035</v>
      </c>
      <c r="E158">
        <f t="shared" si="9"/>
        <v>1704.8789201473846</v>
      </c>
      <c r="F158">
        <v>1704.8789201473846</v>
      </c>
      <c r="G158" s="19"/>
      <c r="H158" s="19" t="s">
        <v>43</v>
      </c>
      <c r="I158" s="19" t="s">
        <v>31</v>
      </c>
      <c r="J158" s="19" t="s">
        <v>44</v>
      </c>
      <c r="K158" s="19" t="s">
        <v>45</v>
      </c>
      <c r="L158" s="19" t="s">
        <v>46</v>
      </c>
      <c r="M158" s="19" t="s">
        <v>47</v>
      </c>
      <c r="N158" s="19" t="s">
        <v>48</v>
      </c>
      <c r="O158" s="19" t="s">
        <v>49</v>
      </c>
    </row>
    <row r="159" spans="1:15" x14ac:dyDescent="0.25">
      <c r="A159" s="14">
        <v>2010</v>
      </c>
      <c r="B159" s="16">
        <v>1283.9826953000002</v>
      </c>
      <c r="C159">
        <f t="shared" si="8"/>
        <v>1267.6056167087809</v>
      </c>
      <c r="D159">
        <v>2036</v>
      </c>
      <c r="E159">
        <f t="shared" si="9"/>
        <v>1722.3698522849299</v>
      </c>
      <c r="F159">
        <v>1722.3698522849299</v>
      </c>
      <c r="G159" s="17" t="s">
        <v>37</v>
      </c>
      <c r="H159" s="17">
        <v>-33889.167979755024</v>
      </c>
      <c r="I159" s="17">
        <v>1530.1795065672627</v>
      </c>
      <c r="J159" s="17">
        <v>-22.147184584755347</v>
      </c>
      <c r="K159" s="17">
        <v>1.7490573275779382E-17</v>
      </c>
      <c r="L159" s="17">
        <v>-37047.303262391877</v>
      </c>
      <c r="M159" s="17">
        <v>-30731.032697118168</v>
      </c>
      <c r="N159" s="17">
        <v>-37047.303262391877</v>
      </c>
      <c r="O159" s="17">
        <v>-30731.032697118168</v>
      </c>
    </row>
    <row r="160" spans="1:15" ht="15.75" thickBot="1" x14ac:dyDescent="0.3">
      <c r="A160" s="14">
        <v>2011</v>
      </c>
      <c r="B160" s="16">
        <v>1308.5070045</v>
      </c>
      <c r="C160">
        <f t="shared" si="8"/>
        <v>1285.0965488463262</v>
      </c>
      <c r="D160">
        <v>2037</v>
      </c>
      <c r="E160">
        <f t="shared" si="9"/>
        <v>1739.8607844224753</v>
      </c>
      <c r="F160">
        <v>1739.8607844224753</v>
      </c>
      <c r="G160" s="18" t="s">
        <v>50</v>
      </c>
      <c r="H160" s="18">
        <v>17.490932137544181</v>
      </c>
      <c r="I160" s="18">
        <v>0.76222606617475197</v>
      </c>
      <c r="J160" s="18">
        <v>22.947171336350124</v>
      </c>
      <c r="K160" s="18">
        <v>7.7444541200984013E-18</v>
      </c>
      <c r="L160" s="18">
        <v>15.917774855930723</v>
      </c>
      <c r="M160" s="18">
        <v>19.064089419157639</v>
      </c>
      <c r="N160" s="18">
        <v>15.917774855930723</v>
      </c>
      <c r="O160" s="18">
        <v>19.064089419157639</v>
      </c>
    </row>
    <row r="161" spans="1:6" x14ac:dyDescent="0.25">
      <c r="A161" s="14">
        <v>2012</v>
      </c>
      <c r="B161" s="16">
        <v>1330.4083942</v>
      </c>
      <c r="C161">
        <f t="shared" si="8"/>
        <v>1302.5874809838715</v>
      </c>
      <c r="D161">
        <v>2038</v>
      </c>
      <c r="E161">
        <f t="shared" si="9"/>
        <v>1757.3517165600206</v>
      </c>
      <c r="F161">
        <v>1757.3517165600206</v>
      </c>
    </row>
    <row r="162" spans="1:6" x14ac:dyDescent="0.25">
      <c r="A162" s="14">
        <v>2013</v>
      </c>
      <c r="B162" s="16">
        <v>1323.6747201000001</v>
      </c>
      <c r="C162">
        <f t="shared" si="8"/>
        <v>1320.0784131214095</v>
      </c>
      <c r="D162">
        <v>2039</v>
      </c>
      <c r="E162">
        <f t="shared" si="9"/>
        <v>1774.8426486975586</v>
      </c>
      <c r="F162">
        <v>1774.8426486975586</v>
      </c>
    </row>
    <row r="163" spans="1:6" x14ac:dyDescent="0.25">
      <c r="A163" s="14">
        <v>2014</v>
      </c>
      <c r="B163" s="16">
        <v>1337.9354429</v>
      </c>
      <c r="C163">
        <f t="shared" si="8"/>
        <v>1337.5693452589549</v>
      </c>
      <c r="D163">
        <v>2040</v>
      </c>
      <c r="E163">
        <f t="shared" si="9"/>
        <v>1792.3335808351039</v>
      </c>
      <c r="F163">
        <v>1792.3335808351039</v>
      </c>
    </row>
    <row r="164" spans="1:6" x14ac:dyDescent="0.25">
      <c r="A164" s="14">
        <v>2015</v>
      </c>
      <c r="B164" s="16">
        <v>1340.8869157000001</v>
      </c>
      <c r="C164">
        <f t="shared" si="8"/>
        <v>1355.0602773965002</v>
      </c>
      <c r="D164">
        <v>2041</v>
      </c>
      <c r="E164">
        <f t="shared" si="9"/>
        <v>1809.8245129726492</v>
      </c>
      <c r="F164">
        <v>1809.8245129726492</v>
      </c>
    </row>
    <row r="165" spans="1:6" x14ac:dyDescent="0.25">
      <c r="A165" s="14">
        <v>2016</v>
      </c>
      <c r="B165" s="16">
        <v>1369.321608</v>
      </c>
      <c r="C165">
        <f t="shared" si="8"/>
        <v>1372.5512095340455</v>
      </c>
      <c r="D165">
        <v>2042</v>
      </c>
      <c r="E165">
        <f t="shared" si="9"/>
        <v>1827.3154451101946</v>
      </c>
      <c r="F165">
        <v>1827.3154451101946</v>
      </c>
    </row>
    <row r="166" spans="1:6" x14ac:dyDescent="0.25">
      <c r="A166" s="14">
        <v>2017</v>
      </c>
      <c r="B166" s="16">
        <v>1383.0464557999996</v>
      </c>
      <c r="C166">
        <f t="shared" si="8"/>
        <v>1390.0421416715908</v>
      </c>
      <c r="D166">
        <v>2043</v>
      </c>
      <c r="E166">
        <f t="shared" si="9"/>
        <v>1844.8063772477399</v>
      </c>
      <c r="F166">
        <v>1844.8063772477399</v>
      </c>
    </row>
    <row r="167" spans="1:6" x14ac:dyDescent="0.25">
      <c r="A167" s="14">
        <v>2018</v>
      </c>
      <c r="B167" s="16">
        <v>1416.3569978000003</v>
      </c>
      <c r="C167">
        <f t="shared" si="8"/>
        <v>1407.5330738091361</v>
      </c>
      <c r="D167">
        <v>2044</v>
      </c>
      <c r="E167">
        <f t="shared" si="9"/>
        <v>1862.2973093852852</v>
      </c>
      <c r="F167">
        <v>1862.2973093852852</v>
      </c>
    </row>
    <row r="168" spans="1:6" x14ac:dyDescent="0.25">
      <c r="A168" s="14">
        <v>2019</v>
      </c>
      <c r="B168" s="16">
        <v>1428.8185770399996</v>
      </c>
      <c r="C168">
        <f t="shared" si="8"/>
        <v>1425.0240059466814</v>
      </c>
      <c r="D168">
        <v>2045</v>
      </c>
      <c r="E168">
        <f t="shared" si="9"/>
        <v>1879.7882415228232</v>
      </c>
      <c r="F168">
        <v>1879.7882415228232</v>
      </c>
    </row>
    <row r="169" spans="1:6" x14ac:dyDescent="0.25">
      <c r="A169" s="14">
        <v>2020</v>
      </c>
      <c r="B169" s="16">
        <v>1397.0905963478713</v>
      </c>
      <c r="C169">
        <f t="shared" si="8"/>
        <v>1442.5149380842195</v>
      </c>
      <c r="D169">
        <v>2046</v>
      </c>
      <c r="E169">
        <f t="shared" si="9"/>
        <v>1897.2791736603685</v>
      </c>
      <c r="F169">
        <v>1897.2791736603685</v>
      </c>
    </row>
    <row r="170" spans="1:6" x14ac:dyDescent="0.25">
      <c r="D170">
        <v>2047</v>
      </c>
      <c r="E170">
        <f t="shared" si="9"/>
        <v>1914.7701057979139</v>
      </c>
      <c r="F170">
        <v>1914.7701057979139</v>
      </c>
    </row>
    <row r="171" spans="1:6" x14ac:dyDescent="0.25">
      <c r="D171">
        <v>2048</v>
      </c>
      <c r="E171">
        <f t="shared" si="9"/>
        <v>1932.2610379354592</v>
      </c>
      <c r="F171">
        <v>1932.2610379354592</v>
      </c>
    </row>
    <row r="172" spans="1:6" x14ac:dyDescent="0.25">
      <c r="D172">
        <v>2049</v>
      </c>
      <c r="E172">
        <f t="shared" si="9"/>
        <v>1949.7519700730045</v>
      </c>
      <c r="F172">
        <v>1949.7519700730045</v>
      </c>
    </row>
    <row r="173" spans="1:6" x14ac:dyDescent="0.25">
      <c r="D173">
        <v>2050</v>
      </c>
      <c r="E173">
        <f t="shared" si="9"/>
        <v>1967.2429022105498</v>
      </c>
      <c r="F173">
        <v>1967.2429022105498</v>
      </c>
    </row>
    <row r="181" spans="1:12" x14ac:dyDescent="0.25">
      <c r="B181" s="13" t="s">
        <v>11</v>
      </c>
      <c r="C181" s="13" t="s">
        <v>51</v>
      </c>
      <c r="D181" t="s">
        <v>52</v>
      </c>
      <c r="E181" t="s">
        <v>53</v>
      </c>
      <c r="F181" t="s">
        <v>53</v>
      </c>
      <c r="G181" t="s">
        <v>26</v>
      </c>
    </row>
    <row r="182" spans="1:12" ht="15.75" thickBot="1" x14ac:dyDescent="0.3">
      <c r="A182" s="14">
        <v>1995</v>
      </c>
      <c r="B182" s="16">
        <v>362.75521329950169</v>
      </c>
      <c r="C182">
        <f t="shared" ref="C182:C207" si="10">$H$197+A182*$H$198</f>
        <v>345.13477266396512</v>
      </c>
      <c r="D182">
        <v>2021</v>
      </c>
      <c r="E182">
        <f>$H$197+D182*$H$198</f>
        <v>902.70206314406823</v>
      </c>
      <c r="F182">
        <v>902.70206314406823</v>
      </c>
    </row>
    <row r="183" spans="1:12" x14ac:dyDescent="0.25">
      <c r="A183" s="14">
        <v>1996</v>
      </c>
      <c r="B183" s="16">
        <v>382.23233696439274</v>
      </c>
      <c r="C183">
        <f t="shared" si="10"/>
        <v>366.57966845166084</v>
      </c>
      <c r="D183">
        <v>2022</v>
      </c>
      <c r="E183">
        <f t="shared" ref="E183:E211" si="11">$H$197+D183*$H$198</f>
        <v>924.14695893176395</v>
      </c>
      <c r="F183">
        <v>924.14695893176395</v>
      </c>
      <c r="G183" s="20" t="s">
        <v>27</v>
      </c>
      <c r="H183" s="20"/>
    </row>
    <row r="184" spans="1:12" x14ac:dyDescent="0.25">
      <c r="A184" s="14">
        <v>1997</v>
      </c>
      <c r="B184" s="16">
        <v>400.96974295019334</v>
      </c>
      <c r="C184">
        <f t="shared" si="10"/>
        <v>388.02456423935655</v>
      </c>
      <c r="D184">
        <v>2023</v>
      </c>
      <c r="E184">
        <f t="shared" si="11"/>
        <v>945.59185471945966</v>
      </c>
      <c r="F184">
        <v>945.59185471945966</v>
      </c>
      <c r="G184" s="17" t="s">
        <v>28</v>
      </c>
      <c r="H184" s="17">
        <v>0.99682651110740716</v>
      </c>
    </row>
    <row r="185" spans="1:12" x14ac:dyDescent="0.25">
      <c r="A185" s="14">
        <v>1998</v>
      </c>
      <c r="B185" s="16">
        <v>406.52364436639795</v>
      </c>
      <c r="C185">
        <f t="shared" si="10"/>
        <v>409.46946002705226</v>
      </c>
      <c r="D185">
        <v>2024</v>
      </c>
      <c r="E185">
        <f t="shared" si="11"/>
        <v>967.03675050715538</v>
      </c>
      <c r="F185">
        <v>967.03675050715538</v>
      </c>
      <c r="G185" s="17" t="s">
        <v>29</v>
      </c>
      <c r="H185" s="17">
        <v>0.99366309324656577</v>
      </c>
    </row>
    <row r="186" spans="1:12" x14ac:dyDescent="0.25">
      <c r="A186" s="14">
        <v>1999</v>
      </c>
      <c r="B186" s="16">
        <v>418.64121209171162</v>
      </c>
      <c r="C186">
        <f t="shared" si="10"/>
        <v>430.91435581474798</v>
      </c>
      <c r="D186">
        <v>2025</v>
      </c>
      <c r="E186">
        <f t="shared" si="11"/>
        <v>988.48164629485109</v>
      </c>
      <c r="F186">
        <v>988.48164629485109</v>
      </c>
      <c r="G186" s="17" t="s">
        <v>30</v>
      </c>
      <c r="H186" s="17">
        <v>0.99339905546517271</v>
      </c>
    </row>
    <row r="187" spans="1:12" x14ac:dyDescent="0.25">
      <c r="A187" s="14">
        <v>2000</v>
      </c>
      <c r="B187" s="16">
        <v>438.75657231798453</v>
      </c>
      <c r="C187">
        <f t="shared" si="10"/>
        <v>452.35925160244369</v>
      </c>
      <c r="D187">
        <v>2026</v>
      </c>
      <c r="E187">
        <f t="shared" si="11"/>
        <v>1009.9265420825468</v>
      </c>
      <c r="F187">
        <v>1009.9265420825468</v>
      </c>
      <c r="G187" s="17" t="s">
        <v>31</v>
      </c>
      <c r="H187" s="17">
        <v>13.36858172022891</v>
      </c>
    </row>
    <row r="188" spans="1:12" ht="15.75" thickBot="1" x14ac:dyDescent="0.3">
      <c r="A188" s="14">
        <v>2001</v>
      </c>
      <c r="B188" s="16">
        <v>456.6590890819769</v>
      </c>
      <c r="C188">
        <f t="shared" si="10"/>
        <v>473.80414739014668</v>
      </c>
      <c r="D188">
        <v>2027</v>
      </c>
      <c r="E188">
        <f t="shared" si="11"/>
        <v>1031.3714378702425</v>
      </c>
      <c r="F188">
        <v>1031.3714378702425</v>
      </c>
      <c r="G188" s="18" t="s">
        <v>32</v>
      </c>
      <c r="H188" s="18">
        <v>26</v>
      </c>
    </row>
    <row r="189" spans="1:12" x14ac:dyDescent="0.25">
      <c r="A189" s="14">
        <v>2002</v>
      </c>
      <c r="B189" s="16">
        <v>484.33947029716239</v>
      </c>
      <c r="C189">
        <f t="shared" si="10"/>
        <v>495.2490431778424</v>
      </c>
      <c r="D189">
        <v>2028</v>
      </c>
      <c r="E189">
        <f t="shared" si="11"/>
        <v>1052.8163336579455</v>
      </c>
      <c r="F189">
        <v>1052.8163336579455</v>
      </c>
    </row>
    <row r="190" spans="1:12" ht="15.75" thickBot="1" x14ac:dyDescent="0.3">
      <c r="A190" s="14">
        <v>2003</v>
      </c>
      <c r="B190" s="16">
        <v>505.49172053720122</v>
      </c>
      <c r="C190">
        <f t="shared" si="10"/>
        <v>516.69393896553811</v>
      </c>
      <c r="D190">
        <v>2029</v>
      </c>
      <c r="E190">
        <f t="shared" si="11"/>
        <v>1074.2612294456412</v>
      </c>
      <c r="F190">
        <v>1074.2612294456412</v>
      </c>
      <c r="G190" t="s">
        <v>33</v>
      </c>
    </row>
    <row r="191" spans="1:12" x14ac:dyDescent="0.25">
      <c r="A191" s="14">
        <v>2004</v>
      </c>
      <c r="B191" s="16">
        <v>536.42782074869422</v>
      </c>
      <c r="C191">
        <f t="shared" si="10"/>
        <v>538.13883475323382</v>
      </c>
      <c r="D191">
        <v>2030</v>
      </c>
      <c r="E191">
        <f t="shared" si="11"/>
        <v>1095.7061252333369</v>
      </c>
      <c r="F191">
        <v>1095.7061252333369</v>
      </c>
      <c r="G191" s="19"/>
      <c r="H191" s="19" t="s">
        <v>38</v>
      </c>
      <c r="I191" s="19" t="s">
        <v>39</v>
      </c>
      <c r="J191" s="19" t="s">
        <v>40</v>
      </c>
      <c r="K191" s="19" t="s">
        <v>41</v>
      </c>
      <c r="L191" s="19" t="s">
        <v>42</v>
      </c>
    </row>
    <row r="192" spans="1:12" x14ac:dyDescent="0.25">
      <c r="A192" s="14">
        <v>2005</v>
      </c>
      <c r="B192" s="16">
        <v>556.22216135088036</v>
      </c>
      <c r="C192">
        <f t="shared" si="10"/>
        <v>559.58373054092954</v>
      </c>
      <c r="D192">
        <v>2031</v>
      </c>
      <c r="E192">
        <f t="shared" si="11"/>
        <v>1117.1510210210326</v>
      </c>
      <c r="F192">
        <v>1117.1510210210326</v>
      </c>
      <c r="G192" s="17" t="s">
        <v>34</v>
      </c>
      <c r="H192" s="17">
        <v>1</v>
      </c>
      <c r="I192" s="17">
        <v>672579.69969228539</v>
      </c>
      <c r="J192" s="17">
        <v>672579.69969228539</v>
      </c>
      <c r="K192" s="17">
        <v>3763.3367770470968</v>
      </c>
      <c r="L192" s="17">
        <v>6.7781878513945468E-28</v>
      </c>
    </row>
    <row r="193" spans="1:15" x14ac:dyDescent="0.25">
      <c r="A193" s="14">
        <v>2006</v>
      </c>
      <c r="B193" s="16">
        <v>581.88769622523</v>
      </c>
      <c r="C193">
        <f t="shared" si="10"/>
        <v>581.02862632862525</v>
      </c>
      <c r="D193">
        <v>2032</v>
      </c>
      <c r="E193">
        <f t="shared" si="11"/>
        <v>1138.5959168087284</v>
      </c>
      <c r="F193">
        <v>1138.5959168087284</v>
      </c>
      <c r="G193" s="17" t="s">
        <v>35</v>
      </c>
      <c r="H193" s="17">
        <v>24</v>
      </c>
      <c r="I193" s="17">
        <v>4289.2554530505258</v>
      </c>
      <c r="J193" s="17">
        <v>178.71897721043857</v>
      </c>
      <c r="K193" s="17"/>
      <c r="L193" s="17"/>
    </row>
    <row r="194" spans="1:15" ht="15.75" thickBot="1" x14ac:dyDescent="0.3">
      <c r="A194" s="14">
        <v>2007</v>
      </c>
      <c r="B194" s="16">
        <v>605.87194901918235</v>
      </c>
      <c r="C194">
        <f t="shared" si="10"/>
        <v>602.47352211632096</v>
      </c>
      <c r="D194">
        <v>2033</v>
      </c>
      <c r="E194">
        <f t="shared" si="11"/>
        <v>1160.0408125964241</v>
      </c>
      <c r="F194">
        <v>1160.0408125964241</v>
      </c>
      <c r="G194" s="18" t="s">
        <v>36</v>
      </c>
      <c r="H194" s="18">
        <v>25</v>
      </c>
      <c r="I194" s="18">
        <v>676868.95514533587</v>
      </c>
      <c r="J194" s="18"/>
      <c r="K194" s="18"/>
      <c r="L194" s="18"/>
    </row>
    <row r="195" spans="1:15" ht="15.75" thickBot="1" x14ac:dyDescent="0.3">
      <c r="A195" s="14">
        <v>2008</v>
      </c>
      <c r="B195" s="16">
        <v>619.95074335162826</v>
      </c>
      <c r="C195">
        <f t="shared" si="10"/>
        <v>623.91841790401668</v>
      </c>
      <c r="D195">
        <v>2034</v>
      </c>
      <c r="E195">
        <f t="shared" si="11"/>
        <v>1181.4857083841198</v>
      </c>
      <c r="F195">
        <v>1181.4857083841198</v>
      </c>
    </row>
    <row r="196" spans="1:15" x14ac:dyDescent="0.25">
      <c r="A196" s="14">
        <v>2009</v>
      </c>
      <c r="B196" s="16">
        <v>627.49062680220993</v>
      </c>
      <c r="C196">
        <f t="shared" si="10"/>
        <v>645.36331369171239</v>
      </c>
      <c r="D196">
        <v>2035</v>
      </c>
      <c r="E196">
        <f t="shared" si="11"/>
        <v>1202.9306041718155</v>
      </c>
      <c r="F196">
        <v>1202.9306041718155</v>
      </c>
      <c r="G196" s="19"/>
      <c r="H196" s="19" t="s">
        <v>43</v>
      </c>
      <c r="I196" s="19" t="s">
        <v>31</v>
      </c>
      <c r="J196" s="19" t="s">
        <v>44</v>
      </c>
      <c r="K196" s="19" t="s">
        <v>45</v>
      </c>
      <c r="L196" s="19" t="s">
        <v>46</v>
      </c>
      <c r="M196" s="19" t="s">
        <v>47</v>
      </c>
      <c r="N196" s="19" t="s">
        <v>48</v>
      </c>
      <c r="O196" s="19" t="s">
        <v>49</v>
      </c>
    </row>
    <row r="197" spans="1:15" x14ac:dyDescent="0.25">
      <c r="A197" s="14">
        <v>2010</v>
      </c>
      <c r="B197" s="16">
        <v>672.26143593342192</v>
      </c>
      <c r="C197">
        <f t="shared" si="10"/>
        <v>666.80820947940811</v>
      </c>
      <c r="D197">
        <v>2036</v>
      </c>
      <c r="E197">
        <f t="shared" si="11"/>
        <v>1224.3754999595112</v>
      </c>
      <c r="F197">
        <v>1224.3754999595112</v>
      </c>
      <c r="G197" s="17" t="s">
        <v>37</v>
      </c>
      <c r="H197" s="17">
        <v>-42437.432323790046</v>
      </c>
      <c r="I197" s="17">
        <v>701.77191319478027</v>
      </c>
      <c r="J197" s="17">
        <v>-60.471830698660817</v>
      </c>
      <c r="K197" s="17">
        <v>9.5453339560742272E-28</v>
      </c>
      <c r="L197" s="17">
        <v>-43885.818366023697</v>
      </c>
      <c r="M197" s="17">
        <v>-40989.046281556395</v>
      </c>
      <c r="N197" s="17">
        <v>-43885.818366023697</v>
      </c>
      <c r="O197" s="17">
        <v>-40989.046281556395</v>
      </c>
    </row>
    <row r="198" spans="1:15" ht="15.75" thickBot="1" x14ac:dyDescent="0.3">
      <c r="A198" s="14">
        <v>2011</v>
      </c>
      <c r="B198" s="16">
        <v>689.38253030755618</v>
      </c>
      <c r="C198">
        <f t="shared" si="10"/>
        <v>688.25310526710382</v>
      </c>
      <c r="D198">
        <v>2037</v>
      </c>
      <c r="E198">
        <f t="shared" si="11"/>
        <v>1245.8203957472069</v>
      </c>
      <c r="F198">
        <v>1245.8203957472069</v>
      </c>
      <c r="G198" s="18" t="s">
        <v>50</v>
      </c>
      <c r="H198" s="18">
        <v>21.444895787696247</v>
      </c>
      <c r="I198" s="18">
        <v>0.34957261056670258</v>
      </c>
      <c r="J198" s="18">
        <v>61.346041250003218</v>
      </c>
      <c r="K198" s="18">
        <v>6.7781878513945468E-28</v>
      </c>
      <c r="L198" s="18">
        <v>20.723413379563077</v>
      </c>
      <c r="M198" s="18">
        <v>22.166378195829417</v>
      </c>
      <c r="N198" s="18">
        <v>20.723413379563077</v>
      </c>
      <c r="O198" s="18">
        <v>22.166378195829417</v>
      </c>
    </row>
    <row r="199" spans="1:15" x14ac:dyDescent="0.25">
      <c r="A199" s="14">
        <v>2012</v>
      </c>
      <c r="B199" s="16">
        <v>721.09436290026122</v>
      </c>
      <c r="C199">
        <f t="shared" si="10"/>
        <v>709.69800105479953</v>
      </c>
      <c r="D199">
        <v>2038</v>
      </c>
      <c r="E199">
        <f t="shared" si="11"/>
        <v>1267.2652915349026</v>
      </c>
      <c r="F199">
        <v>1267.2652915349026</v>
      </c>
    </row>
    <row r="200" spans="1:15" x14ac:dyDescent="0.25">
      <c r="A200" s="14">
        <v>2013</v>
      </c>
      <c r="B200" s="16">
        <v>743.99222043143948</v>
      </c>
      <c r="C200">
        <f t="shared" si="10"/>
        <v>731.14289684249525</v>
      </c>
      <c r="D200">
        <v>2039</v>
      </c>
      <c r="E200">
        <f t="shared" si="11"/>
        <v>1288.7101873225984</v>
      </c>
      <c r="F200">
        <v>1288.7101873225984</v>
      </c>
    </row>
    <row r="201" spans="1:15" x14ac:dyDescent="0.25">
      <c r="A201" s="14">
        <v>2014</v>
      </c>
      <c r="B201" s="16">
        <v>767.94317985420787</v>
      </c>
      <c r="C201">
        <f t="shared" si="10"/>
        <v>752.58779263019824</v>
      </c>
      <c r="D201">
        <v>2040</v>
      </c>
      <c r="E201">
        <f t="shared" si="11"/>
        <v>1310.1550831102941</v>
      </c>
      <c r="F201">
        <v>1310.1550831102941</v>
      </c>
    </row>
    <row r="202" spans="1:15" x14ac:dyDescent="0.25">
      <c r="A202" s="14">
        <v>2015</v>
      </c>
      <c r="B202" s="16">
        <v>788.44365358765253</v>
      </c>
      <c r="C202">
        <f t="shared" si="10"/>
        <v>774.03268841789395</v>
      </c>
      <c r="D202">
        <v>2041</v>
      </c>
      <c r="E202">
        <f t="shared" si="11"/>
        <v>1331.5999788979898</v>
      </c>
      <c r="F202">
        <v>1331.5999788979898</v>
      </c>
    </row>
    <row r="203" spans="1:15" x14ac:dyDescent="0.25">
      <c r="A203" s="14">
        <v>2016</v>
      </c>
      <c r="B203" s="16">
        <v>796.51976227695923</v>
      </c>
      <c r="C203">
        <f t="shared" si="10"/>
        <v>795.47758420558966</v>
      </c>
      <c r="D203">
        <v>2042</v>
      </c>
      <c r="E203">
        <f t="shared" si="11"/>
        <v>1353.0448746856928</v>
      </c>
      <c r="F203">
        <v>1353.0448746856928</v>
      </c>
    </row>
    <row r="204" spans="1:15" x14ac:dyDescent="0.25">
      <c r="A204" s="14">
        <v>2017</v>
      </c>
      <c r="B204" s="16">
        <v>824.82688987366487</v>
      </c>
      <c r="C204">
        <f t="shared" si="10"/>
        <v>816.92247999328538</v>
      </c>
      <c r="D204">
        <v>2043</v>
      </c>
      <c r="E204">
        <f t="shared" si="11"/>
        <v>1374.4897704733885</v>
      </c>
      <c r="F204">
        <v>1374.4897704733885</v>
      </c>
    </row>
    <row r="205" spans="1:15" x14ac:dyDescent="0.25">
      <c r="A205" s="14">
        <v>2018</v>
      </c>
      <c r="B205" s="16">
        <v>847.16894586490355</v>
      </c>
      <c r="C205">
        <f t="shared" si="10"/>
        <v>838.36737578098109</v>
      </c>
      <c r="D205">
        <v>2044</v>
      </c>
      <c r="E205">
        <f t="shared" si="11"/>
        <v>1395.9346662610842</v>
      </c>
      <c r="F205">
        <v>1395.9346662610842</v>
      </c>
    </row>
    <row r="206" spans="1:15" x14ac:dyDescent="0.25">
      <c r="A206" s="14">
        <v>2019</v>
      </c>
      <c r="B206" s="16">
        <v>863.3811853926868</v>
      </c>
      <c r="C206">
        <f t="shared" si="10"/>
        <v>859.81227156867681</v>
      </c>
      <c r="D206">
        <v>2045</v>
      </c>
      <c r="E206">
        <f t="shared" si="11"/>
        <v>1417.3795620487799</v>
      </c>
      <c r="F206">
        <v>1417.3795620487799</v>
      </c>
    </row>
    <row r="207" spans="1:15" x14ac:dyDescent="0.25">
      <c r="A207" s="14">
        <v>2020</v>
      </c>
      <c r="B207" s="16">
        <v>843.86105443741531</v>
      </c>
      <c r="C207">
        <f t="shared" si="10"/>
        <v>881.25716735637252</v>
      </c>
      <c r="D207">
        <v>2046</v>
      </c>
      <c r="E207">
        <f t="shared" si="11"/>
        <v>1438.8244578364756</v>
      </c>
      <c r="F207">
        <v>1438.8244578364756</v>
      </c>
    </row>
    <row r="208" spans="1:15" x14ac:dyDescent="0.25">
      <c r="D208">
        <v>2047</v>
      </c>
      <c r="E208">
        <f t="shared" si="11"/>
        <v>1460.2693536241713</v>
      </c>
      <c r="F208">
        <v>1460.2693536241713</v>
      </c>
    </row>
    <row r="209" spans="1:8" x14ac:dyDescent="0.25">
      <c r="D209">
        <v>2048</v>
      </c>
      <c r="E209">
        <f t="shared" si="11"/>
        <v>1481.7142494118671</v>
      </c>
      <c r="F209">
        <v>1481.7142494118671</v>
      </c>
    </row>
    <row r="210" spans="1:8" x14ac:dyDescent="0.25">
      <c r="D210">
        <v>2049</v>
      </c>
      <c r="E210">
        <f t="shared" si="11"/>
        <v>1503.1591451995628</v>
      </c>
      <c r="F210">
        <v>1503.1591451995628</v>
      </c>
    </row>
    <row r="211" spans="1:8" x14ac:dyDescent="0.25">
      <c r="D211">
        <v>2050</v>
      </c>
      <c r="E211">
        <f t="shared" si="11"/>
        <v>1524.6040409872585</v>
      </c>
      <c r="F211">
        <v>1524.6040409872585</v>
      </c>
    </row>
    <row r="220" spans="1:8" x14ac:dyDescent="0.25">
      <c r="A220" t="s">
        <v>52</v>
      </c>
      <c r="B220" s="13" t="s">
        <v>12</v>
      </c>
      <c r="C220" s="13" t="s">
        <v>51</v>
      </c>
      <c r="D220" t="s">
        <v>52</v>
      </c>
      <c r="E220" t="s">
        <v>53</v>
      </c>
      <c r="F220" t="s">
        <v>53</v>
      </c>
      <c r="G220" t="s">
        <v>26</v>
      </c>
    </row>
    <row r="221" spans="1:8" ht="15.75" thickBot="1" x14ac:dyDescent="0.3">
      <c r="A221" s="14">
        <v>1995</v>
      </c>
      <c r="B221" s="16">
        <v>3395.2965092790796</v>
      </c>
      <c r="C221">
        <f t="shared" ref="C221:C246" si="12">$H$236+A221*$H$237</f>
        <v>2384.218499147566</v>
      </c>
      <c r="D221">
        <v>2021</v>
      </c>
      <c r="E221">
        <f>$H$236+D221*$H$237</f>
        <v>12991.467664911877</v>
      </c>
      <c r="F221">
        <v>12991.467664911877</v>
      </c>
    </row>
    <row r="222" spans="1:8" x14ac:dyDescent="0.25">
      <c r="A222" s="14">
        <v>1996</v>
      </c>
      <c r="B222" s="16">
        <v>3571.3638398133576</v>
      </c>
      <c r="C222">
        <f t="shared" si="12"/>
        <v>2792.1896209076513</v>
      </c>
      <c r="D222">
        <v>2022</v>
      </c>
      <c r="E222">
        <f t="shared" ref="E222:E250" si="13">$H$236+D222*$H$237</f>
        <v>13399.438786672079</v>
      </c>
      <c r="F222">
        <v>13399.438786672079</v>
      </c>
      <c r="G222" s="20" t="s">
        <v>27</v>
      </c>
      <c r="H222" s="20"/>
    </row>
    <row r="223" spans="1:8" x14ac:dyDescent="0.25">
      <c r="A223" s="14">
        <v>1997</v>
      </c>
      <c r="B223" s="16">
        <v>3742.3628717879924</v>
      </c>
      <c r="C223">
        <f t="shared" si="12"/>
        <v>3200.1607426678529</v>
      </c>
      <c r="D223">
        <v>2023</v>
      </c>
      <c r="E223">
        <f t="shared" si="13"/>
        <v>13807.409908432164</v>
      </c>
      <c r="F223">
        <v>13807.409908432164</v>
      </c>
      <c r="G223" s="17" t="s">
        <v>28</v>
      </c>
      <c r="H223" s="17">
        <v>0.99034965592432112</v>
      </c>
    </row>
    <row r="224" spans="1:8" x14ac:dyDescent="0.25">
      <c r="A224" s="14">
        <v>1998</v>
      </c>
      <c r="B224" s="16">
        <v>3849.1260941945284</v>
      </c>
      <c r="C224">
        <f t="shared" si="12"/>
        <v>3608.1318644280545</v>
      </c>
      <c r="D224">
        <v>2024</v>
      </c>
      <c r="E224">
        <f t="shared" si="13"/>
        <v>14215.381030192366</v>
      </c>
      <c r="F224">
        <v>14215.381030192366</v>
      </c>
      <c r="G224" s="17" t="s">
        <v>29</v>
      </c>
      <c r="H224" s="17">
        <v>0.98079244098942131</v>
      </c>
    </row>
    <row r="225" spans="1:15" x14ac:dyDescent="0.25">
      <c r="A225" s="14">
        <v>1999</v>
      </c>
      <c r="B225" s="16">
        <v>4039.029469931932</v>
      </c>
      <c r="C225">
        <f t="shared" si="12"/>
        <v>4016.1029861881398</v>
      </c>
      <c r="D225">
        <v>2025</v>
      </c>
      <c r="E225">
        <f t="shared" si="13"/>
        <v>14623.352151952568</v>
      </c>
      <c r="F225">
        <v>14623.352151952568</v>
      </c>
      <c r="G225" s="17" t="s">
        <v>30</v>
      </c>
      <c r="H225" s="17">
        <v>0.97999212603064711</v>
      </c>
    </row>
    <row r="226" spans="1:15" x14ac:dyDescent="0.25">
      <c r="A226" s="14">
        <v>2000</v>
      </c>
      <c r="B226" s="16">
        <v>4285.6996914477604</v>
      </c>
      <c r="C226">
        <f t="shared" si="12"/>
        <v>4424.0741079483414</v>
      </c>
      <c r="D226">
        <v>2026</v>
      </c>
      <c r="E226">
        <f t="shared" si="13"/>
        <v>15031.323273712653</v>
      </c>
      <c r="F226">
        <v>15031.323273712653</v>
      </c>
      <c r="G226" s="17" t="s">
        <v>31</v>
      </c>
      <c r="H226" s="17">
        <v>445.67602521773671</v>
      </c>
    </row>
    <row r="227" spans="1:15" ht="15.75" thickBot="1" x14ac:dyDescent="0.3">
      <c r="A227" s="14">
        <v>2001</v>
      </c>
      <c r="B227" s="16">
        <v>4477.9927908606405</v>
      </c>
      <c r="C227">
        <f t="shared" si="12"/>
        <v>4832.045229708543</v>
      </c>
      <c r="D227">
        <v>2027</v>
      </c>
      <c r="E227">
        <f t="shared" si="13"/>
        <v>15439.294395472854</v>
      </c>
      <c r="F227">
        <v>15439.294395472854</v>
      </c>
      <c r="G227" s="18" t="s">
        <v>32</v>
      </c>
      <c r="H227" s="18">
        <v>26</v>
      </c>
    </row>
    <row r="228" spans="1:15" x14ac:dyDescent="0.25">
      <c r="A228" s="14">
        <v>2002</v>
      </c>
      <c r="B228" s="16">
        <v>4762.2399844710872</v>
      </c>
      <c r="C228">
        <f t="shared" si="12"/>
        <v>5240.0163514686283</v>
      </c>
      <c r="D228">
        <v>2028</v>
      </c>
      <c r="E228">
        <f t="shared" si="13"/>
        <v>15847.265517233056</v>
      </c>
      <c r="F228">
        <v>15847.265517233056</v>
      </c>
    </row>
    <row r="229" spans="1:15" ht="15.75" thickBot="1" x14ac:dyDescent="0.3">
      <c r="A229" s="14">
        <v>2003</v>
      </c>
      <c r="B229" s="16">
        <v>5098.7070601212999</v>
      </c>
      <c r="C229">
        <f t="shared" si="12"/>
        <v>5647.9874732288299</v>
      </c>
      <c r="D229">
        <v>2029</v>
      </c>
      <c r="E229">
        <f t="shared" si="13"/>
        <v>16255.236638993258</v>
      </c>
      <c r="F229">
        <v>16255.236638993258</v>
      </c>
      <c r="G229" t="s">
        <v>33</v>
      </c>
    </row>
    <row r="230" spans="1:15" x14ac:dyDescent="0.25">
      <c r="A230" s="14">
        <v>2004</v>
      </c>
      <c r="B230" s="16">
        <v>5567.6127045873291</v>
      </c>
      <c r="C230">
        <f t="shared" si="12"/>
        <v>6055.9585949890316</v>
      </c>
      <c r="D230">
        <v>2030</v>
      </c>
      <c r="E230">
        <f t="shared" si="13"/>
        <v>16663.207760753343</v>
      </c>
      <c r="F230">
        <v>16663.207760753343</v>
      </c>
      <c r="G230" s="19"/>
      <c r="H230" s="19" t="s">
        <v>38</v>
      </c>
      <c r="I230" s="19" t="s">
        <v>39</v>
      </c>
      <c r="J230" s="19" t="s">
        <v>40</v>
      </c>
      <c r="K230" s="19" t="s">
        <v>41</v>
      </c>
      <c r="L230" s="19" t="s">
        <v>42</v>
      </c>
    </row>
    <row r="231" spans="1:15" x14ac:dyDescent="0.25">
      <c r="A231" s="14">
        <v>2005</v>
      </c>
      <c r="B231" s="16">
        <v>5971.2672236212438</v>
      </c>
      <c r="C231">
        <f t="shared" si="12"/>
        <v>6463.9297167492332</v>
      </c>
      <c r="D231">
        <v>2031</v>
      </c>
      <c r="E231">
        <f t="shared" si="13"/>
        <v>17071.178882513545</v>
      </c>
      <c r="F231">
        <v>17071.178882513545</v>
      </c>
      <c r="G231" s="17" t="s">
        <v>34</v>
      </c>
      <c r="H231" s="17">
        <v>1</v>
      </c>
      <c r="I231" s="17">
        <v>243419137.92823994</v>
      </c>
      <c r="J231" s="17">
        <v>243419137.92823994</v>
      </c>
      <c r="K231" s="17">
        <v>1225.5080705873074</v>
      </c>
      <c r="L231" s="17">
        <v>4.1007457811546338E-22</v>
      </c>
    </row>
    <row r="232" spans="1:15" x14ac:dyDescent="0.25">
      <c r="A232" s="14">
        <v>2006</v>
      </c>
      <c r="B232" s="16">
        <v>6456.8205788810665</v>
      </c>
      <c r="C232">
        <f t="shared" si="12"/>
        <v>6871.9008385093184</v>
      </c>
      <c r="D232">
        <v>2032</v>
      </c>
      <c r="E232">
        <f t="shared" si="13"/>
        <v>17479.150004273746</v>
      </c>
      <c r="F232">
        <v>17479.150004273746</v>
      </c>
      <c r="G232" s="17" t="s">
        <v>35</v>
      </c>
      <c r="H232" s="17">
        <v>24</v>
      </c>
      <c r="I232" s="17">
        <v>4767050.8668931359</v>
      </c>
      <c r="J232" s="17">
        <v>198627.11945388067</v>
      </c>
      <c r="K232" s="17"/>
      <c r="L232" s="17"/>
    </row>
    <row r="233" spans="1:15" ht="15.75" thickBot="1" x14ac:dyDescent="0.3">
      <c r="A233" s="14">
        <v>2007</v>
      </c>
      <c r="B233" s="16">
        <v>7014.7262483131844</v>
      </c>
      <c r="C233">
        <f t="shared" si="12"/>
        <v>7279.8719602695201</v>
      </c>
      <c r="D233">
        <v>2033</v>
      </c>
      <c r="E233">
        <f t="shared" si="13"/>
        <v>17887.121126033831</v>
      </c>
      <c r="F233">
        <v>17887.121126033831</v>
      </c>
      <c r="G233" s="18" t="s">
        <v>36</v>
      </c>
      <c r="H233" s="18">
        <v>25</v>
      </c>
      <c r="I233" s="18">
        <v>248186188.79513308</v>
      </c>
      <c r="J233" s="18"/>
      <c r="K233" s="18"/>
      <c r="L233" s="18"/>
    </row>
    <row r="234" spans="1:15" ht="15.75" thickBot="1" x14ac:dyDescent="0.3">
      <c r="A234" s="14">
        <v>2008</v>
      </c>
      <c r="B234" s="16">
        <v>7302.2071619711114</v>
      </c>
      <c r="C234">
        <f t="shared" si="12"/>
        <v>7687.8430820297217</v>
      </c>
      <c r="D234">
        <v>2034</v>
      </c>
      <c r="E234">
        <f t="shared" si="13"/>
        <v>18295.092247794033</v>
      </c>
      <c r="F234">
        <v>18295.092247794033</v>
      </c>
    </row>
    <row r="235" spans="1:15" x14ac:dyDescent="0.25">
      <c r="A235" s="14">
        <v>2009</v>
      </c>
      <c r="B235" s="16">
        <v>7537.4936704025613</v>
      </c>
      <c r="C235">
        <f t="shared" si="12"/>
        <v>8095.8142037898069</v>
      </c>
      <c r="D235">
        <v>2035</v>
      </c>
      <c r="E235">
        <f t="shared" si="13"/>
        <v>18703.063369554235</v>
      </c>
      <c r="F235">
        <v>18703.063369554235</v>
      </c>
      <c r="G235" s="19"/>
      <c r="H235" s="19" t="s">
        <v>43</v>
      </c>
      <c r="I235" s="19" t="s">
        <v>31</v>
      </c>
      <c r="J235" s="19" t="s">
        <v>44</v>
      </c>
      <c r="K235" s="19" t="s">
        <v>45</v>
      </c>
      <c r="L235" s="19" t="s">
        <v>46</v>
      </c>
      <c r="M235" s="19" t="s">
        <v>47</v>
      </c>
      <c r="N235" s="19" t="s">
        <v>48</v>
      </c>
      <c r="O235" s="19" t="s">
        <v>49</v>
      </c>
    </row>
    <row r="236" spans="1:15" x14ac:dyDescent="0.25">
      <c r="A236" s="14">
        <v>2010</v>
      </c>
      <c r="B236" s="16">
        <v>8257.6957616609307</v>
      </c>
      <c r="C236">
        <f t="shared" si="12"/>
        <v>8503.7853255500086</v>
      </c>
      <c r="D236">
        <v>2036</v>
      </c>
      <c r="E236">
        <f t="shared" si="13"/>
        <v>19111.034491314436</v>
      </c>
      <c r="F236">
        <v>19111.034491314436</v>
      </c>
      <c r="G236" s="17" t="s">
        <v>37</v>
      </c>
      <c r="H236" s="17">
        <v>-811518.1694123866</v>
      </c>
      <c r="I236" s="17">
        <v>23395.370086928018</v>
      </c>
      <c r="J236" s="17">
        <v>-34.687126828817128</v>
      </c>
      <c r="K236" s="17">
        <v>5.0913445059409666E-22</v>
      </c>
      <c r="L236" s="17">
        <v>-859803.84008355264</v>
      </c>
      <c r="M236" s="17">
        <v>-763232.49874122057</v>
      </c>
      <c r="N236" s="17">
        <v>-859803.84008355264</v>
      </c>
      <c r="O236" s="17">
        <v>-763232.49874122057</v>
      </c>
    </row>
    <row r="237" spans="1:15" ht="15.75" thickBot="1" x14ac:dyDescent="0.3">
      <c r="A237" s="14">
        <v>2011</v>
      </c>
      <c r="B237" s="16">
        <v>8875.0603971072105</v>
      </c>
      <c r="C237">
        <f t="shared" si="12"/>
        <v>8911.7564473102102</v>
      </c>
      <c r="D237">
        <v>2037</v>
      </c>
      <c r="E237">
        <f t="shared" si="13"/>
        <v>19519.005613074522</v>
      </c>
      <c r="F237">
        <v>19519.005613074522</v>
      </c>
      <c r="G237" s="18" t="s">
        <v>50</v>
      </c>
      <c r="H237" s="18">
        <v>407.97112176016748</v>
      </c>
      <c r="I237" s="18">
        <v>11.653901278593381</v>
      </c>
      <c r="J237" s="18">
        <v>35.00725739882099</v>
      </c>
      <c r="K237" s="18">
        <v>4.100745781154663E-22</v>
      </c>
      <c r="L237" s="18">
        <v>383.91865167392359</v>
      </c>
      <c r="M237" s="18">
        <v>432.02359184641136</v>
      </c>
      <c r="N237" s="18">
        <v>383.91865167392359</v>
      </c>
      <c r="O237" s="18">
        <v>432.02359184641136</v>
      </c>
    </row>
    <row r="238" spans="1:15" x14ac:dyDescent="0.25">
      <c r="A238" s="14">
        <v>2012</v>
      </c>
      <c r="B238" s="16">
        <v>9278.1357349535974</v>
      </c>
      <c r="C238">
        <f t="shared" si="12"/>
        <v>9319.7275690704118</v>
      </c>
      <c r="D238">
        <v>2038</v>
      </c>
      <c r="E238">
        <f t="shared" si="13"/>
        <v>19926.976734834723</v>
      </c>
      <c r="F238">
        <v>19926.976734834723</v>
      </c>
    </row>
    <row r="239" spans="1:15" x14ac:dyDescent="0.25">
      <c r="A239" s="14">
        <v>2013</v>
      </c>
      <c r="B239" s="16">
        <v>9812.30958998403</v>
      </c>
      <c r="C239">
        <f t="shared" si="12"/>
        <v>9727.6986908304971</v>
      </c>
      <c r="D239">
        <v>2039</v>
      </c>
      <c r="E239">
        <f t="shared" si="13"/>
        <v>20334.947856594925</v>
      </c>
      <c r="F239">
        <v>20334.947856594925</v>
      </c>
    </row>
    <row r="240" spans="1:15" x14ac:dyDescent="0.25">
      <c r="A240" s="14">
        <v>2014</v>
      </c>
      <c r="B240" s="16">
        <v>10333.718002425348</v>
      </c>
      <c r="C240">
        <f t="shared" si="12"/>
        <v>10135.669812590699</v>
      </c>
      <c r="D240">
        <v>2040</v>
      </c>
      <c r="E240">
        <f t="shared" si="13"/>
        <v>20742.91897835501</v>
      </c>
      <c r="F240">
        <v>20742.91897835501</v>
      </c>
    </row>
    <row r="241" spans="1:6" x14ac:dyDescent="0.25">
      <c r="A241" s="14">
        <v>2015</v>
      </c>
      <c r="B241" s="16">
        <v>10433.851989073068</v>
      </c>
      <c r="C241">
        <f t="shared" si="12"/>
        <v>10543.6409343509</v>
      </c>
      <c r="D241">
        <v>2041</v>
      </c>
      <c r="E241">
        <f t="shared" si="13"/>
        <v>21150.890100115212</v>
      </c>
      <c r="F241">
        <v>21150.890100115212</v>
      </c>
    </row>
    <row r="242" spans="1:6" x14ac:dyDescent="0.25">
      <c r="A242" s="14">
        <v>2016</v>
      </c>
      <c r="B242" s="16">
        <v>10947.576023781043</v>
      </c>
      <c r="C242">
        <f t="shared" si="12"/>
        <v>10951.612056110986</v>
      </c>
      <c r="D242">
        <v>2042</v>
      </c>
      <c r="E242">
        <f t="shared" si="13"/>
        <v>21558.861221875413</v>
      </c>
      <c r="F242">
        <v>21558.861221875413</v>
      </c>
    </row>
    <row r="243" spans="1:6" x14ac:dyDescent="0.25">
      <c r="A243" s="14">
        <v>2017</v>
      </c>
      <c r="B243" s="16">
        <v>11569.799775152249</v>
      </c>
      <c r="C243">
        <f t="shared" si="12"/>
        <v>11359.583177871187</v>
      </c>
      <c r="D243">
        <v>2043</v>
      </c>
      <c r="E243">
        <f t="shared" si="13"/>
        <v>21966.832343635499</v>
      </c>
      <c r="F243">
        <v>21966.832343635499</v>
      </c>
    </row>
    <row r="244" spans="1:6" x14ac:dyDescent="0.25">
      <c r="A244" s="14">
        <v>2018</v>
      </c>
      <c r="B244" s="16">
        <v>12339.297222214054</v>
      </c>
      <c r="C244">
        <f t="shared" si="12"/>
        <v>11767.554299631389</v>
      </c>
      <c r="D244">
        <v>2044</v>
      </c>
      <c r="E244">
        <f t="shared" si="13"/>
        <v>22374.8034653957</v>
      </c>
      <c r="F244">
        <v>22374.8034653957</v>
      </c>
    </row>
    <row r="245" spans="1:6" x14ac:dyDescent="0.25">
      <c r="A245" s="14">
        <v>2019</v>
      </c>
      <c r="B245" s="16">
        <v>12741.571018825523</v>
      </c>
      <c r="C245">
        <f t="shared" si="12"/>
        <v>12175.52542139159</v>
      </c>
      <c r="D245">
        <v>2045</v>
      </c>
      <c r="E245">
        <f t="shared" si="13"/>
        <v>22782.774587155902</v>
      </c>
      <c r="F245">
        <v>22782.774587155902</v>
      </c>
    </row>
    <row r="246" spans="1:6" x14ac:dyDescent="0.25">
      <c r="A246" s="14">
        <v>2020</v>
      </c>
      <c r="B246" s="16">
        <v>12919.334135027793</v>
      </c>
      <c r="C246">
        <f t="shared" si="12"/>
        <v>12583.496543151676</v>
      </c>
      <c r="D246">
        <v>2046</v>
      </c>
      <c r="E246">
        <f t="shared" si="13"/>
        <v>23190.745708916103</v>
      </c>
      <c r="F246">
        <v>23190.745708916103</v>
      </c>
    </row>
    <row r="247" spans="1:6" x14ac:dyDescent="0.25">
      <c r="D247">
        <v>2047</v>
      </c>
      <c r="E247">
        <f t="shared" si="13"/>
        <v>23598.716830676189</v>
      </c>
      <c r="F247">
        <v>23598.716830676189</v>
      </c>
    </row>
    <row r="248" spans="1:6" x14ac:dyDescent="0.25">
      <c r="D248">
        <v>2048</v>
      </c>
      <c r="E248">
        <f t="shared" si="13"/>
        <v>24006.68795243639</v>
      </c>
      <c r="F248">
        <v>24006.68795243639</v>
      </c>
    </row>
    <row r="249" spans="1:6" x14ac:dyDescent="0.25">
      <c r="D249">
        <v>2049</v>
      </c>
      <c r="E249">
        <f t="shared" si="13"/>
        <v>24414.659074196592</v>
      </c>
      <c r="F249">
        <v>24414.659074196592</v>
      </c>
    </row>
    <row r="250" spans="1:6" x14ac:dyDescent="0.25">
      <c r="D250">
        <v>2050</v>
      </c>
      <c r="E250">
        <f t="shared" si="13"/>
        <v>24822.630195956677</v>
      </c>
      <c r="F250">
        <v>24822.630195956677</v>
      </c>
    </row>
    <row r="258" spans="1:12" x14ac:dyDescent="0.25">
      <c r="B258" s="13" t="s">
        <v>13</v>
      </c>
      <c r="C258" s="13" t="s">
        <v>51</v>
      </c>
      <c r="D258" t="s">
        <v>52</v>
      </c>
      <c r="E258" t="s">
        <v>53</v>
      </c>
      <c r="F258" t="s">
        <v>53</v>
      </c>
      <c r="G258" t="s">
        <v>26</v>
      </c>
    </row>
    <row r="259" spans="1:12" ht="15.75" thickBot="1" x14ac:dyDescent="0.3">
      <c r="A259" s="14">
        <v>1995</v>
      </c>
      <c r="B259" s="16">
        <v>347.34195336517081</v>
      </c>
      <c r="C259">
        <f t="shared" ref="C259:C284" si="14">$H$274+A259*$H$275</f>
        <v>282.0576918431907</v>
      </c>
      <c r="D259">
        <v>2021</v>
      </c>
      <c r="E259">
        <f>$H$274+D259*$H$275</f>
        <v>1311.1333548287512</v>
      </c>
      <c r="F259">
        <v>1311.1333548287512</v>
      </c>
    </row>
    <row r="260" spans="1:12" x14ac:dyDescent="0.25">
      <c r="A260" s="14">
        <v>1996</v>
      </c>
      <c r="B260" s="16">
        <v>364.80186029183551</v>
      </c>
      <c r="C260">
        <f t="shared" si="14"/>
        <v>321.63752503493743</v>
      </c>
      <c r="D260">
        <v>2022</v>
      </c>
      <c r="E260">
        <f t="shared" ref="E260:E288" si="15">$H$274+D260*$H$275</f>
        <v>1350.7131880204979</v>
      </c>
      <c r="F260">
        <v>1350.7131880204979</v>
      </c>
      <c r="G260" s="20" t="s">
        <v>27</v>
      </c>
      <c r="H260" s="20"/>
    </row>
    <row r="261" spans="1:12" x14ac:dyDescent="0.25">
      <c r="A261" s="14">
        <v>1997</v>
      </c>
      <c r="B261" s="16">
        <v>389.53441393268014</v>
      </c>
      <c r="C261">
        <f t="shared" si="14"/>
        <v>361.21735822669871</v>
      </c>
      <c r="D261">
        <v>2023</v>
      </c>
      <c r="E261">
        <f t="shared" si="15"/>
        <v>1390.2930212122592</v>
      </c>
      <c r="F261">
        <v>1390.2930212122592</v>
      </c>
      <c r="G261" s="17" t="s">
        <v>28</v>
      </c>
      <c r="H261" s="17">
        <v>0.99559025829347259</v>
      </c>
    </row>
    <row r="262" spans="1:12" x14ac:dyDescent="0.25">
      <c r="A262" s="14">
        <v>1998</v>
      </c>
      <c r="B262" s="16">
        <v>419.82663966628155</v>
      </c>
      <c r="C262">
        <f t="shared" si="14"/>
        <v>400.79719141844544</v>
      </c>
      <c r="D262">
        <v>2024</v>
      </c>
      <c r="E262">
        <f t="shared" si="15"/>
        <v>1429.8728544040059</v>
      </c>
      <c r="F262">
        <v>1429.8728544040059</v>
      </c>
      <c r="G262" s="17" t="s">
        <v>29</v>
      </c>
      <c r="H262" s="17">
        <v>0.99119996240886354</v>
      </c>
    </row>
    <row r="263" spans="1:12" x14ac:dyDescent="0.25">
      <c r="A263" s="14">
        <v>1999</v>
      </c>
      <c r="B263" s="16">
        <v>440.23875411906897</v>
      </c>
      <c r="C263">
        <f t="shared" si="14"/>
        <v>440.37702461020672</v>
      </c>
      <c r="D263">
        <v>2025</v>
      </c>
      <c r="E263">
        <f t="shared" si="15"/>
        <v>1469.4526875957526</v>
      </c>
      <c r="F263">
        <v>1469.4526875957526</v>
      </c>
      <c r="G263" s="17" t="s">
        <v>30</v>
      </c>
      <c r="H263" s="17">
        <v>0.99083329417589949</v>
      </c>
    </row>
    <row r="264" spans="1:12" x14ac:dyDescent="0.25">
      <c r="A264" s="14">
        <v>2000</v>
      </c>
      <c r="B264" s="16">
        <v>470.70226321319313</v>
      </c>
      <c r="C264">
        <f t="shared" si="14"/>
        <v>479.95685780195345</v>
      </c>
      <c r="D264">
        <v>2026</v>
      </c>
      <c r="E264">
        <f t="shared" si="15"/>
        <v>1509.0325207875139</v>
      </c>
      <c r="F264">
        <v>1509.0325207875139</v>
      </c>
      <c r="G264" s="17" t="s">
        <v>31</v>
      </c>
      <c r="H264" s="17">
        <v>29.112392728746752</v>
      </c>
    </row>
    <row r="265" spans="1:12" ht="15.75" thickBot="1" x14ac:dyDescent="0.3">
      <c r="A265" s="14">
        <v>2001</v>
      </c>
      <c r="B265" s="16">
        <v>501.21672673726448</v>
      </c>
      <c r="C265">
        <f t="shared" si="14"/>
        <v>519.53669099370018</v>
      </c>
      <c r="D265">
        <v>2027</v>
      </c>
      <c r="E265">
        <f t="shared" si="15"/>
        <v>1548.6123539792607</v>
      </c>
      <c r="F265">
        <v>1548.6123539792607</v>
      </c>
      <c r="G265" s="18" t="s">
        <v>32</v>
      </c>
      <c r="H265" s="18">
        <v>26</v>
      </c>
    </row>
    <row r="266" spans="1:12" x14ac:dyDescent="0.25">
      <c r="A266" s="14">
        <v>2002</v>
      </c>
      <c r="B266" s="16">
        <v>538.48756534174402</v>
      </c>
      <c r="C266">
        <f t="shared" si="14"/>
        <v>559.11652418546146</v>
      </c>
      <c r="D266">
        <v>2028</v>
      </c>
      <c r="E266">
        <f t="shared" si="15"/>
        <v>1588.1921871710074</v>
      </c>
      <c r="F266">
        <v>1588.1921871710074</v>
      </c>
    </row>
    <row r="267" spans="1:12" ht="15.75" thickBot="1" x14ac:dyDescent="0.3">
      <c r="A267" s="14">
        <v>2003</v>
      </c>
      <c r="B267" s="16">
        <v>566.22518015913818</v>
      </c>
      <c r="C267">
        <f t="shared" si="14"/>
        <v>598.69635737720819</v>
      </c>
      <c r="D267">
        <v>2029</v>
      </c>
      <c r="E267">
        <f t="shared" si="15"/>
        <v>1627.7720203627687</v>
      </c>
      <c r="F267">
        <v>1627.7720203627687</v>
      </c>
      <c r="G267" t="s">
        <v>33</v>
      </c>
    </row>
    <row r="268" spans="1:12" x14ac:dyDescent="0.25">
      <c r="A268" s="14">
        <v>2004</v>
      </c>
      <c r="B268" s="16">
        <v>600.22615564636749</v>
      </c>
      <c r="C268">
        <f t="shared" si="14"/>
        <v>638.27619056895492</v>
      </c>
      <c r="D268">
        <v>2030</v>
      </c>
      <c r="E268">
        <f t="shared" si="15"/>
        <v>1667.3518535545154</v>
      </c>
      <c r="F268">
        <v>1667.3518535545154</v>
      </c>
      <c r="G268" s="19"/>
      <c r="H268" s="19" t="s">
        <v>38</v>
      </c>
      <c r="I268" s="19" t="s">
        <v>39</v>
      </c>
      <c r="J268" s="19" t="s">
        <v>40</v>
      </c>
      <c r="K268" s="19" t="s">
        <v>41</v>
      </c>
      <c r="L268" s="19" t="s">
        <v>42</v>
      </c>
    </row>
    <row r="269" spans="1:12" x14ac:dyDescent="0.25">
      <c r="A269" s="14">
        <v>2005</v>
      </c>
      <c r="B269" s="16">
        <v>647.96903491246496</v>
      </c>
      <c r="C269">
        <f t="shared" si="14"/>
        <v>677.8560237607162</v>
      </c>
      <c r="D269">
        <v>2031</v>
      </c>
      <c r="E269">
        <f t="shared" si="15"/>
        <v>1706.9316867462767</v>
      </c>
      <c r="F269">
        <v>1706.9316867462767</v>
      </c>
      <c r="G269" s="17" t="s">
        <v>34</v>
      </c>
      <c r="H269" s="17">
        <v>1</v>
      </c>
      <c r="I269" s="17">
        <v>2291098.6733996365</v>
      </c>
      <c r="J269" s="17">
        <v>2291098.6733996365</v>
      </c>
      <c r="K269" s="17">
        <v>2703.2610771768695</v>
      </c>
      <c r="L269" s="17">
        <v>3.4905780513719998E-26</v>
      </c>
    </row>
    <row r="270" spans="1:12" x14ac:dyDescent="0.25">
      <c r="A270" s="14">
        <v>2006</v>
      </c>
      <c r="B270" s="16">
        <v>686.57156790663146</v>
      </c>
      <c r="C270">
        <f t="shared" si="14"/>
        <v>717.43585695246293</v>
      </c>
      <c r="D270">
        <v>2032</v>
      </c>
      <c r="E270">
        <f t="shared" si="15"/>
        <v>1746.5115199380234</v>
      </c>
      <c r="F270">
        <v>1746.5115199380234</v>
      </c>
      <c r="G270" s="17" t="s">
        <v>35</v>
      </c>
      <c r="H270" s="17">
        <v>24</v>
      </c>
      <c r="I270" s="17">
        <v>20340.753849426885</v>
      </c>
      <c r="J270" s="17">
        <v>847.53141039278682</v>
      </c>
      <c r="K270" s="17"/>
      <c r="L270" s="17"/>
    </row>
    <row r="271" spans="1:12" ht="15.75" thickBot="1" x14ac:dyDescent="0.3">
      <c r="A271" s="14">
        <v>2007</v>
      </c>
      <c r="B271" s="16">
        <v>737.30540670129744</v>
      </c>
      <c r="C271">
        <f t="shared" si="14"/>
        <v>757.01569014422421</v>
      </c>
      <c r="D271">
        <v>2033</v>
      </c>
      <c r="E271">
        <f t="shared" si="15"/>
        <v>1786.0913531297701</v>
      </c>
      <c r="F271">
        <v>1786.0913531297701</v>
      </c>
      <c r="G271" s="18" t="s">
        <v>36</v>
      </c>
      <c r="H271" s="18">
        <v>25</v>
      </c>
      <c r="I271" s="18">
        <v>2311439.4272490633</v>
      </c>
      <c r="J271" s="18"/>
      <c r="K271" s="18"/>
      <c r="L271" s="18"/>
    </row>
    <row r="272" spans="1:12" ht="15.75" thickBot="1" x14ac:dyDescent="0.3">
      <c r="A272" s="14">
        <v>2008</v>
      </c>
      <c r="B272" s="16">
        <v>762.77519600610356</v>
      </c>
      <c r="C272">
        <f t="shared" si="14"/>
        <v>796.59552333597094</v>
      </c>
      <c r="D272">
        <v>2034</v>
      </c>
      <c r="E272">
        <f t="shared" si="15"/>
        <v>1825.6711863215314</v>
      </c>
      <c r="F272">
        <v>1825.6711863215314</v>
      </c>
    </row>
    <row r="273" spans="1:15" x14ac:dyDescent="0.25">
      <c r="A273" s="14">
        <v>2009</v>
      </c>
      <c r="B273" s="16">
        <v>807.89608200610348</v>
      </c>
      <c r="C273">
        <f t="shared" si="14"/>
        <v>836.17535652771767</v>
      </c>
      <c r="D273">
        <v>2035</v>
      </c>
      <c r="E273">
        <f t="shared" si="15"/>
        <v>1865.2510195132782</v>
      </c>
      <c r="F273">
        <v>1865.2510195132782</v>
      </c>
      <c r="G273" s="19"/>
      <c r="H273" s="19" t="s">
        <v>43</v>
      </c>
      <c r="I273" s="19" t="s">
        <v>31</v>
      </c>
      <c r="J273" s="19" t="s">
        <v>44</v>
      </c>
      <c r="K273" s="19" t="s">
        <v>45</v>
      </c>
      <c r="L273" s="19" t="s">
        <v>46</v>
      </c>
      <c r="M273" s="19" t="s">
        <v>47</v>
      </c>
      <c r="N273" s="19" t="s">
        <v>48</v>
      </c>
      <c r="O273" s="19" t="s">
        <v>49</v>
      </c>
    </row>
    <row r="274" spans="1:15" x14ac:dyDescent="0.25">
      <c r="A274" s="14">
        <v>2010</v>
      </c>
      <c r="B274" s="16">
        <v>873.68125148779302</v>
      </c>
      <c r="C274">
        <f t="shared" si="14"/>
        <v>875.75518971947895</v>
      </c>
      <c r="D274">
        <v>2036</v>
      </c>
      <c r="E274">
        <f t="shared" si="15"/>
        <v>1904.8308527050249</v>
      </c>
      <c r="F274">
        <v>1904.8308527050249</v>
      </c>
      <c r="G274" s="17" t="s">
        <v>37</v>
      </c>
      <c r="H274" s="17">
        <v>-78679.709525702448</v>
      </c>
      <c r="I274" s="17">
        <v>1528.2293941485207</v>
      </c>
      <c r="J274" s="17">
        <v>-51.484227320166291</v>
      </c>
      <c r="K274" s="17">
        <v>4.4105915508054005E-26</v>
      </c>
      <c r="L274" s="17">
        <v>-81833.819974123253</v>
      </c>
      <c r="M274" s="17">
        <v>-75525.599077281644</v>
      </c>
      <c r="N274" s="17">
        <v>-81833.819974123253</v>
      </c>
      <c r="O274" s="17">
        <v>-75525.599077281644</v>
      </c>
    </row>
    <row r="275" spans="1:15" ht="15.75" thickBot="1" x14ac:dyDescent="0.3">
      <c r="A275" s="14">
        <v>2011</v>
      </c>
      <c r="B275" s="16">
        <v>889.72665698779315</v>
      </c>
      <c r="C275">
        <f t="shared" si="14"/>
        <v>915.33502291122568</v>
      </c>
      <c r="D275">
        <v>2037</v>
      </c>
      <c r="E275">
        <f t="shared" si="15"/>
        <v>1944.4106858967862</v>
      </c>
      <c r="F275">
        <v>1944.4106858967862</v>
      </c>
      <c r="G275" s="18" t="s">
        <v>50</v>
      </c>
      <c r="H275" s="18">
        <v>39.579833191752201</v>
      </c>
      <c r="I275" s="18">
        <v>0.76125465954490446</v>
      </c>
      <c r="J275" s="18">
        <v>51.992894487389982</v>
      </c>
      <c r="K275" s="18">
        <v>3.4905780513720497E-26</v>
      </c>
      <c r="L275" s="18">
        <v>38.008680794884839</v>
      </c>
      <c r="M275" s="18">
        <v>41.150985588619562</v>
      </c>
      <c r="N275" s="18">
        <v>38.008680794884839</v>
      </c>
      <c r="O275" s="18">
        <v>41.150985588619562</v>
      </c>
    </row>
    <row r="276" spans="1:15" x14ac:dyDescent="0.25">
      <c r="A276" s="14">
        <v>2012</v>
      </c>
      <c r="B276" s="16">
        <v>948.58613160884352</v>
      </c>
      <c r="C276">
        <f t="shared" si="14"/>
        <v>954.91485610297241</v>
      </c>
      <c r="D276">
        <v>2038</v>
      </c>
      <c r="E276">
        <f t="shared" si="15"/>
        <v>1983.9905190885329</v>
      </c>
      <c r="F276">
        <v>1983.9905190885329</v>
      </c>
    </row>
    <row r="277" spans="1:15" x14ac:dyDescent="0.25">
      <c r="A277" s="14">
        <v>2013</v>
      </c>
      <c r="B277" s="16">
        <v>982.36020997558592</v>
      </c>
      <c r="C277">
        <f t="shared" si="14"/>
        <v>994.49468929473369</v>
      </c>
      <c r="D277">
        <v>2039</v>
      </c>
      <c r="E277">
        <f t="shared" si="15"/>
        <v>2023.5703522802942</v>
      </c>
      <c r="F277">
        <v>2023.5703522802942</v>
      </c>
    </row>
    <row r="278" spans="1:15" x14ac:dyDescent="0.25">
      <c r="A278" s="14">
        <v>2014</v>
      </c>
      <c r="B278" s="16">
        <v>1051.4094465061037</v>
      </c>
      <c r="C278">
        <f t="shared" si="14"/>
        <v>1034.0745224864804</v>
      </c>
      <c r="D278">
        <v>2040</v>
      </c>
      <c r="E278">
        <f t="shared" si="15"/>
        <v>2063.1501854720409</v>
      </c>
      <c r="F278">
        <v>2063.1501854720409</v>
      </c>
    </row>
    <row r="279" spans="1:15" x14ac:dyDescent="0.25">
      <c r="A279" s="14">
        <v>2015</v>
      </c>
      <c r="B279" s="16">
        <v>1109.6853998273766</v>
      </c>
      <c r="C279">
        <f t="shared" si="14"/>
        <v>1073.6543556782417</v>
      </c>
      <c r="D279">
        <v>2041</v>
      </c>
      <c r="E279">
        <f t="shared" si="15"/>
        <v>2102.7300186637876</v>
      </c>
      <c r="F279">
        <v>2102.7300186637876</v>
      </c>
    </row>
    <row r="280" spans="1:15" x14ac:dyDescent="0.25">
      <c r="A280" s="14">
        <v>2016</v>
      </c>
      <c r="B280" s="16">
        <v>1143.6709502781268</v>
      </c>
      <c r="C280">
        <f t="shared" si="14"/>
        <v>1113.2341888699884</v>
      </c>
      <c r="D280">
        <v>2042</v>
      </c>
      <c r="E280">
        <f t="shared" si="15"/>
        <v>2142.3098518555489</v>
      </c>
      <c r="F280">
        <v>2142.3098518555489</v>
      </c>
    </row>
    <row r="281" spans="1:15" x14ac:dyDescent="0.25">
      <c r="A281" s="14">
        <v>2017</v>
      </c>
      <c r="B281" s="16">
        <v>1190.4503506124297</v>
      </c>
      <c r="C281">
        <f t="shared" si="14"/>
        <v>1152.8140220617352</v>
      </c>
      <c r="D281">
        <v>2043</v>
      </c>
      <c r="E281">
        <f t="shared" si="15"/>
        <v>2181.8896850472956</v>
      </c>
      <c r="F281">
        <v>2181.8896850472956</v>
      </c>
    </row>
    <row r="282" spans="1:15" x14ac:dyDescent="0.25">
      <c r="A282" s="14">
        <v>2018</v>
      </c>
      <c r="B282" s="16">
        <v>1207.4328652847239</v>
      </c>
      <c r="C282">
        <f t="shared" si="14"/>
        <v>1192.3938552534964</v>
      </c>
      <c r="D282">
        <v>2044</v>
      </c>
      <c r="E282">
        <f t="shared" si="15"/>
        <v>2221.4695182390424</v>
      </c>
      <c r="F282">
        <v>2221.4695182390424</v>
      </c>
    </row>
    <row r="283" spans="1:15" x14ac:dyDescent="0.25">
      <c r="A283" s="14">
        <v>2019</v>
      </c>
      <c r="B283" s="16">
        <v>1253.6312075788526</v>
      </c>
      <c r="C283">
        <f t="shared" si="14"/>
        <v>1231.9736884452432</v>
      </c>
      <c r="D283">
        <v>2045</v>
      </c>
      <c r="E283">
        <f t="shared" si="15"/>
        <v>2261.0493514308037</v>
      </c>
      <c r="F283">
        <v>2261.0493514308037</v>
      </c>
    </row>
    <row r="284" spans="1:15" x14ac:dyDescent="0.25">
      <c r="A284" s="14">
        <v>2020</v>
      </c>
      <c r="B284" s="16">
        <v>1265.1925050892919</v>
      </c>
      <c r="C284">
        <f t="shared" si="14"/>
        <v>1271.5535216369899</v>
      </c>
      <c r="D284">
        <v>2046</v>
      </c>
      <c r="E284">
        <f t="shared" si="15"/>
        <v>2300.6291846225504</v>
      </c>
      <c r="F284">
        <v>2300.6291846225504</v>
      </c>
    </row>
    <row r="285" spans="1:15" x14ac:dyDescent="0.25">
      <c r="D285">
        <v>2047</v>
      </c>
      <c r="E285">
        <f t="shared" si="15"/>
        <v>2340.2090178143117</v>
      </c>
      <c r="F285">
        <v>2340.2090178143117</v>
      </c>
    </row>
    <row r="286" spans="1:15" x14ac:dyDescent="0.25">
      <c r="D286">
        <v>2048</v>
      </c>
      <c r="E286">
        <f t="shared" si="15"/>
        <v>2379.7888510060584</v>
      </c>
      <c r="F286">
        <v>2379.7888510060584</v>
      </c>
    </row>
    <row r="287" spans="1:15" x14ac:dyDescent="0.25">
      <c r="D287">
        <v>2049</v>
      </c>
      <c r="E287">
        <f t="shared" si="15"/>
        <v>2419.3686841978051</v>
      </c>
      <c r="F287">
        <v>2419.3686841978051</v>
      </c>
    </row>
    <row r="288" spans="1:15" x14ac:dyDescent="0.25">
      <c r="D288">
        <v>2050</v>
      </c>
      <c r="E288">
        <f t="shared" si="15"/>
        <v>2458.9485173895664</v>
      </c>
      <c r="F288">
        <v>2458.9485173895664</v>
      </c>
    </row>
  </sheetData>
  <sortState ref="K26:K51">
    <sortCondition ref="K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9"/>
  <sheetViews>
    <sheetView workbookViewId="0">
      <selection activeCell="H48" sqref="H48"/>
    </sheetView>
  </sheetViews>
  <sheetFormatPr defaultRowHeight="15" x14ac:dyDescent="0.25"/>
  <cols>
    <col min="2" max="2" width="21" customWidth="1"/>
    <col min="7" max="7" width="26.5703125" customWidth="1"/>
    <col min="8" max="8" width="12" customWidth="1"/>
    <col min="9" max="9" width="9.85546875" customWidth="1"/>
    <col min="10" max="10" width="10.85546875" customWidth="1"/>
    <col min="11" max="11" width="15.85546875" customWidth="1"/>
    <col min="12" max="12" width="15.7109375" customWidth="1"/>
    <col min="13" max="13" width="21.42578125" customWidth="1"/>
    <col min="19" max="19" width="19.5703125" customWidth="1"/>
  </cols>
  <sheetData>
    <row r="1" spans="1:26" x14ac:dyDescent="0.25">
      <c r="C1" s="22"/>
      <c r="D1" s="22"/>
      <c r="E1" s="22"/>
      <c r="F1" s="22"/>
      <c r="G1" s="22"/>
      <c r="H1" s="22"/>
      <c r="I1" s="22"/>
      <c r="J1" s="23"/>
      <c r="R1" t="s">
        <v>68</v>
      </c>
      <c r="T1" t="s">
        <v>69</v>
      </c>
      <c r="U1" t="s">
        <v>70</v>
      </c>
      <c r="W1" t="s">
        <v>55</v>
      </c>
      <c r="X1" t="s">
        <v>71</v>
      </c>
      <c r="Y1" t="s">
        <v>57</v>
      </c>
      <c r="Z1" t="s">
        <v>72</v>
      </c>
    </row>
    <row r="2" spans="1:26" x14ac:dyDescent="0.25">
      <c r="C2" s="24"/>
      <c r="D2" s="24"/>
      <c r="E2" s="24"/>
      <c r="F2" s="24"/>
      <c r="G2" s="24"/>
      <c r="H2" s="24"/>
      <c r="I2" s="24"/>
      <c r="J2" s="25">
        <v>2020</v>
      </c>
      <c r="S2" s="6">
        <v>1995</v>
      </c>
      <c r="T2">
        <v>0.19600000000000001</v>
      </c>
      <c r="U2">
        <v>0.121</v>
      </c>
    </row>
    <row r="3" spans="1:26" ht="22.5" x14ac:dyDescent="0.25">
      <c r="C3" s="24" t="s">
        <v>55</v>
      </c>
      <c r="D3" s="24" t="s">
        <v>56</v>
      </c>
      <c r="E3" s="24" t="s">
        <v>57</v>
      </c>
      <c r="F3" s="24" t="s">
        <v>58</v>
      </c>
      <c r="G3" s="24" t="s">
        <v>59</v>
      </c>
      <c r="H3" s="24" t="s">
        <v>67</v>
      </c>
      <c r="I3" s="24" t="s">
        <v>60</v>
      </c>
      <c r="J3" s="25" t="s">
        <v>61</v>
      </c>
      <c r="M3" t="s">
        <v>65</v>
      </c>
      <c r="P3" t="s">
        <v>66</v>
      </c>
      <c r="S3" s="6">
        <v>1996</v>
      </c>
      <c r="T3">
        <v>0.17799999999999999</v>
      </c>
      <c r="U3">
        <v>0.121</v>
      </c>
    </row>
    <row r="4" spans="1:26" x14ac:dyDescent="0.25">
      <c r="A4" t="s">
        <v>0</v>
      </c>
      <c r="C4" s="21">
        <v>758.02849811195711</v>
      </c>
      <c r="D4" s="21">
        <v>6268.0775930936161</v>
      </c>
      <c r="E4" s="21">
        <v>9421.40352952797</v>
      </c>
      <c r="F4" s="21">
        <v>2700.1024998226148</v>
      </c>
      <c r="G4" s="21">
        <v>4296.8020451371731</v>
      </c>
      <c r="H4" s="21">
        <v>1591.2135122192983</v>
      </c>
      <c r="I4" s="21">
        <v>231.82733153274143</v>
      </c>
      <c r="J4" s="21">
        <v>26823.248350022292</v>
      </c>
      <c r="N4" s="5"/>
      <c r="O4" s="5"/>
      <c r="Q4" s="5"/>
      <c r="S4" s="6">
        <v>1997</v>
      </c>
      <c r="T4">
        <v>0.157</v>
      </c>
      <c r="U4">
        <v>0.121</v>
      </c>
    </row>
    <row r="5" spans="1:26" x14ac:dyDescent="0.25">
      <c r="A5" t="s">
        <v>12</v>
      </c>
      <c r="C5" s="8">
        <v>123.80457556099002</v>
      </c>
      <c r="D5" s="8">
        <v>1456.8785524444547</v>
      </c>
      <c r="E5" s="8">
        <v>7386.3956836547486</v>
      </c>
      <c r="F5" s="8">
        <v>654.7812053848852</v>
      </c>
      <c r="G5" s="8">
        <v>1847.2163132285209</v>
      </c>
      <c r="H5" s="8">
        <v>572.63610606139696</v>
      </c>
      <c r="I5" s="8">
        <v>128.25002110263299</v>
      </c>
      <c r="J5" s="8">
        <v>12919.334135027793</v>
      </c>
      <c r="S5" s="6">
        <v>1998</v>
      </c>
      <c r="T5">
        <v>0.13900000000000001</v>
      </c>
      <c r="U5">
        <v>0.121</v>
      </c>
    </row>
    <row r="6" spans="1:26" x14ac:dyDescent="0.25">
      <c r="A6" t="s">
        <v>11</v>
      </c>
      <c r="C6" s="8">
        <v>69.554810933435178</v>
      </c>
      <c r="D6" s="8">
        <v>332.21067908602447</v>
      </c>
      <c r="E6" s="8">
        <v>236.02958921737127</v>
      </c>
      <c r="F6" s="8">
        <v>15.559083937823834</v>
      </c>
      <c r="G6" s="8">
        <v>142.57499614389664</v>
      </c>
      <c r="H6" s="8">
        <v>21.789843068502105</v>
      </c>
      <c r="I6" s="8">
        <v>5.6661347835080367</v>
      </c>
      <c r="J6" s="8">
        <v>843.86105443741531</v>
      </c>
      <c r="S6" s="6">
        <v>1999</v>
      </c>
      <c r="T6">
        <v>0.13400000000000001</v>
      </c>
      <c r="U6">
        <v>0.121</v>
      </c>
    </row>
    <row r="7" spans="1:26" x14ac:dyDescent="0.25">
      <c r="A7" t="s">
        <v>62</v>
      </c>
      <c r="C7" s="8">
        <v>357.46846822089555</v>
      </c>
      <c r="D7" s="8">
        <v>836.07206298554422</v>
      </c>
      <c r="E7" s="8">
        <v>19.662476565538373</v>
      </c>
      <c r="F7" s="8">
        <v>7.9516606740203546</v>
      </c>
      <c r="G7" s="8">
        <v>25.434139105443581</v>
      </c>
      <c r="H7" s="8">
        <v>1.9041792796486179</v>
      </c>
      <c r="I7" s="8">
        <v>0</v>
      </c>
      <c r="J7" s="8">
        <v>1265.1925050892919</v>
      </c>
      <c r="S7" s="6">
        <v>2000</v>
      </c>
      <c r="T7">
        <v>0.14199999999999999</v>
      </c>
      <c r="U7">
        <v>0.121</v>
      </c>
    </row>
    <row r="8" spans="1:26" x14ac:dyDescent="0.25">
      <c r="A8" t="s">
        <v>10</v>
      </c>
      <c r="C8" s="8">
        <v>11.580146287479202</v>
      </c>
      <c r="D8" s="8">
        <v>657.94760697752133</v>
      </c>
      <c r="E8" s="8">
        <v>229.43633702218452</v>
      </c>
      <c r="F8" s="8">
        <v>218.01383040988475</v>
      </c>
      <c r="G8" s="8">
        <v>265.58667952778796</v>
      </c>
      <c r="H8" s="8">
        <v>2.5985886210108728</v>
      </c>
      <c r="I8" s="8">
        <v>6.4129865280678686</v>
      </c>
      <c r="J8" s="8">
        <v>1397.0905963478713</v>
      </c>
      <c r="S8" s="6">
        <v>2001</v>
      </c>
      <c r="T8">
        <v>0.126</v>
      </c>
      <c r="U8">
        <v>0.12</v>
      </c>
    </row>
    <row r="9" spans="1:26" x14ac:dyDescent="0.25">
      <c r="A9" t="s">
        <v>7</v>
      </c>
      <c r="C9" s="8">
        <v>46.309049114902002</v>
      </c>
      <c r="D9" s="8">
        <v>759.0527998931791</v>
      </c>
      <c r="E9" s="8">
        <v>574.83192569669757</v>
      </c>
      <c r="F9" s="8">
        <v>837.39769342228044</v>
      </c>
      <c r="G9" s="8">
        <v>655.34016970450898</v>
      </c>
      <c r="H9" s="8">
        <v>510.13807100777274</v>
      </c>
      <c r="I9" s="8">
        <v>77.370553881654217</v>
      </c>
      <c r="J9" s="8">
        <v>3871.3105317782552</v>
      </c>
      <c r="S9" s="6">
        <v>2002</v>
      </c>
      <c r="T9">
        <v>0.11899999999999999</v>
      </c>
      <c r="U9">
        <v>0.11700000000000001</v>
      </c>
    </row>
    <row r="10" spans="1:26" x14ac:dyDescent="0.25">
      <c r="A10" s="26" t="s">
        <v>63</v>
      </c>
      <c r="C10" s="8">
        <v>93.499968906951054</v>
      </c>
      <c r="D10" s="8">
        <v>233.49451228474115</v>
      </c>
      <c r="E10" s="8">
        <v>76.441744951423061</v>
      </c>
      <c r="F10" s="8">
        <v>25.958217771939566</v>
      </c>
      <c r="G10" s="8">
        <v>660.46454424533499</v>
      </c>
      <c r="H10" s="8">
        <v>85.418426049307428</v>
      </c>
      <c r="I10" s="8">
        <v>6.7260118883176068E-2</v>
      </c>
      <c r="J10" s="8">
        <v>1282.8212026570106</v>
      </c>
      <c r="S10" s="6">
        <v>2003</v>
      </c>
      <c r="T10">
        <v>0.106</v>
      </c>
      <c r="U10">
        <v>0.10299999999999999</v>
      </c>
    </row>
    <row r="11" spans="1:26" x14ac:dyDescent="0.25">
      <c r="A11" s="26" t="s">
        <v>64</v>
      </c>
      <c r="C11" s="8">
        <v>55.811479087303951</v>
      </c>
      <c r="D11" s="8">
        <v>1992.4213794221525</v>
      </c>
      <c r="E11" s="8">
        <v>898.60577242000647</v>
      </c>
      <c r="F11" s="8">
        <v>940.44080822178069</v>
      </c>
      <c r="G11" s="8">
        <v>700.18520318167975</v>
      </c>
      <c r="H11" s="8">
        <v>396.72829813165941</v>
      </c>
      <c r="I11" s="8">
        <v>14.060375117995065</v>
      </c>
      <c r="J11" s="8">
        <v>5243.6383246846699</v>
      </c>
      <c r="S11" s="6">
        <v>2004</v>
      </c>
      <c r="T11">
        <v>0.111</v>
      </c>
      <c r="U11">
        <v>0.13500000000000001</v>
      </c>
    </row>
    <row r="12" spans="1:26" x14ac:dyDescent="0.25">
      <c r="S12" s="6">
        <v>2005</v>
      </c>
      <c r="T12">
        <v>0.104</v>
      </c>
      <c r="U12">
        <v>0.105</v>
      </c>
    </row>
    <row r="13" spans="1:26" x14ac:dyDescent="0.25">
      <c r="S13" s="6">
        <v>2006</v>
      </c>
      <c r="T13">
        <v>0.105</v>
      </c>
      <c r="U13">
        <v>0.108</v>
      </c>
    </row>
    <row r="14" spans="1:26" x14ac:dyDescent="0.25">
      <c r="S14" s="6">
        <v>2007</v>
      </c>
      <c r="T14">
        <v>9.8000000000000004E-2</v>
      </c>
      <c r="U14">
        <v>0.17799999999999999</v>
      </c>
    </row>
    <row r="15" spans="1:26" x14ac:dyDescent="0.25">
      <c r="S15" s="6">
        <v>2008</v>
      </c>
      <c r="T15">
        <v>8.7999999999999995E-2</v>
      </c>
      <c r="U15">
        <v>0.17799999999999999</v>
      </c>
    </row>
    <row r="16" spans="1:26" x14ac:dyDescent="0.25">
      <c r="S16" s="6">
        <v>2009</v>
      </c>
      <c r="T16">
        <v>8.6999999999999994E-2</v>
      </c>
      <c r="U16">
        <v>0.157</v>
      </c>
    </row>
    <row r="17" spans="2:58" x14ac:dyDescent="0.25">
      <c r="S17" s="6">
        <v>2010</v>
      </c>
      <c r="T17">
        <v>8.5999999999999993E-2</v>
      </c>
      <c r="U17">
        <v>0.161</v>
      </c>
    </row>
    <row r="18" spans="2:58" x14ac:dyDescent="0.25">
      <c r="S18" s="6">
        <v>2011</v>
      </c>
      <c r="T18">
        <v>8.3000000000000004E-2</v>
      </c>
      <c r="U18">
        <v>0.17499999999999999</v>
      </c>
    </row>
    <row r="19" spans="2:58" x14ac:dyDescent="0.25">
      <c r="S19" s="6">
        <v>2012</v>
      </c>
      <c r="T19">
        <v>8.3000000000000004E-2</v>
      </c>
      <c r="U19">
        <v>0.154</v>
      </c>
    </row>
    <row r="20" spans="2:58" x14ac:dyDescent="0.25">
      <c r="S20" s="6">
        <v>2013</v>
      </c>
      <c r="T20">
        <v>8.2000000000000003E-2</v>
      </c>
      <c r="U20">
        <v>0.17699999999999999</v>
      </c>
    </row>
    <row r="21" spans="2:58" x14ac:dyDescent="0.25">
      <c r="S21" s="6">
        <v>2014</v>
      </c>
      <c r="T21">
        <v>7.5999999999999998E-2</v>
      </c>
      <c r="U21">
        <v>0.183</v>
      </c>
    </row>
    <row r="22" spans="2:58" x14ac:dyDescent="0.25">
      <c r="S22" s="6">
        <v>2015</v>
      </c>
      <c r="T22">
        <v>6.9000000000000006E-2</v>
      </c>
      <c r="U22">
        <v>0.16900000000000001</v>
      </c>
    </row>
    <row r="23" spans="2:58" x14ac:dyDescent="0.25">
      <c r="S23" s="6">
        <v>2016</v>
      </c>
      <c r="T23">
        <v>6.6000000000000003E-2</v>
      </c>
      <c r="U23">
        <v>0.14599999999999999</v>
      </c>
    </row>
    <row r="24" spans="2:58" x14ac:dyDescent="0.25">
      <c r="S24" s="6">
        <v>2017</v>
      </c>
      <c r="T24">
        <v>6.4000000000000001E-2</v>
      </c>
      <c r="U24">
        <v>0.13100000000000001</v>
      </c>
    </row>
    <row r="25" spans="2:58" x14ac:dyDescent="0.25">
      <c r="S25" s="6">
        <v>2018</v>
      </c>
      <c r="T25">
        <v>5.8000000000000003E-2</v>
      </c>
      <c r="U25">
        <v>0.127</v>
      </c>
    </row>
    <row r="26" spans="2:58" x14ac:dyDescent="0.25">
      <c r="S26" s="6">
        <v>2019</v>
      </c>
      <c r="T26">
        <v>5.2999999999999999E-2</v>
      </c>
      <c r="U26">
        <v>0.115</v>
      </c>
    </row>
    <row r="27" spans="2:58" x14ac:dyDescent="0.25">
      <c r="S27" s="6">
        <v>2020</v>
      </c>
      <c r="T27" s="27">
        <v>0.05</v>
      </c>
      <c r="U27" s="5">
        <v>0.12</v>
      </c>
      <c r="X27">
        <v>0.67</v>
      </c>
      <c r="Y27">
        <v>7.4999999999999997E-2</v>
      </c>
      <c r="Z27">
        <v>0.82</v>
      </c>
    </row>
    <row r="31" spans="2:58" x14ac:dyDescent="0.25"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>
        <v>10</v>
      </c>
      <c r="N31">
        <v>11</v>
      </c>
      <c r="O31">
        <v>12</v>
      </c>
      <c r="P31">
        <v>13</v>
      </c>
      <c r="Q31">
        <v>14</v>
      </c>
      <c r="R31">
        <v>15</v>
      </c>
      <c r="S31">
        <v>16</v>
      </c>
      <c r="T31">
        <v>17</v>
      </c>
      <c r="U31">
        <v>18</v>
      </c>
      <c r="V31">
        <v>19</v>
      </c>
      <c r="W31">
        <v>20</v>
      </c>
      <c r="X31">
        <v>21</v>
      </c>
      <c r="Y31">
        <v>22</v>
      </c>
      <c r="Z31">
        <v>23</v>
      </c>
      <c r="AA31">
        <v>24</v>
      </c>
      <c r="AB31">
        <v>25</v>
      </c>
      <c r="AC31">
        <v>26</v>
      </c>
      <c r="AD31">
        <v>27</v>
      </c>
      <c r="AE31">
        <v>28</v>
      </c>
      <c r="AF31">
        <v>29</v>
      </c>
      <c r="AG31">
        <v>30</v>
      </c>
      <c r="AH31">
        <v>31</v>
      </c>
      <c r="AI31">
        <v>32</v>
      </c>
      <c r="AJ31">
        <v>33</v>
      </c>
      <c r="AK31">
        <v>34</v>
      </c>
      <c r="AL31">
        <v>35</v>
      </c>
      <c r="AM31">
        <v>36</v>
      </c>
      <c r="AN31">
        <v>37</v>
      </c>
      <c r="AO31">
        <v>38</v>
      </c>
      <c r="AP31">
        <v>39</v>
      </c>
      <c r="AQ31">
        <v>40</v>
      </c>
      <c r="AR31">
        <v>41</v>
      </c>
      <c r="AS31">
        <v>42</v>
      </c>
      <c r="AT31">
        <v>43</v>
      </c>
      <c r="AU31">
        <v>44</v>
      </c>
      <c r="AV31">
        <v>45</v>
      </c>
      <c r="AW31">
        <v>46</v>
      </c>
      <c r="AX31">
        <v>47</v>
      </c>
      <c r="AY31">
        <v>48</v>
      </c>
      <c r="AZ31">
        <v>49</v>
      </c>
      <c r="BA31">
        <v>50</v>
      </c>
      <c r="BB31">
        <v>51</v>
      </c>
      <c r="BC31">
        <v>52</v>
      </c>
      <c r="BD31">
        <v>53</v>
      </c>
      <c r="BE31">
        <v>54</v>
      </c>
      <c r="BF31">
        <v>55</v>
      </c>
    </row>
    <row r="32" spans="2:58" x14ac:dyDescent="0.25">
      <c r="B32" t="s">
        <v>54</v>
      </c>
      <c r="C32">
        <v>0.19600000000000001</v>
      </c>
      <c r="D32">
        <v>0.17799999999999999</v>
      </c>
      <c r="E32">
        <v>0.157</v>
      </c>
      <c r="F32">
        <v>0.13900000000000001</v>
      </c>
      <c r="G32">
        <v>0.13400000000000001</v>
      </c>
      <c r="H32">
        <v>0.14199999999999999</v>
      </c>
      <c r="I32">
        <v>0.126</v>
      </c>
      <c r="J32">
        <v>0.11899999999999999</v>
      </c>
      <c r="K32">
        <v>0.106</v>
      </c>
      <c r="L32">
        <v>0.111</v>
      </c>
      <c r="M32">
        <v>0.104</v>
      </c>
      <c r="N32">
        <v>0.105</v>
      </c>
      <c r="O32">
        <v>9.8000000000000004E-2</v>
      </c>
      <c r="P32">
        <v>8.7999999999999995E-2</v>
      </c>
      <c r="Q32">
        <v>8.6999999999999994E-2</v>
      </c>
      <c r="R32">
        <v>8.5999999999999993E-2</v>
      </c>
      <c r="S32">
        <v>8.3000000000000004E-2</v>
      </c>
      <c r="T32">
        <v>8.3000000000000004E-2</v>
      </c>
      <c r="U32">
        <v>8.2000000000000003E-2</v>
      </c>
      <c r="V32">
        <v>7.5999999999999998E-2</v>
      </c>
      <c r="W32">
        <v>6.9000000000000006E-2</v>
      </c>
      <c r="X32">
        <v>6.6000000000000003E-2</v>
      </c>
      <c r="Y32">
        <v>6.4000000000000001E-2</v>
      </c>
      <c r="Z32">
        <v>5.8000000000000003E-2</v>
      </c>
      <c r="AA32">
        <v>5.2999999999999999E-2</v>
      </c>
      <c r="AB32" s="27">
        <v>0.05</v>
      </c>
    </row>
    <row r="33" spans="1:58" x14ac:dyDescent="0.25">
      <c r="A33" t="s">
        <v>74</v>
      </c>
      <c r="B33" t="s">
        <v>75</v>
      </c>
      <c r="C33">
        <f>$A$34*(1/EXP($A$34*C31*$A$37))+$A$40</f>
        <v>0.17490337877222195</v>
      </c>
      <c r="D33">
        <f t="shared" ref="D33:BF33" si="0">$A$34*(1/EXP($A$34*D31*$A$37))+$A$40</f>
        <v>0.16565660692359566</v>
      </c>
      <c r="E33">
        <f t="shared" si="0"/>
        <v>0.15700009177246763</v>
      </c>
      <c r="F33">
        <f t="shared" si="0"/>
        <v>0.14889615498366909</v>
      </c>
      <c r="G33">
        <f t="shared" si="0"/>
        <v>0.14130952337380187</v>
      </c>
      <c r="H33">
        <f t="shared" si="0"/>
        <v>0.13420717538123197</v>
      </c>
      <c r="I33">
        <f t="shared" si="0"/>
        <v>0.12755819733648885</v>
      </c>
      <c r="J33">
        <f t="shared" si="0"/>
        <v>0.12133364890747279</v>
      </c>
      <c r="K33">
        <f t="shared" si="0"/>
        <v>0.11550643713380794</v>
      </c>
      <c r="L33">
        <f t="shared" si="0"/>
        <v>0.11005119850206257</v>
      </c>
      <c r="M33">
        <f t="shared" si="0"/>
        <v>0.10494418854855775</v>
      </c>
      <c r="N33">
        <f t="shared" si="0"/>
        <v>0.10016317850924938</v>
      </c>
      <c r="O33">
        <f t="shared" si="0"/>
        <v>9.5687358566842462E-2</v>
      </c>
      <c r="P33">
        <f t="shared" si="0"/>
        <v>9.1497247274010859E-2</v>
      </c>
      <c r="Q33">
        <f t="shared" si="0"/>
        <v>8.7574606758478071E-2</v>
      </c>
      <c r="R33">
        <f t="shared" si="0"/>
        <v>8.3902363340881164E-2</v>
      </c>
      <c r="S33">
        <f t="shared" si="0"/>
        <v>8.0464533219898951E-2</v>
      </c>
      <c r="T33">
        <f t="shared" si="0"/>
        <v>7.7246152901181753E-2</v>
      </c>
      <c r="U33">
        <f t="shared" si="0"/>
        <v>7.4233214067267891E-2</v>
      </c>
      <c r="V33">
        <f t="shared" si="0"/>
        <v>7.1412602605001499E-2</v>
      </c>
      <c r="W33">
        <f t="shared" si="0"/>
        <v>6.8772041525062916E-2</v>
      </c>
      <c r="X33">
        <f t="shared" si="0"/>
        <v>6.6300037525162836E-2</v>
      </c>
      <c r="Y33">
        <f t="shared" si="0"/>
        <v>6.3985830964311763E-2</v>
      </c>
      <c r="Z33">
        <f t="shared" si="0"/>
        <v>6.1819349030422216E-2</v>
      </c>
      <c r="AA33">
        <f t="shared" si="0"/>
        <v>5.9791161897401704E-2</v>
      </c>
      <c r="AB33">
        <f t="shared" si="0"/>
        <v>5.7892441680905474E-2</v>
      </c>
      <c r="AC33">
        <f t="shared" si="0"/>
        <v>5.6114924014099996E-2</v>
      </c>
      <c r="AD33">
        <f t="shared" si="0"/>
        <v>5.4450872076192036E-2</v>
      </c>
      <c r="AE33">
        <f t="shared" si="0"/>
        <v>5.2893042917153757E-2</v>
      </c>
      <c r="AF33">
        <f t="shared" si="0"/>
        <v>5.1434655932069091E-2</v>
      </c>
      <c r="AG33">
        <f t="shared" si="0"/>
        <v>5.0069363347882652E-2</v>
      </c>
      <c r="AH33">
        <f t="shared" si="0"/>
        <v>4.8791222594092076E-2</v>
      </c>
      <c r="AI33">
        <f t="shared" si="0"/>
        <v>4.7594670437124342E-2</v>
      </c>
      <c r="AJ33">
        <f t="shared" si="0"/>
        <v>4.6474498765813457E-2</v>
      </c>
      <c r="AK33">
        <f t="shared" si="0"/>
        <v>4.542583192258344E-2</v>
      </c>
      <c r="AL33">
        <f t="shared" si="0"/>
        <v>4.4444105481668286E-2</v>
      </c>
      <c r="AM33">
        <f t="shared" si="0"/>
        <v>4.3525046381999097E-2</v>
      </c>
      <c r="AN33">
        <f t="shared" si="0"/>
        <v>4.2664654328284646E-2</v>
      </c>
      <c r="AO33">
        <f t="shared" si="0"/>
        <v>4.1859184379332046E-2</v>
      </c>
      <c r="AP33">
        <f t="shared" si="0"/>
        <v>4.1105130647821161E-2</v>
      </c>
      <c r="AQ33">
        <f t="shared" si="0"/>
        <v>4.0399211040584568E-2</v>
      </c>
      <c r="AR33">
        <f t="shared" si="0"/>
        <v>3.9738352972973678E-2</v>
      </c>
      <c r="AS33">
        <f t="shared" si="0"/>
        <v>3.9119679995131287E-2</v>
      </c>
      <c r="AT33">
        <f t="shared" si="0"/>
        <v>3.8540499271960113E-2</v>
      </c>
      <c r="AU33">
        <f t="shared" si="0"/>
        <v>3.7998289862292742E-2</v>
      </c>
      <c r="AV33">
        <f t="shared" si="0"/>
        <v>3.7490691746246751E-2</v>
      </c>
      <c r="AW33">
        <f t="shared" si="0"/>
        <v>3.7015495553005651E-2</v>
      </c>
      <c r="AX33">
        <f t="shared" si="0"/>
        <v>3.6570632944314702E-2</v>
      </c>
      <c r="AY33">
        <f t="shared" si="0"/>
        <v>3.6154167611834841E-2</v>
      </c>
      <c r="AZ33">
        <f t="shared" si="0"/>
        <v>3.5764286849169859E-2</v>
      </c>
      <c r="BA33">
        <f t="shared" si="0"/>
        <v>3.5399293661883185E-2</v>
      </c>
      <c r="BB33">
        <f t="shared" si="0"/>
        <v>3.5057599381162402E-2</v>
      </c>
      <c r="BC33">
        <f t="shared" si="0"/>
        <v>3.4737716748981663E-2</v>
      </c>
      <c r="BD33">
        <f t="shared" si="0"/>
        <v>3.4438253444664647E-2</v>
      </c>
      <c r="BE33">
        <f t="shared" si="0"/>
        <v>3.4157906024671544E-2</v>
      </c>
      <c r="BF33">
        <f t="shared" si="0"/>
        <v>3.3895454249232702E-2</v>
      </c>
    </row>
    <row r="34" spans="1:58" x14ac:dyDescent="0.25">
      <c r="A34">
        <v>0.1448569579692105</v>
      </c>
      <c r="B34" t="s">
        <v>76</v>
      </c>
      <c r="C34">
        <f>ABS(C33-C32)</f>
        <v>2.1096621227778056E-2</v>
      </c>
      <c r="D34">
        <f t="shared" ref="D34:AB34" si="1">ABS(D33-D32)</f>
        <v>1.2343393076404335E-2</v>
      </c>
      <c r="E34">
        <f t="shared" si="1"/>
        <v>9.1772467625261811E-8</v>
      </c>
      <c r="F34">
        <f t="shared" si="1"/>
        <v>9.896154983669081E-3</v>
      </c>
      <c r="G34">
        <f t="shared" si="1"/>
        <v>7.3095233738018628E-3</v>
      </c>
      <c r="H34">
        <f t="shared" si="1"/>
        <v>7.7928246187680128E-3</v>
      </c>
      <c r="I34">
        <f t="shared" si="1"/>
        <v>1.558197336488848E-3</v>
      </c>
      <c r="J34">
        <f t="shared" si="1"/>
        <v>2.333648907472799E-3</v>
      </c>
      <c r="K34">
        <f t="shared" si="1"/>
        <v>9.5064371338079434E-3</v>
      </c>
      <c r="L34">
        <f t="shared" si="1"/>
        <v>9.4880149793742652E-4</v>
      </c>
      <c r="M34">
        <f t="shared" si="1"/>
        <v>9.4418854855775336E-4</v>
      </c>
      <c r="N34">
        <f t="shared" si="1"/>
        <v>4.8368214907506119E-3</v>
      </c>
      <c r="O34">
        <f t="shared" si="1"/>
        <v>2.3126414331575418E-3</v>
      </c>
      <c r="P34">
        <f t="shared" si="1"/>
        <v>3.4972472740108645E-3</v>
      </c>
      <c r="Q34">
        <f t="shared" si="1"/>
        <v>5.746067584780773E-4</v>
      </c>
      <c r="R34">
        <f t="shared" si="1"/>
        <v>2.0976366591188289E-3</v>
      </c>
      <c r="S34">
        <f t="shared" si="1"/>
        <v>2.5354667801010533E-3</v>
      </c>
      <c r="T34">
        <f t="shared" si="1"/>
        <v>5.7538470988182516E-3</v>
      </c>
      <c r="U34">
        <f t="shared" si="1"/>
        <v>7.766785932732112E-3</v>
      </c>
      <c r="V34">
        <f t="shared" si="1"/>
        <v>4.5873973949984992E-3</v>
      </c>
      <c r="W34">
        <f t="shared" si="1"/>
        <v>2.2795847493708998E-4</v>
      </c>
      <c r="X34">
        <f t="shared" si="1"/>
        <v>3.0003752516283289E-4</v>
      </c>
      <c r="Y34">
        <f t="shared" si="1"/>
        <v>1.4169035688238463E-5</v>
      </c>
      <c r="Z34">
        <f t="shared" si="1"/>
        <v>3.819349030422213E-3</v>
      </c>
      <c r="AA34">
        <f t="shared" si="1"/>
        <v>6.7911618974017054E-3</v>
      </c>
      <c r="AB34">
        <f t="shared" si="1"/>
        <v>7.8924416809054709E-3</v>
      </c>
    </row>
    <row r="35" spans="1:58" x14ac:dyDescent="0.25">
      <c r="B35">
        <f>SUM(C34:AB34)</f>
        <v>0.12673745094383712</v>
      </c>
    </row>
    <row r="36" spans="1:58" x14ac:dyDescent="0.25">
      <c r="A36" t="s">
        <v>77</v>
      </c>
    </row>
    <row r="37" spans="1:58" x14ac:dyDescent="0.25">
      <c r="A37">
        <v>0.45536139999550634</v>
      </c>
    </row>
    <row r="39" spans="1:58" x14ac:dyDescent="0.25">
      <c r="A39" t="s">
        <v>78</v>
      </c>
      <c r="B39" t="s">
        <v>54</v>
      </c>
      <c r="C39">
        <v>0.19600000000000001</v>
      </c>
      <c r="D39">
        <v>0.17799999999999999</v>
      </c>
      <c r="E39">
        <v>0.157</v>
      </c>
      <c r="F39">
        <v>0.13900000000000001</v>
      </c>
      <c r="G39">
        <v>0.13400000000000001</v>
      </c>
      <c r="H39">
        <v>0.14199999999999999</v>
      </c>
      <c r="I39">
        <v>0.126</v>
      </c>
      <c r="J39">
        <v>0.11899999999999999</v>
      </c>
      <c r="K39">
        <v>0.106</v>
      </c>
      <c r="L39">
        <v>0.111</v>
      </c>
      <c r="M39">
        <v>0.104</v>
      </c>
      <c r="N39">
        <v>0.105</v>
      </c>
      <c r="O39">
        <v>9.8000000000000004E-2</v>
      </c>
      <c r="P39">
        <v>8.7999999999999995E-2</v>
      </c>
      <c r="Q39">
        <v>8.6999999999999994E-2</v>
      </c>
      <c r="R39">
        <v>8.5999999999999993E-2</v>
      </c>
      <c r="S39">
        <v>8.3000000000000004E-2</v>
      </c>
      <c r="T39">
        <v>8.3000000000000004E-2</v>
      </c>
      <c r="U39">
        <v>8.2000000000000003E-2</v>
      </c>
      <c r="V39">
        <v>7.5999999999999998E-2</v>
      </c>
      <c r="W39">
        <v>6.9000000000000006E-2</v>
      </c>
      <c r="X39">
        <v>6.6000000000000003E-2</v>
      </c>
      <c r="Y39">
        <v>6.4000000000000001E-2</v>
      </c>
      <c r="Z39">
        <v>5.8000000000000003E-2</v>
      </c>
      <c r="AA39">
        <v>5.2999999999999999E-2</v>
      </c>
      <c r="AB39">
        <v>0.05</v>
      </c>
    </row>
    <row r="40" spans="1:58" x14ac:dyDescent="0.25">
      <c r="A40">
        <v>3.0046420803011464E-2</v>
      </c>
      <c r="B40" t="s">
        <v>75</v>
      </c>
      <c r="C40">
        <v>0.17490337877222195</v>
      </c>
      <c r="D40">
        <v>0.16565660692359566</v>
      </c>
      <c r="E40">
        <v>0.15700009177246763</v>
      </c>
      <c r="F40">
        <v>0.14889615498366909</v>
      </c>
      <c r="G40">
        <v>0.14130952337380187</v>
      </c>
      <c r="H40">
        <v>0.13420717538123197</v>
      </c>
      <c r="I40">
        <v>0.12755819733648885</v>
      </c>
      <c r="J40">
        <v>0.12133364890747279</v>
      </c>
      <c r="K40">
        <v>0.11550643713380794</v>
      </c>
      <c r="L40">
        <v>0.11005119850206257</v>
      </c>
      <c r="M40">
        <v>0.10494418854855775</v>
      </c>
      <c r="N40">
        <v>0.10016317850924938</v>
      </c>
      <c r="O40">
        <v>9.5687358566842462E-2</v>
      </c>
      <c r="P40">
        <v>9.1497247274010859E-2</v>
      </c>
      <c r="Q40">
        <v>8.7574606758478071E-2</v>
      </c>
      <c r="R40">
        <v>8.3902363340881164E-2</v>
      </c>
      <c r="S40">
        <v>8.0464533219898951E-2</v>
      </c>
      <c r="T40">
        <v>7.7246152901181753E-2</v>
      </c>
      <c r="U40">
        <v>7.4233214067267891E-2</v>
      </c>
      <c r="V40">
        <v>7.1412602605001499E-2</v>
      </c>
      <c r="W40">
        <v>6.8772041525062916E-2</v>
      </c>
      <c r="X40">
        <v>6.6300037525162836E-2</v>
      </c>
      <c r="Y40">
        <v>6.3985830964311763E-2</v>
      </c>
      <c r="Z40">
        <v>6.1819349030422216E-2</v>
      </c>
      <c r="AA40">
        <v>5.9791161897401704E-2</v>
      </c>
      <c r="AB40" s="27">
        <v>5.7892441680905474E-2</v>
      </c>
      <c r="AC40">
        <v>5.6114924014099996E-2</v>
      </c>
      <c r="AD40">
        <v>5.4450872076192036E-2</v>
      </c>
      <c r="AE40">
        <v>5.2893042917153757E-2</v>
      </c>
      <c r="AF40">
        <v>5.1434655932069091E-2</v>
      </c>
      <c r="AG40">
        <v>5.0069363347882652E-2</v>
      </c>
      <c r="AH40">
        <v>4.8791222594092076E-2</v>
      </c>
      <c r="AI40">
        <v>4.7594670437124342E-2</v>
      </c>
      <c r="AJ40">
        <v>4.6474498765813457E-2</v>
      </c>
      <c r="AK40">
        <v>4.542583192258344E-2</v>
      </c>
      <c r="AL40">
        <v>4.4444105481668286E-2</v>
      </c>
      <c r="AM40">
        <v>4.3525046381999097E-2</v>
      </c>
      <c r="AN40">
        <v>4.2664654328284646E-2</v>
      </c>
      <c r="AO40">
        <v>4.1859184379332046E-2</v>
      </c>
      <c r="AP40">
        <v>4.1105130647821161E-2</v>
      </c>
      <c r="AQ40">
        <v>4.0399211040584568E-2</v>
      </c>
      <c r="AR40">
        <v>3.9738352972973678E-2</v>
      </c>
      <c r="AS40">
        <v>3.9119679995131287E-2</v>
      </c>
      <c r="AT40">
        <v>3.8540499271960113E-2</v>
      </c>
      <c r="AU40">
        <v>3.7998289862292742E-2</v>
      </c>
      <c r="AV40">
        <v>3.7490691746246751E-2</v>
      </c>
      <c r="AW40">
        <v>3.7015495553005651E-2</v>
      </c>
      <c r="AX40">
        <v>3.6570632944314702E-2</v>
      </c>
      <c r="AY40">
        <v>3.6154167611834841E-2</v>
      </c>
      <c r="AZ40">
        <v>3.5764286849169859E-2</v>
      </c>
      <c r="BA40">
        <v>3.5399293661883185E-2</v>
      </c>
      <c r="BB40">
        <v>3.5057599381162402E-2</v>
      </c>
      <c r="BC40">
        <v>3.4737716748981663E-2</v>
      </c>
      <c r="BD40">
        <v>3.4438253444664647E-2</v>
      </c>
      <c r="BE40">
        <v>3.4157906024671544E-2</v>
      </c>
      <c r="BF40">
        <v>3.3895454249232702E-2</v>
      </c>
    </row>
    <row r="43" spans="1:58" x14ac:dyDescent="0.25">
      <c r="B43" t="s">
        <v>54</v>
      </c>
      <c r="C43" t="s">
        <v>75</v>
      </c>
    </row>
    <row r="44" spans="1:58" x14ac:dyDescent="0.25">
      <c r="B44">
        <v>0.19600000000000001</v>
      </c>
      <c r="C44">
        <v>0.17249291484958104</v>
      </c>
      <c r="G44" t="s">
        <v>26</v>
      </c>
    </row>
    <row r="45" spans="1:58" ht="15.75" thickBot="1" x14ac:dyDescent="0.3">
      <c r="B45">
        <v>0.17799999999999999</v>
      </c>
      <c r="C45">
        <v>0.16456418670101444</v>
      </c>
    </row>
    <row r="46" spans="1:58" x14ac:dyDescent="0.25">
      <c r="B46">
        <v>0.157</v>
      </c>
      <c r="C46">
        <v>0.15699990673925418</v>
      </c>
      <c r="G46" s="20" t="s">
        <v>27</v>
      </c>
      <c r="H46" s="20"/>
    </row>
    <row r="47" spans="1:58" x14ac:dyDescent="0.25">
      <c r="B47">
        <v>0.13900000000000001</v>
      </c>
      <c r="C47">
        <v>0.14978332291045537</v>
      </c>
      <c r="G47" s="17" t="s">
        <v>28</v>
      </c>
      <c r="H47" s="17">
        <v>0.98111808890698593</v>
      </c>
    </row>
    <row r="48" spans="1:58" x14ac:dyDescent="0.25">
      <c r="B48">
        <v>0.13400000000000001</v>
      </c>
      <c r="C48">
        <v>0.14289845317779659</v>
      </c>
      <c r="G48" s="17" t="s">
        <v>29</v>
      </c>
      <c r="H48" s="17">
        <v>0.96259270438049627</v>
      </c>
    </row>
    <row r="49" spans="2:15" x14ac:dyDescent="0.25">
      <c r="B49">
        <v>0.14199999999999999</v>
      </c>
      <c r="C49">
        <v>0.13633005012723975</v>
      </c>
      <c r="G49" s="17" t="s">
        <v>30</v>
      </c>
      <c r="H49" s="17">
        <v>0.96103406706301697</v>
      </c>
    </row>
    <row r="50" spans="2:15" x14ac:dyDescent="0.25">
      <c r="B50">
        <v>0.126</v>
      </c>
      <c r="C50">
        <v>0.13006356720020512</v>
      </c>
      <c r="G50" s="17" t="s">
        <v>31</v>
      </c>
      <c r="H50" s="17">
        <v>7.4869294850931105E-3</v>
      </c>
    </row>
    <row r="51" spans="2:15" ht="15.75" thickBot="1" x14ac:dyDescent="0.3">
      <c r="B51">
        <v>0.11899999999999999</v>
      </c>
      <c r="C51">
        <v>0.12408512647837884</v>
      </c>
      <c r="G51" s="18" t="s">
        <v>32</v>
      </c>
      <c r="H51" s="18">
        <v>26</v>
      </c>
    </row>
    <row r="52" spans="2:15" x14ac:dyDescent="0.25">
      <c r="B52">
        <v>0.106</v>
      </c>
      <c r="C52">
        <v>0.11838148794930936</v>
      </c>
    </row>
    <row r="53" spans="2:15" ht="15.75" thickBot="1" x14ac:dyDescent="0.3">
      <c r="B53">
        <v>0.111</v>
      </c>
      <c r="C53">
        <v>0.11294002018472676</v>
      </c>
      <c r="G53" t="s">
        <v>33</v>
      </c>
    </row>
    <row r="54" spans="2:15" x14ac:dyDescent="0.25">
      <c r="B54">
        <v>0.104</v>
      </c>
      <c r="C54">
        <v>0.10774867236664855</v>
      </c>
      <c r="G54" s="19"/>
      <c r="H54" s="19" t="s">
        <v>38</v>
      </c>
      <c r="I54" s="19" t="s">
        <v>39</v>
      </c>
      <c r="J54" s="19" t="s">
        <v>40</v>
      </c>
      <c r="K54" s="19" t="s">
        <v>41</v>
      </c>
      <c r="L54" s="19" t="s">
        <v>42</v>
      </c>
    </row>
    <row r="55" spans="2:15" x14ac:dyDescent="0.25">
      <c r="B55">
        <v>0.105</v>
      </c>
      <c r="C55">
        <v>0.10279594759932051</v>
      </c>
      <c r="G55" s="17" t="s">
        <v>34</v>
      </c>
      <c r="H55" s="17">
        <v>1</v>
      </c>
      <c r="I55" s="17">
        <v>3.461823974678431E-2</v>
      </c>
      <c r="J55" s="17">
        <v>3.461823974678431E-2</v>
      </c>
      <c r="K55" s="17">
        <v>617.58607572493815</v>
      </c>
      <c r="L55" s="17">
        <v>1.231457388467753E-18</v>
      </c>
    </row>
    <row r="56" spans="2:15" x14ac:dyDescent="0.25">
      <c r="B56">
        <v>9.8000000000000004E-2</v>
      </c>
      <c r="C56">
        <v>9.8070877447888186E-2</v>
      </c>
      <c r="G56" s="17" t="s">
        <v>35</v>
      </c>
      <c r="H56" s="17">
        <v>24</v>
      </c>
      <c r="I56" s="17">
        <v>1.345298714754158E-3</v>
      </c>
      <c r="J56" s="17">
        <v>5.6054113114756584E-5</v>
      </c>
      <c r="K56" s="17"/>
      <c r="L56" s="17"/>
    </row>
    <row r="57" spans="2:15" ht="15.75" thickBot="1" x14ac:dyDescent="0.3">
      <c r="B57">
        <v>8.7999999999999995E-2</v>
      </c>
      <c r="C57">
        <v>9.3562997647411952E-2</v>
      </c>
      <c r="G57" s="18" t="s">
        <v>36</v>
      </c>
      <c r="H57" s="18">
        <v>25</v>
      </c>
      <c r="I57" s="18">
        <v>3.596353846153847E-2</v>
      </c>
      <c r="J57" s="18"/>
      <c r="K57" s="18"/>
      <c r="L57" s="18"/>
    </row>
    <row r="58" spans="2:15" ht="15.75" thickBot="1" x14ac:dyDescent="0.3">
      <c r="B58">
        <v>8.6999999999999994E-2</v>
      </c>
      <c r="C58">
        <v>8.9262324928429782E-2</v>
      </c>
    </row>
    <row r="59" spans="2:15" x14ac:dyDescent="0.25">
      <c r="B59">
        <v>8.5999999999999993E-2</v>
      </c>
      <c r="C59">
        <v>8.5159334907745687E-2</v>
      </c>
      <c r="G59" s="19"/>
      <c r="H59" s="19" t="s">
        <v>43</v>
      </c>
      <c r="I59" s="19" t="s">
        <v>31</v>
      </c>
      <c r="J59" s="19" t="s">
        <v>44</v>
      </c>
      <c r="K59" s="19" t="s">
        <v>45</v>
      </c>
      <c r="L59" s="19" t="s">
        <v>46</v>
      </c>
      <c r="M59" s="19" t="s">
        <v>47</v>
      </c>
      <c r="N59" s="19" t="s">
        <v>48</v>
      </c>
      <c r="O59" s="19" t="s">
        <v>49</v>
      </c>
    </row>
    <row r="60" spans="2:15" x14ac:dyDescent="0.25">
      <c r="B60">
        <v>8.3000000000000004E-2</v>
      </c>
      <c r="C60">
        <v>8.1244940995479478E-2</v>
      </c>
      <c r="G60" s="17" t="s">
        <v>37</v>
      </c>
      <c r="H60" s="17">
        <v>-2.365979801553994E-3</v>
      </c>
      <c r="I60" s="17">
        <v>4.4605941312360637E-3</v>
      </c>
      <c r="J60" s="17">
        <v>-0.5304180860091755</v>
      </c>
      <c r="K60" s="17">
        <v>0.60069601008259688</v>
      </c>
      <c r="L60" s="17">
        <v>-1.1572193613018518E-2</v>
      </c>
      <c r="M60" s="17">
        <v>6.8402340099105296E-3</v>
      </c>
      <c r="N60" s="17">
        <v>-1.1572193613018518E-2</v>
      </c>
      <c r="O60" s="17">
        <v>6.8402340099105296E-3</v>
      </c>
    </row>
    <row r="61" spans="2:15" ht="15.75" thickBot="1" x14ac:dyDescent="0.3">
      <c r="B61">
        <v>8.3000000000000004E-2</v>
      </c>
      <c r="C61">
        <v>7.7510474271665186E-2</v>
      </c>
      <c r="G61" s="18" t="s">
        <v>50</v>
      </c>
      <c r="H61" s="18">
        <v>1.0275424528967798</v>
      </c>
      <c r="I61" s="18">
        <v>4.1347668521085484E-2</v>
      </c>
      <c r="J61" s="18">
        <v>24.851279156714206</v>
      </c>
      <c r="K61" s="18">
        <v>1.2314573884677619E-18</v>
      </c>
      <c r="L61" s="18">
        <v>0.9422050593094391</v>
      </c>
      <c r="M61" s="18">
        <v>1.1128798464841205</v>
      </c>
      <c r="N61" s="18">
        <v>0.9422050593094391</v>
      </c>
      <c r="O61" s="18">
        <v>1.1128798464841205</v>
      </c>
    </row>
    <row r="62" spans="2:15" x14ac:dyDescent="0.25">
      <c r="B62">
        <v>8.2000000000000003E-2</v>
      </c>
      <c r="C62">
        <v>7.3947664287832449E-2</v>
      </c>
    </row>
    <row r="63" spans="2:15" x14ac:dyDescent="0.25">
      <c r="B63">
        <v>7.5999999999999998E-2</v>
      </c>
      <c r="C63">
        <v>7.0548620751053157E-2</v>
      </c>
    </row>
    <row r="64" spans="2:15" x14ac:dyDescent="0.25">
      <c r="B64">
        <v>6.9000000000000006E-2</v>
      </c>
      <c r="C64">
        <v>6.7305816049890763E-2</v>
      </c>
    </row>
    <row r="65" spans="2:3" x14ac:dyDescent="0.25">
      <c r="B65">
        <v>6.6000000000000003E-2</v>
      </c>
      <c r="C65">
        <v>6.4212068583553522E-2</v>
      </c>
    </row>
    <row r="66" spans="2:3" x14ac:dyDescent="0.25">
      <c r="B66">
        <v>6.4000000000000001E-2</v>
      </c>
      <c r="C66">
        <v>6.1260526857332027E-2</v>
      </c>
    </row>
    <row r="67" spans="2:3" x14ac:dyDescent="0.25">
      <c r="B67">
        <v>5.8000000000000003E-2</v>
      </c>
      <c r="C67">
        <v>5.8444654309098315E-2</v>
      </c>
    </row>
    <row r="68" spans="2:3" x14ac:dyDescent="0.25">
      <c r="B68">
        <v>5.2999999999999999E-2</v>
      </c>
      <c r="C68">
        <v>5.5758214833263132E-2</v>
      </c>
    </row>
    <row r="69" spans="2:3" x14ac:dyDescent="0.25">
      <c r="B69">
        <v>0.05</v>
      </c>
      <c r="C69" s="27">
        <v>5.3195258970131984E-2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6"/>
  <sheetViews>
    <sheetView workbookViewId="0">
      <selection activeCell="E2" sqref="E2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</row>
    <row r="2" spans="1:64" x14ac:dyDescent="0.25">
      <c r="A2" s="1" t="s">
        <v>0</v>
      </c>
      <c r="B2" t="s">
        <v>17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 x14ac:dyDescent="0.25">
      <c r="A3" t="s">
        <v>6</v>
      </c>
      <c r="B3" t="s">
        <v>18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14</v>
      </c>
      <c r="B4" s="2" t="s">
        <v>15</v>
      </c>
      <c r="C4" s="2" t="s">
        <v>16</v>
      </c>
      <c r="G4" t="s">
        <v>73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64" x14ac:dyDescent="0.25">
      <c r="A5" s="3">
        <v>0.25816592107612263</v>
      </c>
      <c r="B5" s="3">
        <v>16.027247526587718</v>
      </c>
      <c r="C5" s="3">
        <v>3.4715143390693054E-3</v>
      </c>
      <c r="G5" t="s">
        <v>54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</row>
    <row r="6" spans="1:64" x14ac:dyDescent="0.25">
      <c r="E6" t="s">
        <v>3</v>
      </c>
      <c r="F6">
        <f>SUM(N6:AC6)</f>
        <v>922.4546653120467</v>
      </c>
      <c r="I6">
        <v>0</v>
      </c>
      <c r="J6">
        <f>(J7-J3)^2</f>
        <v>18.719362885640344</v>
      </c>
      <c r="K6">
        <f t="shared" ref="K6:AH6" si="0">(K7-K3)^2</f>
        <v>13.083571585268819</v>
      </c>
      <c r="L6">
        <f t="shared" si="0"/>
        <v>6.571736994970875</v>
      </c>
      <c r="M6">
        <f t="shared" si="0"/>
        <v>1.4918398158479873</v>
      </c>
      <c r="N6">
        <f t="shared" si="0"/>
        <v>12.540194537854768</v>
      </c>
      <c r="O6">
        <f t="shared" si="0"/>
        <v>7.4189015167354784</v>
      </c>
      <c r="P6">
        <f t="shared" si="0"/>
        <v>48.937798676920778</v>
      </c>
      <c r="Q6">
        <f t="shared" si="0"/>
        <v>14.540491416756518</v>
      </c>
      <c r="R6">
        <f t="shared" si="0"/>
        <v>58.620699847992533</v>
      </c>
      <c r="S6">
        <f t="shared" si="0"/>
        <v>1.9098138515222216</v>
      </c>
      <c r="T6">
        <f t="shared" si="0"/>
        <v>4.696521749228336</v>
      </c>
      <c r="U6">
        <f t="shared" si="0"/>
        <v>26.886941514075044</v>
      </c>
      <c r="V6">
        <f t="shared" si="0"/>
        <v>64.329944733779271</v>
      </c>
      <c r="W6">
        <f t="shared" si="0"/>
        <v>99.75143930910366</v>
      </c>
      <c r="X6">
        <f t="shared" si="0"/>
        <v>7.7955664014764112</v>
      </c>
      <c r="Y6">
        <f t="shared" si="0"/>
        <v>26.112896829982443</v>
      </c>
      <c r="Z6">
        <f t="shared" si="0"/>
        <v>20.583964274201726</v>
      </c>
      <c r="AA6">
        <f t="shared" si="0"/>
        <v>211.6215078889777</v>
      </c>
      <c r="AB6">
        <f t="shared" si="0"/>
        <v>306.88458947222864</v>
      </c>
      <c r="AC6">
        <f t="shared" si="0"/>
        <v>9.8233932912110706</v>
      </c>
      <c r="AD6">
        <f t="shared" si="0"/>
        <v>1653.7410441033853</v>
      </c>
      <c r="AE6">
        <f t="shared" si="0"/>
        <v>12293.155970166994</v>
      </c>
      <c r="AF6">
        <f t="shared" si="0"/>
        <v>16802.996273732413</v>
      </c>
      <c r="AG6">
        <f t="shared" si="0"/>
        <v>23385.62217504111</v>
      </c>
      <c r="AH6">
        <f t="shared" si="0"/>
        <v>54893.109272795708</v>
      </c>
    </row>
    <row r="7" spans="1:64" x14ac:dyDescent="0.25">
      <c r="G7" t="s">
        <v>4</v>
      </c>
      <c r="J7">
        <f>$I3+($C5/($C5+I5))*I2*(1/(1+EXP(-$A5*(J4-$B5))))</f>
        <v>13.531188563972055</v>
      </c>
      <c r="K7">
        <f>$I3+($C5/($C5+J5))*J2*(1/(1+EXP(-$A5*(K4-$B5))))</f>
        <v>15.634938472872065</v>
      </c>
      <c r="L7">
        <f t="shared" ref="L7:AH7" si="1">$I3+($C5/($C5+K5))*K2*(1/(1+EXP(-$A5*(L4-$B5))))</f>
        <v>18.484800202147866</v>
      </c>
      <c r="M7">
        <f t="shared" si="1"/>
        <v>22.437582953624272</v>
      </c>
      <c r="N7">
        <f t="shared" si="1"/>
        <v>27.879220854418591</v>
      </c>
      <c r="O7">
        <f t="shared" si="1"/>
        <v>35.666685893176435</v>
      </c>
      <c r="P7">
        <f t="shared" si="1"/>
        <v>45.335226349238376</v>
      </c>
      <c r="Q7">
        <f t="shared" si="1"/>
        <v>59.098195671877427</v>
      </c>
      <c r="R7">
        <f t="shared" si="1"/>
        <v>77.459776827746211</v>
      </c>
      <c r="S7">
        <f t="shared" si="1"/>
        <v>102.7019196095702</v>
      </c>
      <c r="T7">
        <f t="shared" si="1"/>
        <v>135.02636202170268</v>
      </c>
      <c r="U7">
        <f t="shared" si="1"/>
        <v>175.86788253258879</v>
      </c>
      <c r="V7">
        <f t="shared" si="1"/>
        <v>228.62064019013837</v>
      </c>
      <c r="W7">
        <f t="shared" si="1"/>
        <v>286.00809053211736</v>
      </c>
      <c r="X7">
        <f t="shared" si="1"/>
        <v>343.67296778361111</v>
      </c>
      <c r="Y7">
        <f t="shared" si="1"/>
        <v>435.27501401319171</v>
      </c>
      <c r="Z7">
        <f t="shared" si="1"/>
        <v>526.01746595413852</v>
      </c>
      <c r="AA7">
        <f t="shared" si="1"/>
        <v>620.94483451197573</v>
      </c>
      <c r="AB7">
        <f t="shared" si="1"/>
        <v>723.32398253380052</v>
      </c>
      <c r="AC7">
        <f t="shared" si="1"/>
        <v>828.29545898406627</v>
      </c>
      <c r="AD7">
        <f t="shared" si="1"/>
        <v>921.56118038875763</v>
      </c>
      <c r="AE7">
        <f t="shared" si="1"/>
        <v>1029.4364435411871</v>
      </c>
      <c r="AF7">
        <f t="shared" si="1"/>
        <v>1139.8941638811305</v>
      </c>
      <c r="AG7">
        <f t="shared" si="1"/>
        <v>1265.2464634709534</v>
      </c>
      <c r="AH7">
        <f t="shared" si="1"/>
        <v>1356.9207268570603</v>
      </c>
    </row>
    <row r="10" spans="1:64" x14ac:dyDescent="0.25">
      <c r="N10" t="s">
        <v>19</v>
      </c>
      <c r="P10">
        <f>BL7</f>
        <v>0</v>
      </c>
      <c r="R10" t="s">
        <v>20</v>
      </c>
      <c r="U10">
        <f>((P10*1000)/(365*24))*4</f>
        <v>0</v>
      </c>
    </row>
    <row r="12" spans="1:64" x14ac:dyDescent="0.25">
      <c r="N12" t="s">
        <v>23</v>
      </c>
      <c r="P12">
        <f>P35+P58+P81+P104+P127+P150+P173</f>
        <v>0</v>
      </c>
      <c r="R12" t="s">
        <v>24</v>
      </c>
      <c r="U12">
        <f>U35+U58+U81+U104+U127+U150+U173</f>
        <v>0</v>
      </c>
    </row>
    <row r="14" spans="1:64" x14ac:dyDescent="0.25">
      <c r="J14">
        <v>5.0000000000000001E-3</v>
      </c>
      <c r="K14">
        <v>0.01</v>
      </c>
      <c r="L14">
        <v>0.02</v>
      </c>
      <c r="M14">
        <v>0.03</v>
      </c>
      <c r="N14">
        <v>0.04</v>
      </c>
      <c r="O14">
        <v>0.05</v>
      </c>
      <c r="P14">
        <v>7.4999999999999997E-2</v>
      </c>
      <c r="Q14">
        <v>0.1</v>
      </c>
      <c r="R14">
        <v>0.2</v>
      </c>
    </row>
    <row r="15" spans="1:64" x14ac:dyDescent="0.25">
      <c r="J15">
        <f>$C5/($C5+J14)</f>
        <v>0.40978675123752334</v>
      </c>
      <c r="K15">
        <f t="shared" ref="K15:R15" si="2">$C5/($C5+K14)</f>
        <v>0.25769295505267886</v>
      </c>
      <c r="L15">
        <f t="shared" si="2"/>
        <v>0.14790329626456297</v>
      </c>
      <c r="M15">
        <f t="shared" si="2"/>
        <v>0.10371548487177988</v>
      </c>
      <c r="N15">
        <f t="shared" si="2"/>
        <v>7.9857221259700614E-2</v>
      </c>
      <c r="O15">
        <f t="shared" si="2"/>
        <v>6.4922686068997704E-2</v>
      </c>
      <c r="P15">
        <f t="shared" si="2"/>
        <v>4.4239165871951473E-2</v>
      </c>
      <c r="Q15">
        <f t="shared" si="2"/>
        <v>3.3550435221169975E-2</v>
      </c>
      <c r="R15">
        <f t="shared" si="2"/>
        <v>1.7061426757183803E-2</v>
      </c>
    </row>
    <row r="27" spans="1:64" x14ac:dyDescent="0.25">
      <c r="A27" s="1" t="s">
        <v>7</v>
      </c>
      <c r="B27" t="s">
        <v>17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</row>
    <row r="28" spans="1:64" x14ac:dyDescent="0.25">
      <c r="A28" t="s">
        <v>6</v>
      </c>
      <c r="B28" t="s">
        <v>18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14</v>
      </c>
      <c r="B29" s="2" t="s">
        <v>15</v>
      </c>
      <c r="C29" s="2" t="s">
        <v>16</v>
      </c>
      <c r="G29" t="s">
        <v>73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64" x14ac:dyDescent="0.25">
      <c r="A30" s="3">
        <v>0.17651603069208133</v>
      </c>
      <c r="B30" s="3">
        <v>19.236668181231384</v>
      </c>
      <c r="C30" s="3">
        <v>1.2058564368388439E-2</v>
      </c>
      <c r="G30" t="s">
        <v>54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</row>
    <row r="31" spans="1:64" x14ac:dyDescent="0.25">
      <c r="E31" t="s">
        <v>3</v>
      </c>
      <c r="F31">
        <f>SUM(N31:AC31)</f>
        <v>486.07088949929874</v>
      </c>
      <c r="I31">
        <v>0</v>
      </c>
      <c r="J31">
        <f>(J32-J28)^2</f>
        <v>51.388030948593808</v>
      </c>
      <c r="K31">
        <f t="shared" ref="K31:AH31" si="3">(K32-K28)^2</f>
        <v>48.041201315056377</v>
      </c>
      <c r="L31">
        <f t="shared" si="3"/>
        <v>32.564010227769216</v>
      </c>
      <c r="M31">
        <f t="shared" si="3"/>
        <v>37.629904056766286</v>
      </c>
      <c r="N31">
        <f t="shared" si="3"/>
        <v>4.3667323257494628</v>
      </c>
      <c r="O31">
        <f t="shared" si="3"/>
        <v>10.48072030896159</v>
      </c>
      <c r="P31">
        <f t="shared" si="3"/>
        <v>0.12120777126524583</v>
      </c>
      <c r="Q31">
        <f t="shared" si="3"/>
        <v>9.2191860217794971E-5</v>
      </c>
      <c r="R31">
        <f t="shared" si="3"/>
        <v>21.414545840885911</v>
      </c>
      <c r="S31">
        <f t="shared" si="3"/>
        <v>17.563730924785677</v>
      </c>
      <c r="T31">
        <f t="shared" si="3"/>
        <v>4.0153381198140687</v>
      </c>
      <c r="U31">
        <f t="shared" si="3"/>
        <v>60.578765639604036</v>
      </c>
      <c r="V31">
        <f t="shared" si="3"/>
        <v>15.656016349116507</v>
      </c>
      <c r="W31">
        <f t="shared" si="3"/>
        <v>13.869482040499042</v>
      </c>
      <c r="X31">
        <f t="shared" si="3"/>
        <v>3.4894151412134571</v>
      </c>
      <c r="Y31">
        <f t="shared" si="3"/>
        <v>2.5876001386101595</v>
      </c>
      <c r="Z31">
        <f t="shared" si="3"/>
        <v>8.2379876690115969E-2</v>
      </c>
      <c r="AA31">
        <f t="shared" si="3"/>
        <v>0.12998808834346046</v>
      </c>
      <c r="AB31">
        <f t="shared" si="3"/>
        <v>202.02028903653937</v>
      </c>
      <c r="AC31">
        <f t="shared" si="3"/>
        <v>129.69458570536045</v>
      </c>
      <c r="AD31">
        <f t="shared" si="3"/>
        <v>572.70246116238957</v>
      </c>
      <c r="AE31">
        <f t="shared" si="3"/>
        <v>9.4629440131537095</v>
      </c>
      <c r="AF31">
        <f t="shared" si="3"/>
        <v>667.29492569410093</v>
      </c>
      <c r="AG31">
        <f t="shared" si="3"/>
        <v>55.33354200046206</v>
      </c>
      <c r="AH31">
        <f t="shared" si="3"/>
        <v>201.49182836508808</v>
      </c>
    </row>
    <row r="32" spans="1:64" x14ac:dyDescent="0.25">
      <c r="G32" t="s">
        <v>4</v>
      </c>
      <c r="J32">
        <f>$I28+($C30/($C30+I30))*I27*(1/(1+EXP(-$A30*(J29-$B30))))</f>
        <v>11.997129794084861</v>
      </c>
      <c r="K32">
        <f t="shared" ref="K32:AH32" si="4">$I28+($C30/($C30+J30))*J27*(1/(1+EXP(-$A30*(K29-$B30))))</f>
        <v>14.226668996824193</v>
      </c>
      <c r="L32">
        <f t="shared" si="4"/>
        <v>16.882967567433599</v>
      </c>
      <c r="M32">
        <f t="shared" si="4"/>
        <v>20.378643575799732</v>
      </c>
      <c r="N32">
        <f t="shared" si="4"/>
        <v>24.544386982415904</v>
      </c>
      <c r="O32">
        <f t="shared" si="4"/>
        <v>30.171680716780347</v>
      </c>
      <c r="P32">
        <f t="shared" si="4"/>
        <v>36.77409837946724</v>
      </c>
      <c r="Q32">
        <f t="shared" si="4"/>
        <v>44.521550626413621</v>
      </c>
      <c r="R32">
        <f t="shared" si="4"/>
        <v>54.669201545321805</v>
      </c>
      <c r="S32">
        <f t="shared" si="4"/>
        <v>66.905838852571648</v>
      </c>
      <c r="T32">
        <f t="shared" si="4"/>
        <v>81.160309017285442</v>
      </c>
      <c r="U32">
        <f t="shared" si="4"/>
        <v>97.929957573791114</v>
      </c>
      <c r="V32">
        <f t="shared" si="4"/>
        <v>117.39713307505801</v>
      </c>
      <c r="W32">
        <f t="shared" si="4"/>
        <v>139.10740396358321</v>
      </c>
      <c r="X32">
        <f t="shared" si="4"/>
        <v>155.3114944929784</v>
      </c>
      <c r="Y32">
        <f t="shared" si="4"/>
        <v>188.26600515139702</v>
      </c>
      <c r="Z32">
        <f t="shared" si="4"/>
        <v>214.74538611572007</v>
      </c>
      <c r="AA32">
        <f t="shared" si="4"/>
        <v>247.75471714464848</v>
      </c>
      <c r="AB32">
        <f t="shared" si="4"/>
        <v>279.02840411135122</v>
      </c>
      <c r="AC32">
        <f t="shared" si="4"/>
        <v>307.54287694689521</v>
      </c>
      <c r="AD32">
        <f t="shared" si="4"/>
        <v>346.79907901683492</v>
      </c>
      <c r="AE32">
        <f t="shared" si="4"/>
        <v>387.29271125956501</v>
      </c>
      <c r="AF32">
        <f t="shared" si="4"/>
        <v>429.04964706767396</v>
      </c>
      <c r="AG32">
        <f t="shared" si="4"/>
        <v>467.46846470335259</v>
      </c>
      <c r="AH32">
        <f t="shared" si="4"/>
        <v>495.943289277676</v>
      </c>
    </row>
    <row r="35" spans="10:21" x14ac:dyDescent="0.25">
      <c r="N35" t="s">
        <v>21</v>
      </c>
      <c r="P35">
        <f>BL32</f>
        <v>0</v>
      </c>
      <c r="R35" t="s">
        <v>20</v>
      </c>
      <c r="U35">
        <f>((P35*1000)/(365*24))*4</f>
        <v>0</v>
      </c>
    </row>
    <row r="37" spans="10:21" x14ac:dyDescent="0.25">
      <c r="J37">
        <v>5.0000000000000001E-3</v>
      </c>
      <c r="K37">
        <v>0.01</v>
      </c>
      <c r="L37">
        <v>0.02</v>
      </c>
      <c r="M37">
        <v>0.03</v>
      </c>
      <c r="N37">
        <v>0.04</v>
      </c>
      <c r="O37">
        <v>0.05</v>
      </c>
      <c r="P37">
        <v>7.4999999999999997E-2</v>
      </c>
      <c r="Q37">
        <v>0.1</v>
      </c>
      <c r="R37">
        <v>0.2</v>
      </c>
    </row>
    <row r="38" spans="10:21" x14ac:dyDescent="0.25">
      <c r="J38">
        <f>$C30/($C30+J37)</f>
        <v>0.70689209877089076</v>
      </c>
      <c r="K38">
        <f t="shared" ref="K38:R38" si="5">$C30/($C30+K37)</f>
        <v>0.54666134055710602</v>
      </c>
      <c r="L38">
        <f t="shared" si="5"/>
        <v>0.37614174576946635</v>
      </c>
      <c r="M38">
        <f t="shared" si="5"/>
        <v>0.28670889150585832</v>
      </c>
      <c r="N38">
        <f t="shared" si="5"/>
        <v>0.23163459297603622</v>
      </c>
      <c r="O38">
        <f t="shared" si="5"/>
        <v>0.19430943160088412</v>
      </c>
      <c r="P38">
        <f t="shared" si="5"/>
        <v>0.13851094899018329</v>
      </c>
      <c r="Q38">
        <f t="shared" si="5"/>
        <v>0.10760948470432254</v>
      </c>
      <c r="R38">
        <f t="shared" si="5"/>
        <v>5.6864312008829236E-2</v>
      </c>
    </row>
    <row r="50" spans="1:64" x14ac:dyDescent="0.25">
      <c r="A50" s="1" t="s">
        <v>8</v>
      </c>
      <c r="B50" t="s">
        <v>17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</row>
    <row r="51" spans="1:64" x14ac:dyDescent="0.25">
      <c r="A51" t="s">
        <v>6</v>
      </c>
      <c r="B51" t="s">
        <v>18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14</v>
      </c>
      <c r="B52" s="2" t="s">
        <v>15</v>
      </c>
      <c r="C52" s="2" t="s">
        <v>16</v>
      </c>
      <c r="G52" t="s">
        <v>73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64" x14ac:dyDescent="0.25">
      <c r="A53" s="3">
        <v>0.42731816829585778</v>
      </c>
      <c r="B53" s="3">
        <v>14.950021123856448</v>
      </c>
      <c r="C53" s="3">
        <v>3.5129365679355084E-3</v>
      </c>
      <c r="G53" t="s">
        <v>54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</row>
    <row r="54" spans="1:64" x14ac:dyDescent="0.25">
      <c r="E54" t="s">
        <v>3</v>
      </c>
      <c r="F54">
        <f>SUM(N54:AC54)</f>
        <v>73.160192209395319</v>
      </c>
      <c r="I54">
        <v>0</v>
      </c>
      <c r="J54">
        <f>(J55-J51)^2</f>
        <v>2.0698466275691267E-2</v>
      </c>
      <c r="K54">
        <f t="shared" ref="K54:AH54" si="6">(K55-K51)^2</f>
        <v>5.1014333948688692E-2</v>
      </c>
      <c r="L54">
        <f t="shared" si="6"/>
        <v>0.5127573377468404</v>
      </c>
      <c r="M54">
        <f t="shared" si="6"/>
        <v>0.22538502691150958</v>
      </c>
      <c r="N54">
        <f t="shared" si="6"/>
        <v>1.1422477527955626</v>
      </c>
      <c r="O54">
        <f t="shared" si="6"/>
        <v>1.5426259648127405</v>
      </c>
      <c r="P54">
        <f t="shared" si="6"/>
        <v>12.053529986059919</v>
      </c>
      <c r="Q54">
        <f t="shared" si="6"/>
        <v>3.9228621913609429</v>
      </c>
      <c r="R54">
        <f t="shared" si="6"/>
        <v>1.7739081518211255</v>
      </c>
      <c r="S54">
        <f t="shared" si="6"/>
        <v>0.31945778972662769</v>
      </c>
      <c r="T54">
        <f t="shared" si="6"/>
        <v>2.8732205616020672E-2</v>
      </c>
      <c r="U54">
        <f t="shared" si="6"/>
        <v>17.219195028000641</v>
      </c>
      <c r="V54">
        <f t="shared" si="6"/>
        <v>0.25155679030335637</v>
      </c>
      <c r="W54">
        <f t="shared" si="6"/>
        <v>0.10710012768384651</v>
      </c>
      <c r="X54">
        <f t="shared" si="6"/>
        <v>9.896867901756746</v>
      </c>
      <c r="Y54">
        <f t="shared" si="6"/>
        <v>0.29233745766900088</v>
      </c>
      <c r="Z54">
        <f t="shared" si="6"/>
        <v>5.5689492341316527</v>
      </c>
      <c r="AA54">
        <f t="shared" si="6"/>
        <v>5.003218936939156</v>
      </c>
      <c r="AB54">
        <f t="shared" si="6"/>
        <v>10.991896110052833</v>
      </c>
      <c r="AC54">
        <f t="shared" si="6"/>
        <v>3.0457065806651542</v>
      </c>
      <c r="AD54">
        <f t="shared" si="6"/>
        <v>728.27220206482241</v>
      </c>
      <c r="AE54">
        <f t="shared" si="6"/>
        <v>1604.5185737617885</v>
      </c>
      <c r="AF54">
        <f t="shared" si="6"/>
        <v>2677.7448174319766</v>
      </c>
      <c r="AG54">
        <f t="shared" si="6"/>
        <v>3343.3503016769587</v>
      </c>
      <c r="AH54">
        <f t="shared" si="6"/>
        <v>9761.3156412665812</v>
      </c>
    </row>
    <row r="55" spans="1:64" x14ac:dyDescent="0.25">
      <c r="G55" t="s">
        <v>4</v>
      </c>
      <c r="J55">
        <f>$I51+($C53/($C53+I53))*I50*(1/(1+EXP(-$A53*(J52-$B53))))</f>
        <v>3.4786059791765851</v>
      </c>
      <c r="K55">
        <f t="shared" ref="K55:AH55" si="7">$I51+($C53/($C53+J53))*J50*(1/(1+EXP(-$A53*(K52-$B53))))</f>
        <v>3.621111004226425</v>
      </c>
      <c r="L55">
        <f t="shared" si="7"/>
        <v>3.8493293489447771</v>
      </c>
      <c r="M55">
        <f t="shared" si="7"/>
        <v>4.2375839835848375</v>
      </c>
      <c r="N55">
        <f t="shared" si="7"/>
        <v>4.863998672315998</v>
      </c>
      <c r="O55">
        <f t="shared" si="7"/>
        <v>5.9103599031585716</v>
      </c>
      <c r="P55">
        <f t="shared" si="7"/>
        <v>7.4130492811305508</v>
      </c>
      <c r="Q55">
        <f t="shared" si="7"/>
        <v>10.028849039169202</v>
      </c>
      <c r="R55">
        <f t="shared" si="7"/>
        <v>13.919725637612848</v>
      </c>
      <c r="S55">
        <f t="shared" si="7"/>
        <v>20.126659506417734</v>
      </c>
      <c r="T55">
        <f t="shared" si="7"/>
        <v>29.520219910094802</v>
      </c>
      <c r="U55">
        <f t="shared" si="7"/>
        <v>42.172713852103733</v>
      </c>
      <c r="V55">
        <f t="shared" si="7"/>
        <v>60.467391747961507</v>
      </c>
      <c r="W55">
        <f t="shared" si="7"/>
        <v>81.543199300067528</v>
      </c>
      <c r="X55">
        <f t="shared" si="7"/>
        <v>102.42570354117818</v>
      </c>
      <c r="Y55">
        <f t="shared" si="7"/>
        <v>132.68671676666739</v>
      </c>
      <c r="Z55">
        <f t="shared" si="7"/>
        <v>159.60380472285783</v>
      </c>
      <c r="AA55">
        <f t="shared" si="7"/>
        <v>182.62829564495578</v>
      </c>
      <c r="AB55">
        <f t="shared" si="7"/>
        <v>206.04885305990229</v>
      </c>
      <c r="AC55">
        <f t="shared" si="7"/>
        <v>226.61128832671881</v>
      </c>
      <c r="AD55">
        <f t="shared" si="7"/>
        <v>243.61010916065501</v>
      </c>
      <c r="AE55">
        <f t="shared" si="7"/>
        <v>258.94836355880489</v>
      </c>
      <c r="AF55">
        <f t="shared" si="7"/>
        <v>269.90781696257142</v>
      </c>
      <c r="AG55">
        <f t="shared" si="7"/>
        <v>290.43582100188274</v>
      </c>
      <c r="AH55">
        <f t="shared" si="7"/>
        <v>297.92892747948076</v>
      </c>
    </row>
    <row r="58" spans="1:64" x14ac:dyDescent="0.25">
      <c r="N58" t="s">
        <v>21</v>
      </c>
      <c r="P58">
        <f>BL55</f>
        <v>0</v>
      </c>
      <c r="R58" t="s">
        <v>22</v>
      </c>
      <c r="U58">
        <f>((P58*1000)/(365*24))*4</f>
        <v>0</v>
      </c>
    </row>
    <row r="60" spans="1:64" x14ac:dyDescent="0.25">
      <c r="J60">
        <v>5.0000000000000001E-3</v>
      </c>
      <c r="K60">
        <v>0.01</v>
      </c>
      <c r="L60">
        <v>0.02</v>
      </c>
      <c r="M60">
        <v>0.03</v>
      </c>
      <c r="N60">
        <v>0.04</v>
      </c>
      <c r="O60">
        <v>0.05</v>
      </c>
      <c r="P60">
        <v>7.4999999999999997E-2</v>
      </c>
      <c r="Q60">
        <v>0.1</v>
      </c>
      <c r="R60">
        <v>0.2</v>
      </c>
    </row>
    <row r="61" spans="1:64" x14ac:dyDescent="0.25">
      <c r="J61">
        <f>$C53/($C53+J60)</f>
        <v>0.4126586096232876</v>
      </c>
      <c r="K61">
        <f t="shared" ref="K61:R61" si="8">$C53/($C53+K60)</f>
        <v>0.25996840511123709</v>
      </c>
      <c r="L61">
        <f t="shared" si="8"/>
        <v>0.14940441649156172</v>
      </c>
      <c r="M61">
        <f t="shared" si="8"/>
        <v>0.10482329893157183</v>
      </c>
      <c r="N61">
        <f t="shared" si="8"/>
        <v>8.0733153057846618E-2</v>
      </c>
      <c r="O61">
        <f t="shared" si="8"/>
        <v>6.5646492105246007E-2</v>
      </c>
      <c r="P61">
        <f t="shared" si="8"/>
        <v>4.4743410723095831E-2</v>
      </c>
      <c r="Q61">
        <f t="shared" si="8"/>
        <v>3.3937174274154311E-2</v>
      </c>
      <c r="R61">
        <f t="shared" si="8"/>
        <v>1.7261490238301584E-2</v>
      </c>
    </row>
    <row r="73" spans="1:64" x14ac:dyDescent="0.25">
      <c r="A73" s="1" t="s">
        <v>9</v>
      </c>
      <c r="B73" t="s">
        <v>17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</row>
    <row r="74" spans="1:64" x14ac:dyDescent="0.25">
      <c r="A74" t="s">
        <v>6</v>
      </c>
      <c r="B74" t="s">
        <v>18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14</v>
      </c>
      <c r="B75" s="2" t="s">
        <v>15</v>
      </c>
      <c r="C75" s="2" t="s">
        <v>16</v>
      </c>
      <c r="G75" t="s">
        <v>73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64" x14ac:dyDescent="0.25">
      <c r="A76" s="3">
        <v>0.57524936604261401</v>
      </c>
      <c r="B76" s="3">
        <v>20.62882062873468</v>
      </c>
      <c r="C76" s="3">
        <v>4.4318814281361198E-3</v>
      </c>
      <c r="G76" t="s">
        <v>54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</row>
    <row r="77" spans="1:64" x14ac:dyDescent="0.25">
      <c r="E77" t="s">
        <v>3</v>
      </c>
      <c r="F77">
        <f>SUM(S77:AH77)</f>
        <v>19.921812650211191</v>
      </c>
      <c r="I77">
        <v>0</v>
      </c>
      <c r="J77">
        <f>(J78-J74)^2</f>
        <v>1.1557873060648528E-3</v>
      </c>
      <c r="K77">
        <f t="shared" ref="K77:AH77" si="9">(K78-K74)^2</f>
        <v>8.9786784026860446E-3</v>
      </c>
      <c r="L77">
        <f t="shared" si="9"/>
        <v>1.0571494023172543E-2</v>
      </c>
      <c r="M77">
        <f t="shared" si="9"/>
        <v>1.9370250356152696E-2</v>
      </c>
      <c r="N77">
        <f t="shared" si="9"/>
        <v>5.8279190875376356E-2</v>
      </c>
      <c r="O77">
        <f t="shared" si="9"/>
        <v>9.4549504811780302E-2</v>
      </c>
      <c r="P77">
        <f t="shared" si="9"/>
        <v>0.19409830266110556</v>
      </c>
      <c r="Q77">
        <f t="shared" si="9"/>
        <v>0.17229188938805343</v>
      </c>
      <c r="R77">
        <f t="shared" si="9"/>
        <v>0.24611781065455829</v>
      </c>
      <c r="S77">
        <f t="shared" si="9"/>
        <v>0.20024967059844118</v>
      </c>
      <c r="T77">
        <f t="shared" si="9"/>
        <v>0.37992424152553556</v>
      </c>
      <c r="U77">
        <f t="shared" si="9"/>
        <v>0.74495259718390594</v>
      </c>
      <c r="V77">
        <f t="shared" si="9"/>
        <v>1.2123578805546749</v>
      </c>
      <c r="W77">
        <f t="shared" si="9"/>
        <v>1.0014127449427159</v>
      </c>
      <c r="X77">
        <f t="shared" si="9"/>
        <v>2.1653554188687734</v>
      </c>
      <c r="Y77">
        <f t="shared" si="9"/>
        <v>0.34263580166491697</v>
      </c>
      <c r="Z77">
        <f t="shared" si="9"/>
        <v>0.98874691235144829</v>
      </c>
      <c r="AA77">
        <f t="shared" si="9"/>
        <v>3.5294842922676213</v>
      </c>
      <c r="AB77">
        <f t="shared" si="9"/>
        <v>2.3418027450435712</v>
      </c>
      <c r="AC77">
        <f t="shared" si="9"/>
        <v>0.32709288662243291</v>
      </c>
      <c r="AD77">
        <f t="shared" si="9"/>
        <v>3.046905826186975</v>
      </c>
      <c r="AE77">
        <f t="shared" si="9"/>
        <v>1.4995443374445501E-2</v>
      </c>
      <c r="AF77">
        <f t="shared" si="9"/>
        <v>2.7724681161612863</v>
      </c>
      <c r="AG77">
        <f t="shared" si="9"/>
        <v>0.84771524260261311</v>
      </c>
      <c r="AH77">
        <f t="shared" si="9"/>
        <v>5.7128302618366222E-3</v>
      </c>
    </row>
    <row r="78" spans="1:64" x14ac:dyDescent="0.25">
      <c r="G78" t="s">
        <v>4</v>
      </c>
      <c r="J78">
        <f>$I74+($C76/($C76+I76))*I73*(1/(1+EXP(-$A76*(J75-$B76))))</f>
        <v>7.9771132180972947E-3</v>
      </c>
      <c r="K78">
        <f t="shared" ref="K78:AH78" si="10">$I74+($C76/($C76+J76))*J73*(1/(1+EXP(-$A76*(K75-$B76))))</f>
        <v>8.1701094942476932E-3</v>
      </c>
      <c r="L78">
        <f t="shared" si="10"/>
        <v>8.5546092486657871E-3</v>
      </c>
      <c r="M78">
        <f t="shared" si="10"/>
        <v>9.2948735158061013E-3</v>
      </c>
      <c r="N78">
        <f t="shared" si="10"/>
        <v>1.070396152647724E-2</v>
      </c>
      <c r="O78">
        <f t="shared" si="10"/>
        <v>1.3501993307589997E-2</v>
      </c>
      <c r="P78">
        <f t="shared" si="10"/>
        <v>1.8300849286435973E-2</v>
      </c>
      <c r="Q78">
        <f t="shared" si="10"/>
        <v>2.8016872002275144E-2</v>
      </c>
      <c r="R78">
        <f t="shared" si="10"/>
        <v>4.7311870844156244E-2</v>
      </c>
      <c r="S78">
        <f t="shared" si="10"/>
        <v>8.4808491859161561E-2</v>
      </c>
      <c r="T78">
        <f t="shared" si="10"/>
        <v>0.15740932135058275</v>
      </c>
      <c r="U78">
        <f t="shared" si="10"/>
        <v>0.29835360971678382</v>
      </c>
      <c r="V78">
        <f t="shared" si="10"/>
        <v>0.56936231372109058</v>
      </c>
      <c r="W78">
        <f t="shared" si="10"/>
        <v>1.0772214896558485</v>
      </c>
      <c r="X78">
        <f t="shared" si="10"/>
        <v>1.9776130984230704</v>
      </c>
      <c r="Y78">
        <f t="shared" si="10"/>
        <v>3.7390080075636276</v>
      </c>
      <c r="Z78">
        <f t="shared" si="10"/>
        <v>6.8097898144686466</v>
      </c>
      <c r="AA78">
        <f t="shared" si="10"/>
        <v>12.075602723110986</v>
      </c>
      <c r="AB78">
        <f t="shared" si="10"/>
        <v>20.111976488507864</v>
      </c>
      <c r="AC78">
        <f t="shared" si="10"/>
        <v>30.888466471929483</v>
      </c>
      <c r="AD78">
        <f t="shared" si="10"/>
        <v>43.431464655911682</v>
      </c>
      <c r="AE78">
        <f t="shared" si="10"/>
        <v>56.254232588057782</v>
      </c>
      <c r="AF78">
        <f t="shared" si="10"/>
        <v>67.424059951120853</v>
      </c>
      <c r="AG78">
        <f t="shared" si="10"/>
        <v>77.844225559895492</v>
      </c>
      <c r="AH78">
        <f t="shared" si="10"/>
        <v>85.494009316383128</v>
      </c>
    </row>
    <row r="81" spans="1:64" x14ac:dyDescent="0.25">
      <c r="N81" t="s">
        <v>21</v>
      </c>
      <c r="P81">
        <f>BL78</f>
        <v>0</v>
      </c>
      <c r="R81" t="s">
        <v>22</v>
      </c>
      <c r="U81">
        <f>((P81*1000)/(365*24))*4</f>
        <v>0</v>
      </c>
    </row>
    <row r="83" spans="1:64" x14ac:dyDescent="0.25">
      <c r="J83">
        <v>5.0000000000000001E-3</v>
      </c>
      <c r="K83">
        <v>0.01</v>
      </c>
      <c r="L83">
        <v>0.02</v>
      </c>
      <c r="M83">
        <v>0.03</v>
      </c>
      <c r="N83">
        <v>0.04</v>
      </c>
      <c r="O83">
        <v>0.05</v>
      </c>
      <c r="P83">
        <v>7.4999999999999997E-2</v>
      </c>
      <c r="Q83">
        <v>0.1</v>
      </c>
      <c r="R83">
        <v>0.2</v>
      </c>
    </row>
    <row r="84" spans="1:64" x14ac:dyDescent="0.25">
      <c r="J84">
        <f>$C76/($C76+J83)</f>
        <v>0.46988307284222564</v>
      </c>
      <c r="K84">
        <f t="shared" ref="K84:R84" si="11">$C76/($C76+K83)</f>
        <v>0.30708965079880773</v>
      </c>
      <c r="L84">
        <f t="shared" si="11"/>
        <v>0.18139746794253425</v>
      </c>
      <c r="M84">
        <f t="shared" si="11"/>
        <v>0.12871447171384001</v>
      </c>
      <c r="N84">
        <f t="shared" si="11"/>
        <v>9.9745526988413033E-2</v>
      </c>
      <c r="O84">
        <f t="shared" si="11"/>
        <v>8.1420691547973156E-2</v>
      </c>
      <c r="P84">
        <f t="shared" si="11"/>
        <v>5.5794743224680463E-2</v>
      </c>
      <c r="Q84">
        <f t="shared" si="11"/>
        <v>4.2438011912922201E-2</v>
      </c>
      <c r="R84">
        <f t="shared" si="11"/>
        <v>2.1679013063791899E-2</v>
      </c>
    </row>
    <row r="96" spans="1:64" s="5" customFormat="1" x14ac:dyDescent="0.25">
      <c r="A96" s="4" t="s">
        <v>10</v>
      </c>
      <c r="E96" t="s">
        <v>17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</row>
    <row r="97" spans="1:34" s="5" customFormat="1" x14ac:dyDescent="0.25">
      <c r="A97" s="5" t="s">
        <v>6</v>
      </c>
      <c r="B97" s="5" t="s">
        <v>2</v>
      </c>
      <c r="E97" t="s">
        <v>18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34" x14ac:dyDescent="0.25">
      <c r="A98" s="2" t="s">
        <v>14</v>
      </c>
      <c r="B98" s="2" t="s">
        <v>15</v>
      </c>
      <c r="C98" s="2" t="s">
        <v>16</v>
      </c>
      <c r="G98" t="s">
        <v>73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0.83154894802813295</v>
      </c>
      <c r="B99" s="3">
        <v>25.62150387165444</v>
      </c>
      <c r="C99" s="3">
        <v>1.9520500426849247E-3</v>
      </c>
      <c r="G99" t="s">
        <v>54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</row>
    <row r="100" spans="1:34" x14ac:dyDescent="0.25">
      <c r="E100" t="s">
        <v>3</v>
      </c>
      <c r="F100">
        <f>SUM(N100:AC100)</f>
        <v>0.13401042267837143</v>
      </c>
      <c r="I100">
        <v>0</v>
      </c>
      <c r="J100">
        <f>(J101-J97)^2</f>
        <v>2.2891481992418901E-16</v>
      </c>
      <c r="K100">
        <f t="shared" ref="K100:M100" si="12">(K101-K97)^2</f>
        <v>1.2904294782745492E-15</v>
      </c>
      <c r="L100">
        <f t="shared" si="12"/>
        <v>7.265317134798192E-15</v>
      </c>
      <c r="M100">
        <f t="shared" si="12"/>
        <v>4.1562763268087288E-14</v>
      </c>
      <c r="N100">
        <f>ABS(N101-N97)</f>
        <v>1.8994967876371255E-3</v>
      </c>
      <c r="O100">
        <f t="shared" ref="O100:AH100" si="13">ABS(O101-O97)</f>
        <v>3.0987397308303733E-3</v>
      </c>
      <c r="P100">
        <f t="shared" si="13"/>
        <v>6.19690736795176E-3</v>
      </c>
      <c r="Q100">
        <f t="shared" si="13"/>
        <v>8.5925092420845329E-3</v>
      </c>
      <c r="R100">
        <f t="shared" si="13"/>
        <v>7.9914403862895826E-3</v>
      </c>
      <c r="S100">
        <f t="shared" si="13"/>
        <v>7.7539669893544596E-3</v>
      </c>
      <c r="T100">
        <f t="shared" si="13"/>
        <v>8.686954045004875E-3</v>
      </c>
      <c r="U100">
        <f t="shared" si="13"/>
        <v>1.0217589555753068E-2</v>
      </c>
      <c r="V100">
        <f t="shared" si="13"/>
        <v>7.4048019830564634E-3</v>
      </c>
      <c r="W100">
        <f t="shared" si="13"/>
        <v>9.498617092434063E-3</v>
      </c>
      <c r="X100">
        <f t="shared" si="13"/>
        <v>5.8845160832220536E-3</v>
      </c>
      <c r="Y100">
        <f t="shared" si="13"/>
        <v>2.7562773121548832E-3</v>
      </c>
      <c r="Z100">
        <f t="shared" si="13"/>
        <v>5.7276680917037748E-3</v>
      </c>
      <c r="AA100">
        <f t="shared" si="13"/>
        <v>3.6765866477905293E-2</v>
      </c>
      <c r="AB100">
        <f t="shared" si="13"/>
        <v>1.1533794717816404E-2</v>
      </c>
      <c r="AC100">
        <f t="shared" si="13"/>
        <v>1.2768151727016175E-6</v>
      </c>
      <c r="AD100">
        <f t="shared" si="13"/>
        <v>0.25254208066732986</v>
      </c>
      <c r="AE100">
        <f t="shared" si="13"/>
        <v>1.2302280349480728</v>
      </c>
      <c r="AF100">
        <f t="shared" si="13"/>
        <v>3.3295998731884087</v>
      </c>
      <c r="AG100">
        <f t="shared" si="13"/>
        <v>7.5974676996906645</v>
      </c>
      <c r="AH100">
        <f t="shared" si="13"/>
        <v>14.277960866319834</v>
      </c>
    </row>
    <row r="101" spans="1:34" x14ac:dyDescent="0.25">
      <c r="G101" t="s">
        <v>4</v>
      </c>
      <c r="J101">
        <f>$I97+($C99/($C99+I99))*I96*(1/(1+EXP(-$A99*(J98-$B99))))</f>
        <v>1.5129931259731124E-8</v>
      </c>
      <c r="K101">
        <f t="shared" ref="K101:AH101" si="14">$I97+($C99/($C99+J99))*J96*(1/(1+EXP(-$A99*(K98-$B99))))</f>
        <v>3.5922548326567106E-8</v>
      </c>
      <c r="L101">
        <f t="shared" si="14"/>
        <v>8.5236829685284475E-8</v>
      </c>
      <c r="M101">
        <f t="shared" si="14"/>
        <v>2.0386947605781324E-7</v>
      </c>
      <c r="N101">
        <f t="shared" si="14"/>
        <v>5.0321236287456147E-7</v>
      </c>
      <c r="O101">
        <f t="shared" si="14"/>
        <v>1.2602691696266478E-6</v>
      </c>
      <c r="P101">
        <f t="shared" si="14"/>
        <v>3.0926320482401877E-6</v>
      </c>
      <c r="Q101">
        <f t="shared" si="14"/>
        <v>7.4907579154672389E-6</v>
      </c>
      <c r="R101">
        <f t="shared" si="14"/>
        <v>1.866062381142776E-5</v>
      </c>
      <c r="S101">
        <f t="shared" si="14"/>
        <v>4.603301064554087E-5</v>
      </c>
      <c r="T101">
        <f t="shared" si="14"/>
        <v>1.1304595499512379E-4</v>
      </c>
      <c r="U101">
        <f t="shared" si="14"/>
        <v>2.8241044424693175E-4</v>
      </c>
      <c r="V101">
        <f t="shared" si="14"/>
        <v>6.9519801694353659E-4</v>
      </c>
      <c r="W101">
        <f t="shared" si="14"/>
        <v>1.7013829075659367E-3</v>
      </c>
      <c r="X101">
        <f t="shared" si="14"/>
        <v>3.9014839167779455E-3</v>
      </c>
      <c r="Y101">
        <f t="shared" si="14"/>
        <v>9.7827226878451183E-3</v>
      </c>
      <c r="Z101">
        <f t="shared" si="14"/>
        <v>2.3843668091703775E-2</v>
      </c>
      <c r="AA101">
        <f t="shared" si="14"/>
        <v>5.7887566477905293E-2</v>
      </c>
      <c r="AB101">
        <f t="shared" si="14"/>
        <v>0.13720499471781641</v>
      </c>
      <c r="AC101">
        <f t="shared" si="14"/>
        <v>0.32905802318482724</v>
      </c>
      <c r="AD101">
        <f t="shared" si="14"/>
        <v>0.77644538066732982</v>
      </c>
      <c r="AE101">
        <f t="shared" si="14"/>
        <v>1.8371917349480729</v>
      </c>
      <c r="AF101">
        <f t="shared" si="14"/>
        <v>4.1586749731884085</v>
      </c>
      <c r="AG101">
        <f t="shared" si="14"/>
        <v>8.9371110996906644</v>
      </c>
      <c r="AH101">
        <f t="shared" si="14"/>
        <v>16.876549487330706</v>
      </c>
    </row>
    <row r="104" spans="1:34" x14ac:dyDescent="0.25">
      <c r="N104" t="s">
        <v>21</v>
      </c>
      <c r="P104">
        <f>BL101</f>
        <v>0</v>
      </c>
      <c r="R104" t="s">
        <v>22</v>
      </c>
      <c r="U104">
        <f>((P104*1000)/(365*24))*4</f>
        <v>0</v>
      </c>
    </row>
    <row r="106" spans="1:34" x14ac:dyDescent="0.25">
      <c r="J106">
        <v>5.0000000000000001E-3</v>
      </c>
      <c r="K106">
        <v>0.01</v>
      </c>
      <c r="L106">
        <v>0.02</v>
      </c>
      <c r="M106">
        <v>0.03</v>
      </c>
      <c r="N106">
        <v>0.04</v>
      </c>
      <c r="O106">
        <v>0.05</v>
      </c>
      <c r="P106">
        <v>7.4999999999999997E-2</v>
      </c>
      <c r="Q106">
        <v>0.1</v>
      </c>
      <c r="R106">
        <v>0.2</v>
      </c>
    </row>
    <row r="107" spans="1:34" x14ac:dyDescent="0.25">
      <c r="J107">
        <f>$C99/($C99+J106)</f>
        <v>0.28078768574730095</v>
      </c>
      <c r="K107">
        <f t="shared" ref="K107:R107" si="15">$C99/($C99+K106)</f>
        <v>0.16332344959345679</v>
      </c>
      <c r="L107">
        <f t="shared" si="15"/>
        <v>8.8923359726733389E-2</v>
      </c>
      <c r="M107">
        <f t="shared" si="15"/>
        <v>6.1093107956364932E-2</v>
      </c>
      <c r="N107">
        <f t="shared" si="15"/>
        <v>4.653050424708146E-2</v>
      </c>
      <c r="O107">
        <f t="shared" si="15"/>
        <v>3.7574071496333218E-2</v>
      </c>
      <c r="P107">
        <f t="shared" si="15"/>
        <v>2.5367096024110237E-2</v>
      </c>
      <c r="Q107">
        <f t="shared" si="15"/>
        <v>1.914674635642586E-2</v>
      </c>
      <c r="R107">
        <f t="shared" si="15"/>
        <v>9.6659085276546396E-3</v>
      </c>
    </row>
    <row r="119" spans="1:64" x14ac:dyDescent="0.25">
      <c r="A119" s="1" t="s">
        <v>11</v>
      </c>
      <c r="B119" t="s">
        <v>17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</row>
    <row r="120" spans="1:64" x14ac:dyDescent="0.25">
      <c r="A120" t="s">
        <v>5</v>
      </c>
      <c r="B120" t="s">
        <v>18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14</v>
      </c>
      <c r="B121" s="2" t="s">
        <v>15</v>
      </c>
      <c r="C121" s="2" t="s">
        <v>16</v>
      </c>
      <c r="G121" t="s">
        <v>73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64" x14ac:dyDescent="0.25">
      <c r="A122" s="3">
        <v>0.26715593700236268</v>
      </c>
      <c r="B122" s="3">
        <v>36.821454235654983</v>
      </c>
      <c r="C122" s="3">
        <v>1</v>
      </c>
      <c r="G122" t="s">
        <v>54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</row>
    <row r="123" spans="1:64" x14ac:dyDescent="0.25">
      <c r="E123" t="s">
        <v>3</v>
      </c>
      <c r="F123">
        <f>SUM(N123:AC123)</f>
        <v>4.1719690761925223</v>
      </c>
      <c r="I123">
        <v>0</v>
      </c>
      <c r="J123">
        <f>(J124-J120)^2</f>
        <v>4.3050691788054077E-4</v>
      </c>
      <c r="K123">
        <f t="shared" ref="K123:AH123" si="16">(K124-K120)^2</f>
        <v>8.4063848293121119E-4</v>
      </c>
      <c r="L123">
        <f t="shared" si="16"/>
        <v>1.5974474805587758E-3</v>
      </c>
      <c r="M123">
        <f t="shared" si="16"/>
        <v>1.7252682191276048E-3</v>
      </c>
      <c r="N123">
        <f t="shared" si="16"/>
        <v>8.9638497943729089E-3</v>
      </c>
      <c r="O123">
        <f t="shared" si="16"/>
        <v>9.4019368353150695E-2</v>
      </c>
      <c r="P123">
        <f t="shared" si="16"/>
        <v>8.8155339278980741E-2</v>
      </c>
      <c r="Q123">
        <f t="shared" si="16"/>
        <v>0.11139739204363285</v>
      </c>
      <c r="R123">
        <f t="shared" si="16"/>
        <v>0.24408733836189489</v>
      </c>
      <c r="S123">
        <f t="shared" si="16"/>
        <v>0.16074133692122503</v>
      </c>
      <c r="T123">
        <f t="shared" si="16"/>
        <v>0.11467006285648362</v>
      </c>
      <c r="U123">
        <f t="shared" si="16"/>
        <v>9.823863057329181E-2</v>
      </c>
      <c r="V123">
        <f t="shared" si="16"/>
        <v>0.12581379178417015</v>
      </c>
      <c r="W123">
        <f t="shared" si="16"/>
        <v>9.4814277624174437E-2</v>
      </c>
      <c r="X123">
        <f t="shared" si="16"/>
        <v>0.34531194289242989</v>
      </c>
      <c r="Y123">
        <f t="shared" si="16"/>
        <v>6.9685610126781177E-5</v>
      </c>
      <c r="Z123">
        <f t="shared" si="16"/>
        <v>0.45451714370140917</v>
      </c>
      <c r="AA123">
        <f t="shared" si="16"/>
        <v>0.5912404121683148</v>
      </c>
      <c r="AB123">
        <f t="shared" si="16"/>
        <v>0.67528631753312562</v>
      </c>
      <c r="AC123">
        <f t="shared" si="16"/>
        <v>0.96464218669573809</v>
      </c>
      <c r="AD123">
        <f t="shared" si="16"/>
        <v>0.30818012317758281</v>
      </c>
      <c r="AE123">
        <f t="shared" si="16"/>
        <v>2.3320996778294512</v>
      </c>
      <c r="AF123">
        <f t="shared" si="16"/>
        <v>16.62273173953901</v>
      </c>
      <c r="AG123">
        <f t="shared" si="16"/>
        <v>39.580301155030867</v>
      </c>
      <c r="AH123">
        <f t="shared" si="16"/>
        <v>130.66775797381175</v>
      </c>
    </row>
    <row r="124" spans="1:64" x14ac:dyDescent="0.25">
      <c r="G124" t="s">
        <v>4</v>
      </c>
      <c r="J124">
        <f>$I120+($C122/($C122+I122))*I119*(1/(1+EXP(-$A122*(J121-$B122))))</f>
        <v>2.7848660628593373E-2</v>
      </c>
      <c r="K124">
        <f t="shared" ref="K124:AH124" si="17">$I120+($C122/($C122+J122))*J119*(1/(1+EXP(-$A122*(K121-$B122))))</f>
        <v>3.6193766277101899E-2</v>
      </c>
      <c r="L124">
        <f t="shared" si="17"/>
        <v>4.7568080771520367E-2</v>
      </c>
      <c r="M124">
        <f t="shared" si="17"/>
        <v>6.1336348167931237E-2</v>
      </c>
      <c r="N124">
        <f t="shared" si="17"/>
        <v>8.0822390216203119E-2</v>
      </c>
      <c r="O124">
        <f t="shared" si="17"/>
        <v>0.10895422099055224</v>
      </c>
      <c r="P124">
        <f t="shared" si="17"/>
        <v>0.14667435165730855</v>
      </c>
      <c r="Q124">
        <f t="shared" si="17"/>
        <v>0.20183652151622422</v>
      </c>
      <c r="R124">
        <f t="shared" si="17"/>
        <v>0.27422854587829926</v>
      </c>
      <c r="S124">
        <f t="shared" si="17"/>
        <v>0.37945651087931631</v>
      </c>
      <c r="T124">
        <f t="shared" si="17"/>
        <v>0.51393592210409933</v>
      </c>
      <c r="U124">
        <f t="shared" si="17"/>
        <v>0.70279293982363988</v>
      </c>
      <c r="V124">
        <f t="shared" si="17"/>
        <v>0.95707573241488575</v>
      </c>
      <c r="W124">
        <f t="shared" si="17"/>
        <v>1.2813116681177548</v>
      </c>
      <c r="X124">
        <f t="shared" si="17"/>
        <v>1.696949944688996</v>
      </c>
      <c r="Y124">
        <f t="shared" si="17"/>
        <v>2.3781561486463452</v>
      </c>
      <c r="Z124">
        <f t="shared" si="17"/>
        <v>3.1898091067495105</v>
      </c>
      <c r="AA124">
        <f t="shared" si="17"/>
        <v>4.3623688929460274</v>
      </c>
      <c r="AB124">
        <f t="shared" si="17"/>
        <v>5.8818308992978539</v>
      </c>
      <c r="AC124">
        <f t="shared" si="17"/>
        <v>7.9285242864659171</v>
      </c>
      <c r="AD124">
        <f t="shared" si="17"/>
        <v>10.621230939773806</v>
      </c>
      <c r="AE124">
        <f t="shared" si="17"/>
        <v>13.984895465454393</v>
      </c>
      <c r="AF124">
        <f t="shared" si="17"/>
        <v>18.847821797905642</v>
      </c>
      <c r="AG124">
        <f t="shared" si="17"/>
        <v>25.149016851329435</v>
      </c>
      <c r="AH124">
        <f t="shared" si="17"/>
        <v>33.220842936134495</v>
      </c>
    </row>
    <row r="127" spans="1:64" x14ac:dyDescent="0.25">
      <c r="N127" t="s">
        <v>21</v>
      </c>
      <c r="P127">
        <f>BL124</f>
        <v>0</v>
      </c>
      <c r="R127" t="s">
        <v>22</v>
      </c>
      <c r="U127">
        <f>((P127*1000)/(365*24))*4</f>
        <v>0</v>
      </c>
    </row>
    <row r="129" spans="1:64" x14ac:dyDescent="0.25">
      <c r="J129">
        <v>1E-4</v>
      </c>
      <c r="K129">
        <v>1E-3</v>
      </c>
      <c r="L129">
        <v>2E-3</v>
      </c>
      <c r="M129">
        <v>5.0000000000000001E-3</v>
      </c>
      <c r="N129">
        <v>0.01</v>
      </c>
      <c r="O129">
        <v>0.02</v>
      </c>
      <c r="P129">
        <v>0.05</v>
      </c>
      <c r="Q129">
        <v>0.1</v>
      </c>
      <c r="R129">
        <v>0.2</v>
      </c>
    </row>
    <row r="130" spans="1:64" x14ac:dyDescent="0.25">
      <c r="J130">
        <f>$C122/($C122+J129)</f>
        <v>0.99990000999900008</v>
      </c>
      <c r="K130">
        <f t="shared" ref="K130:R130" si="18">$C122/($C122+K129)</f>
        <v>0.99900099900099915</v>
      </c>
      <c r="L130">
        <f t="shared" si="18"/>
        <v>0.99800399201596801</v>
      </c>
      <c r="M130">
        <f t="shared" si="18"/>
        <v>0.99502487562189068</v>
      </c>
      <c r="N130">
        <f t="shared" si="18"/>
        <v>0.99009900990099009</v>
      </c>
      <c r="O130">
        <f t="shared" si="18"/>
        <v>0.98039215686274506</v>
      </c>
      <c r="P130">
        <f t="shared" si="18"/>
        <v>0.95238095238095233</v>
      </c>
      <c r="Q130">
        <f t="shared" si="18"/>
        <v>0.90909090909090906</v>
      </c>
      <c r="R130">
        <f t="shared" si="18"/>
        <v>0.83333333333333337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14</v>
      </c>
      <c r="B144" s="2" t="s">
        <v>15</v>
      </c>
      <c r="C144" s="2" t="s">
        <v>16</v>
      </c>
      <c r="G144" t="s">
        <v>73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0.48548437742743245</v>
      </c>
      <c r="B145" s="3">
        <v>14.967832750736838</v>
      </c>
      <c r="C145" s="3">
        <v>1.8891124347508966E-3</v>
      </c>
      <c r="G145" t="s">
        <v>54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</row>
    <row r="146" spans="1:34" x14ac:dyDescent="0.25">
      <c r="E146" t="s">
        <v>3</v>
      </c>
      <c r="F146">
        <f>SUM(N146:AC146)</f>
        <v>132.64342579107978</v>
      </c>
      <c r="I146">
        <v>0</v>
      </c>
      <c r="J146">
        <f>(J147-J143)^2</f>
        <v>2.9421188425349028E-2</v>
      </c>
      <c r="K146">
        <f t="shared" ref="K146:AH146" si="19">(K147-K143)^2</f>
        <v>3.3201423850475332E-4</v>
      </c>
      <c r="L146">
        <f t="shared" si="19"/>
        <v>5.522655943207691E-2</v>
      </c>
      <c r="M146">
        <f t="shared" si="19"/>
        <v>0.48713117449424059</v>
      </c>
      <c r="N146">
        <f t="shared" si="19"/>
        <v>1.0485997960081763</v>
      </c>
      <c r="O146">
        <f t="shared" si="19"/>
        <v>2.6915034722040558</v>
      </c>
      <c r="P146">
        <f t="shared" si="19"/>
        <v>2.585280053187518</v>
      </c>
      <c r="Q146">
        <f t="shared" si="19"/>
        <v>3.3188903015946214</v>
      </c>
      <c r="R146">
        <f t="shared" si="19"/>
        <v>14.25068020377703</v>
      </c>
      <c r="S146">
        <f t="shared" si="19"/>
        <v>10.029266781567902</v>
      </c>
      <c r="T146">
        <f t="shared" si="19"/>
        <v>16.17416690259433</v>
      </c>
      <c r="U146">
        <f t="shared" si="19"/>
        <v>0.36338310431068888</v>
      </c>
      <c r="V146">
        <f t="shared" si="19"/>
        <v>7.6747089281297782</v>
      </c>
      <c r="W146">
        <f t="shared" si="19"/>
        <v>9.5626247184770552</v>
      </c>
      <c r="X146">
        <f t="shared" si="19"/>
        <v>2.5760732089009718E-2</v>
      </c>
      <c r="Y146">
        <f t="shared" si="19"/>
        <v>0.64186414390773172</v>
      </c>
      <c r="Z146">
        <f t="shared" si="19"/>
        <v>2.8633722322607724</v>
      </c>
      <c r="AA146">
        <f t="shared" si="19"/>
        <v>51.82807840958057</v>
      </c>
      <c r="AB146">
        <f t="shared" si="19"/>
        <v>5.2457091226857377E-2</v>
      </c>
      <c r="AC146">
        <f t="shared" si="19"/>
        <v>9.5327889201637106</v>
      </c>
      <c r="AD146">
        <f t="shared" si="19"/>
        <v>2051.9750089863305</v>
      </c>
      <c r="AE146">
        <f t="shared" si="19"/>
        <v>8528.067535793929</v>
      </c>
      <c r="AF146">
        <f t="shared" si="19"/>
        <v>18394.459475808882</v>
      </c>
      <c r="AG146">
        <f t="shared" si="19"/>
        <v>21567.932490567568</v>
      </c>
      <c r="AH146">
        <f t="shared" si="19"/>
        <v>33945.256548645084</v>
      </c>
    </row>
    <row r="147" spans="1:34" x14ac:dyDescent="0.25">
      <c r="G147" t="s">
        <v>4</v>
      </c>
      <c r="J147">
        <f>$I143+($C145/($C145+I145))*I142*(1/(1+EXP(-$A145*(J144-$B145))))</f>
        <v>1.1627311240543883</v>
      </c>
      <c r="K147">
        <f t="shared" ref="K147:AH147" si="20">$I143+($C145/($C145+J145))*J142*(1/(1+EXP(-$A145*(K144-$B145))))</f>
        <v>1.1957287836211155</v>
      </c>
      <c r="L147">
        <f t="shared" si="20"/>
        <v>1.254546848678793</v>
      </c>
      <c r="M147">
        <f t="shared" si="20"/>
        <v>1.355301175611265</v>
      </c>
      <c r="N147">
        <f t="shared" si="20"/>
        <v>1.5399353606259893</v>
      </c>
      <c r="O147">
        <f t="shared" si="20"/>
        <v>1.8768291937262322</v>
      </c>
      <c r="P147">
        <f t="shared" si="20"/>
        <v>2.4591326375577656</v>
      </c>
      <c r="Q147">
        <f t="shared" si="20"/>
        <v>3.5190936778353197</v>
      </c>
      <c r="R147">
        <f t="shared" si="20"/>
        <v>5.4116860882216926</v>
      </c>
      <c r="S147">
        <f t="shared" si="20"/>
        <v>8.8522918419127308</v>
      </c>
      <c r="T147">
        <f t="shared" si="20"/>
        <v>14.548095197042349</v>
      </c>
      <c r="U147">
        <f t="shared" si="20"/>
        <v>24.000318753324258</v>
      </c>
      <c r="V147">
        <f t="shared" si="20"/>
        <v>38.850221097499698</v>
      </c>
      <c r="W147">
        <f t="shared" si="20"/>
        <v>57.940327660016607</v>
      </c>
      <c r="X147">
        <f t="shared" si="20"/>
        <v>81.323695047832302</v>
      </c>
      <c r="Y147">
        <f t="shared" si="20"/>
        <v>114.35225187133967</v>
      </c>
      <c r="Z147">
        <f t="shared" si="20"/>
        <v>149.41573027380164</v>
      </c>
      <c r="AA147">
        <f t="shared" si="20"/>
        <v>181.27297136170813</v>
      </c>
      <c r="AB147">
        <f t="shared" si="20"/>
        <v>214.50172222143715</v>
      </c>
      <c r="AC147">
        <f t="shared" si="20"/>
        <v>246.1475747318261</v>
      </c>
      <c r="AD147">
        <f t="shared" si="20"/>
        <v>265.90888277559748</v>
      </c>
      <c r="AE147">
        <f t="shared" si="20"/>
        <v>294.75024151999554</v>
      </c>
      <c r="AF147">
        <f t="shared" si="20"/>
        <v>326.32558258352447</v>
      </c>
      <c r="AG147">
        <f t="shared" si="20"/>
        <v>362.50805893125784</v>
      </c>
      <c r="AH147">
        <f t="shared" si="20"/>
        <v>388.39372074074095</v>
      </c>
    </row>
    <row r="150" spans="1:34" x14ac:dyDescent="0.25">
      <c r="N150" t="s">
        <v>21</v>
      </c>
      <c r="P150">
        <f>BL147</f>
        <v>0</v>
      </c>
      <c r="R150" t="s">
        <v>22</v>
      </c>
      <c r="U150">
        <f>((P150*1000)/(365*24))*4</f>
        <v>0</v>
      </c>
    </row>
    <row r="152" spans="1:34" x14ac:dyDescent="0.25">
      <c r="J152">
        <v>1E-4</v>
      </c>
      <c r="K152">
        <v>1E-3</v>
      </c>
      <c r="L152">
        <v>2E-3</v>
      </c>
      <c r="M152">
        <v>5.0000000000000001E-3</v>
      </c>
      <c r="N152">
        <v>0.01</v>
      </c>
      <c r="O152">
        <v>0.02</v>
      </c>
      <c r="P152">
        <v>0.05</v>
      </c>
      <c r="Q152">
        <v>0.1</v>
      </c>
      <c r="R152">
        <v>0.2</v>
      </c>
    </row>
    <row r="153" spans="1:34" x14ac:dyDescent="0.25">
      <c r="J153">
        <f>$C145/($C145+J152)</f>
        <v>0.94972632101989585</v>
      </c>
      <c r="K153">
        <f t="shared" ref="K153:R153" si="21">$C145/($C145+K152)</f>
        <v>0.65387293759433718</v>
      </c>
      <c r="L153">
        <f t="shared" si="21"/>
        <v>0.48574384681472882</v>
      </c>
      <c r="M153">
        <f t="shared" si="21"/>
        <v>0.27421710019154377</v>
      </c>
      <c r="N153">
        <f t="shared" si="21"/>
        <v>0.1588943199182116</v>
      </c>
      <c r="O153">
        <f t="shared" si="21"/>
        <v>8.6303747599732E-2</v>
      </c>
      <c r="P153">
        <f t="shared" si="21"/>
        <v>3.6406720911374278E-2</v>
      </c>
      <c r="Q153">
        <f t="shared" si="21"/>
        <v>1.8540866532336036E-2</v>
      </c>
      <c r="R153">
        <f t="shared" si="21"/>
        <v>9.3571783637487835E-3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14</v>
      </c>
      <c r="B167" s="2" t="s">
        <v>15</v>
      </c>
      <c r="C167" s="2" t="s">
        <v>16</v>
      </c>
      <c r="G167" t="s">
        <v>73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64" x14ac:dyDescent="0.25">
      <c r="A168" s="3">
        <v>0.71955890036649406</v>
      </c>
      <c r="B168" s="3">
        <v>7.410442586449248</v>
      </c>
      <c r="C168" s="3">
        <v>2.1923599559668223E-5</v>
      </c>
      <c r="G168" t="s">
        <v>54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</row>
    <row r="169" spans="1:64" x14ac:dyDescent="0.25">
      <c r="E169" t="s">
        <v>3</v>
      </c>
      <c r="F169">
        <f>SUM(N169:AC169)</f>
        <v>1.9746720477221626E-2</v>
      </c>
      <c r="I169">
        <v>0</v>
      </c>
      <c r="J169">
        <f>ABS(J170-J166)</f>
        <v>4.278199762458388E-4</v>
      </c>
      <c r="K169">
        <f t="shared" ref="K169:AH169" si="22">(K170-K166)^2</f>
        <v>1.0728484759202031E-6</v>
      </c>
      <c r="L169">
        <f t="shared" si="22"/>
        <v>3.4175869910722164E-8</v>
      </c>
      <c r="M169">
        <f t="shared" si="22"/>
        <v>1.030942378912689E-3</v>
      </c>
      <c r="N169">
        <f t="shared" si="22"/>
        <v>7.9835251071207886E-4</v>
      </c>
      <c r="O169">
        <f t="shared" si="22"/>
        <v>6.3747489952491838E-4</v>
      </c>
      <c r="P169">
        <f t="shared" si="22"/>
        <v>4.2883324215520746E-5</v>
      </c>
      <c r="Q169">
        <f t="shared" si="22"/>
        <v>2.9603431308649974E-4</v>
      </c>
      <c r="R169">
        <f t="shared" si="22"/>
        <v>4.4471670358208235E-4</v>
      </c>
      <c r="S169">
        <f t="shared" si="22"/>
        <v>3.419447373398591E-4</v>
      </c>
      <c r="T169">
        <f t="shared" si="22"/>
        <v>1.5800278340073948E-4</v>
      </c>
      <c r="U169">
        <f t="shared" si="22"/>
        <v>8.2602262601672171E-5</v>
      </c>
      <c r="V169">
        <f t="shared" si="22"/>
        <v>1.8647039539664307E-3</v>
      </c>
      <c r="W169">
        <f t="shared" si="22"/>
        <v>3.4054396352026116E-3</v>
      </c>
      <c r="X169">
        <f t="shared" si="22"/>
        <v>3.9425204236412105E-4</v>
      </c>
      <c r="Y169">
        <f t="shared" si="22"/>
        <v>8.7682402451420478E-6</v>
      </c>
      <c r="Z169">
        <f t="shared" si="22"/>
        <v>7.0264949902747609E-4</v>
      </c>
      <c r="AA169">
        <f t="shared" si="22"/>
        <v>1.7577378751396854E-3</v>
      </c>
      <c r="AB169">
        <f t="shared" si="22"/>
        <v>5.4304417373856823E-3</v>
      </c>
      <c r="AC169">
        <f t="shared" si="22"/>
        <v>3.3807159594271075E-3</v>
      </c>
      <c r="AD169">
        <f t="shared" si="22"/>
        <v>0.10457464231636127</v>
      </c>
      <c r="AE169">
        <f t="shared" si="22"/>
        <v>0.1732922885005273</v>
      </c>
      <c r="AF169">
        <f t="shared" si="22"/>
        <v>0.86287134168010893</v>
      </c>
      <c r="AG169">
        <f t="shared" si="22"/>
        <v>1.2612015452501775</v>
      </c>
      <c r="AH169">
        <f t="shared" si="22"/>
        <v>2.0842142920888507</v>
      </c>
    </row>
    <row r="170" spans="1:64" x14ac:dyDescent="0.25">
      <c r="G170" t="s">
        <v>4</v>
      </c>
      <c r="J170">
        <f>$I166+($C168/($C168+I168))*I165*(1/(1+EXP(-$A168*(J167-$B168))))</f>
        <v>1.4278199762458388E-3</v>
      </c>
      <c r="K170">
        <f t="shared" ref="K170:AH170" si="23">$I166+($C168/($C168+J168))*J165*(1/(1+EXP(-$A168*(K167-$B168))))</f>
        <v>1.9642160090442588E-3</v>
      </c>
      <c r="L170">
        <f t="shared" si="23"/>
        <v>3.1848671682877254E-3</v>
      </c>
      <c r="M170">
        <f t="shared" si="23"/>
        <v>5.8917085644114549E-3</v>
      </c>
      <c r="N170">
        <f t="shared" si="23"/>
        <v>1.1244867533276741E-2</v>
      </c>
      <c r="O170">
        <f t="shared" si="23"/>
        <v>2.1451734722462257E-2</v>
      </c>
      <c r="P170">
        <f t="shared" si="23"/>
        <v>3.7751463963944257E-2</v>
      </c>
      <c r="Q170">
        <f t="shared" si="23"/>
        <v>5.9805647709008224E-2</v>
      </c>
      <c r="R170">
        <f t="shared" si="23"/>
        <v>8.2488307271615768E-2</v>
      </c>
      <c r="S170">
        <f t="shared" si="23"/>
        <v>0.10449174781733353</v>
      </c>
      <c r="T170">
        <f t="shared" si="23"/>
        <v>0.12683008419277442</v>
      </c>
      <c r="U170">
        <f t="shared" si="23"/>
        <v>0.14591142131014578</v>
      </c>
      <c r="V170">
        <f t="shared" si="23"/>
        <v>0.16691778197027821</v>
      </c>
      <c r="W170">
        <f t="shared" si="23"/>
        <v>0.18214385520613435</v>
      </c>
      <c r="X170">
        <f t="shared" si="23"/>
        <v>0.20234421891830692</v>
      </c>
      <c r="Y170">
        <f t="shared" si="23"/>
        <v>0.22876112145058963</v>
      </c>
      <c r="Z170">
        <f t="shared" si="23"/>
        <v>0.24310753664578202</v>
      </c>
      <c r="AA170">
        <f t="shared" si="23"/>
        <v>0.27001438461528632</v>
      </c>
      <c r="AB170">
        <f t="shared" si="23"/>
        <v>0.29096953097463563</v>
      </c>
      <c r="AC170">
        <f t="shared" si="23"/>
        <v>0.32364507547277954</v>
      </c>
      <c r="AD170">
        <f t="shared" si="23"/>
        <v>0.35461997229828612</v>
      </c>
      <c r="AE170">
        <f t="shared" si="23"/>
        <v>0.37904509627499727</v>
      </c>
      <c r="AF170">
        <f t="shared" si="23"/>
        <v>0.40874131682381776</v>
      </c>
      <c r="AG170">
        <f t="shared" si="23"/>
        <v>0.42904910565351689</v>
      </c>
      <c r="AH170">
        <f t="shared" si="23"/>
        <v>0.46049846586433446</v>
      </c>
    </row>
    <row r="173" spans="1:64" x14ac:dyDescent="0.25">
      <c r="N173" t="s">
        <v>21</v>
      </c>
      <c r="P173">
        <f>BL170</f>
        <v>0</v>
      </c>
      <c r="R173" t="s">
        <v>22</v>
      </c>
      <c r="U173">
        <f>((P173*1000)/(365*24))*4</f>
        <v>0</v>
      </c>
    </row>
    <row r="175" spans="1:64" x14ac:dyDescent="0.25">
      <c r="J175">
        <v>1E-4</v>
      </c>
      <c r="K175">
        <v>1E-3</v>
      </c>
      <c r="L175">
        <v>2E-3</v>
      </c>
      <c r="M175">
        <v>5.0000000000000001E-3</v>
      </c>
      <c r="N175">
        <v>0.01</v>
      </c>
      <c r="O175">
        <v>0.02</v>
      </c>
      <c r="P175">
        <v>0.05</v>
      </c>
      <c r="Q175">
        <v>0.1</v>
      </c>
      <c r="R175">
        <v>0.2</v>
      </c>
    </row>
    <row r="176" spans="1:64" x14ac:dyDescent="0.25">
      <c r="J176">
        <f>$C168/($C168+J175)</f>
        <v>0.1798142413679234</v>
      </c>
      <c r="K176">
        <f t="shared" ref="K176:R176" si="24">$C168/($C168+K175)</f>
        <v>2.1453266730619369E-2</v>
      </c>
      <c r="L176">
        <f t="shared" si="24"/>
        <v>1.0842941624719507E-2</v>
      </c>
      <c r="M176">
        <f t="shared" si="24"/>
        <v>4.365578074821872E-3</v>
      </c>
      <c r="N176">
        <f t="shared" si="24"/>
        <v>2.1875640281903046E-3</v>
      </c>
      <c r="O176">
        <f t="shared" si="24"/>
        <v>1.0949796831784123E-3</v>
      </c>
      <c r="P176">
        <f t="shared" si="24"/>
        <v>4.3827981776896742E-4</v>
      </c>
      <c r="Q176">
        <f t="shared" si="24"/>
        <v>2.1918794171005862E-4</v>
      </c>
      <c r="R176">
        <f t="shared" si="24"/>
        <v>1.0960598300993684E-4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6"/>
  <sheetViews>
    <sheetView tabSelected="1" workbookViewId="0"/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17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27000.950850926718</v>
      </c>
      <c r="AJ2" s="7">
        <v>27000.950850926718</v>
      </c>
      <c r="AK2" s="7">
        <v>27000.950850926718</v>
      </c>
      <c r="AL2" s="7">
        <v>27000.950850926718</v>
      </c>
      <c r="AM2" s="7">
        <v>27000.950850926718</v>
      </c>
      <c r="AN2" s="7">
        <v>27000.950850926718</v>
      </c>
      <c r="AO2" s="7">
        <v>27000.950850926718</v>
      </c>
      <c r="AP2" s="7">
        <v>27000.950850926718</v>
      </c>
      <c r="AQ2" s="7">
        <v>27000.950850926718</v>
      </c>
      <c r="AR2" s="7">
        <v>27000.950850926718</v>
      </c>
      <c r="AS2" s="7">
        <v>27000.950850926718</v>
      </c>
      <c r="AT2" s="7">
        <v>27000.950850926718</v>
      </c>
      <c r="AU2" s="7">
        <v>27000.950850926718</v>
      </c>
      <c r="AV2" s="7">
        <v>27000.950850926718</v>
      </c>
      <c r="AW2" s="7">
        <v>27000.950850926718</v>
      </c>
      <c r="AX2" s="7">
        <v>27000.950850926718</v>
      </c>
      <c r="AY2" s="7">
        <v>27000.950850926718</v>
      </c>
      <c r="AZ2" s="7">
        <v>27000.950850926718</v>
      </c>
      <c r="BA2" s="7">
        <v>27000.950850926718</v>
      </c>
      <c r="BB2" s="7">
        <v>27000.950850926718</v>
      </c>
      <c r="BC2" s="7">
        <v>27000.950850926718</v>
      </c>
      <c r="BD2" s="7">
        <v>27000.950850926718</v>
      </c>
      <c r="BE2" s="7">
        <v>27000.950850926718</v>
      </c>
      <c r="BF2" s="7">
        <v>27000.950850926718</v>
      </c>
      <c r="BG2" s="7">
        <v>27000.950850926718</v>
      </c>
      <c r="BH2" s="7">
        <v>27000.950850926718</v>
      </c>
      <c r="BI2" s="7">
        <v>27000.950850926718</v>
      </c>
      <c r="BJ2" s="7">
        <v>27000.950850926718</v>
      </c>
      <c r="BK2" s="7">
        <v>27000.950850926718</v>
      </c>
      <c r="BL2" s="7">
        <v>27000.950850926718</v>
      </c>
    </row>
    <row r="3" spans="1:64" x14ac:dyDescent="0.25">
      <c r="A3" t="s">
        <v>6</v>
      </c>
      <c r="B3" t="s">
        <v>18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14</v>
      </c>
      <c r="B4" s="2" t="s">
        <v>15</v>
      </c>
      <c r="C4" s="2" t="s">
        <v>16</v>
      </c>
      <c r="G4" t="s">
        <v>73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9.2806078688535215E-2</v>
      </c>
      <c r="B5" s="3">
        <v>52.540109213709712</v>
      </c>
      <c r="C5" s="3">
        <v>0.90737683473039998</v>
      </c>
      <c r="G5" t="s">
        <v>54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5.7892441680905474E-2</v>
      </c>
      <c r="AJ5">
        <v>5.7892441680905474E-2</v>
      </c>
      <c r="AK5">
        <v>5.7892441680905474E-2</v>
      </c>
      <c r="AL5">
        <v>5.7892441680905474E-2</v>
      </c>
      <c r="AM5">
        <v>5.7892441680905474E-2</v>
      </c>
      <c r="AN5">
        <v>5.7892441680905474E-2</v>
      </c>
      <c r="AO5">
        <v>5.7892441680905474E-2</v>
      </c>
      <c r="AP5">
        <v>5.7892441680905474E-2</v>
      </c>
      <c r="AQ5">
        <v>5.7892441680905474E-2</v>
      </c>
      <c r="AR5">
        <v>5.7892441680905474E-2</v>
      </c>
      <c r="AS5">
        <v>5.7892441680905474E-2</v>
      </c>
      <c r="AT5">
        <v>5.7892441680905474E-2</v>
      </c>
      <c r="AU5">
        <v>5.7892441680905474E-2</v>
      </c>
      <c r="AV5">
        <v>5.7892441680905474E-2</v>
      </c>
      <c r="AW5">
        <v>5.7892441680905474E-2</v>
      </c>
      <c r="AX5">
        <v>5.7892441680905474E-2</v>
      </c>
      <c r="AY5">
        <v>5.7892441680905474E-2</v>
      </c>
      <c r="AZ5">
        <v>5.7892441680905474E-2</v>
      </c>
      <c r="BA5">
        <v>5.7892441680905474E-2</v>
      </c>
      <c r="BB5">
        <v>5.7892441680905474E-2</v>
      </c>
      <c r="BC5">
        <v>5.7892441680905474E-2</v>
      </c>
      <c r="BD5">
        <v>5.7892441680905474E-2</v>
      </c>
      <c r="BE5">
        <v>5.7892441680905474E-2</v>
      </c>
      <c r="BF5">
        <v>5.7892441680905474E-2</v>
      </c>
      <c r="BG5">
        <v>5.7892441680905474E-2</v>
      </c>
      <c r="BH5">
        <v>5.7892441680905474E-2</v>
      </c>
      <c r="BI5">
        <v>5.7892441680905474E-2</v>
      </c>
      <c r="BJ5">
        <v>5.7892441680905474E-2</v>
      </c>
      <c r="BK5">
        <v>5.7892441680905474E-2</v>
      </c>
      <c r="BL5">
        <v>5.7892441680905474E-2</v>
      </c>
    </row>
    <row r="6" spans="1:64" x14ac:dyDescent="0.25">
      <c r="E6" t="s">
        <v>3</v>
      </c>
      <c r="F6">
        <f>SUM(J6:AC6)</f>
        <v>2320.6332361461264</v>
      </c>
      <c r="I6">
        <v>0</v>
      </c>
      <c r="J6">
        <f>(J7-J3)^2</f>
        <v>0.16148502652427835</v>
      </c>
      <c r="K6">
        <f t="shared" ref="K6:BL6" si="0">(K7-K3)^2</f>
        <v>5.7305534705958268</v>
      </c>
      <c r="L6">
        <f t="shared" si="0"/>
        <v>21.522997343021856</v>
      </c>
      <c r="M6">
        <f t="shared" si="0"/>
        <v>47.492840080878523</v>
      </c>
      <c r="N6">
        <f t="shared" si="0"/>
        <v>143.81832739305779</v>
      </c>
      <c r="O6">
        <f t="shared" si="0"/>
        <v>116.31878033290704</v>
      </c>
      <c r="P6">
        <f t="shared" si="0"/>
        <v>181.45708762337691</v>
      </c>
      <c r="Q6">
        <f t="shared" si="0"/>
        <v>62.353196246365123</v>
      </c>
      <c r="R6">
        <f t="shared" si="0"/>
        <v>74.596490602407741</v>
      </c>
      <c r="S6">
        <f t="shared" si="0"/>
        <v>0.99091993832030978</v>
      </c>
      <c r="T6">
        <f t="shared" si="0"/>
        <v>56.315252895853853</v>
      </c>
      <c r="U6">
        <f t="shared" si="0"/>
        <v>151.58324178961539</v>
      </c>
      <c r="V6">
        <f t="shared" si="0"/>
        <v>231.04439393521375</v>
      </c>
      <c r="W6">
        <f t="shared" si="0"/>
        <v>223.45999968386235</v>
      </c>
      <c r="X6">
        <f t="shared" si="0"/>
        <v>3.2788497109062913</v>
      </c>
      <c r="Y6">
        <f t="shared" si="0"/>
        <v>78.60067117882005</v>
      </c>
      <c r="Z6">
        <f t="shared" si="0"/>
        <v>150.40936506353776</v>
      </c>
      <c r="AA6">
        <f t="shared" si="0"/>
        <v>533.79433139937271</v>
      </c>
      <c r="AB6">
        <f t="shared" si="0"/>
        <v>192.45846351020853</v>
      </c>
      <c r="AC6">
        <f t="shared" si="0"/>
        <v>45.245988921279974</v>
      </c>
      <c r="AD6">
        <f t="shared" si="0"/>
        <v>41.979582182585688</v>
      </c>
      <c r="AE6">
        <f t="shared" si="0"/>
        <v>1474.5619429907269</v>
      </c>
      <c r="AF6">
        <f t="shared" si="0"/>
        <v>5.9202124441864772</v>
      </c>
      <c r="AG6">
        <f t="shared" si="0"/>
        <v>2500.457342954101</v>
      </c>
      <c r="AH6">
        <f t="shared" si="0"/>
        <v>3540.5269271592883</v>
      </c>
      <c r="AI6">
        <f t="shared" si="0"/>
        <v>3294462.5400676383</v>
      </c>
      <c r="AJ6">
        <f t="shared" si="0"/>
        <v>3955294.5710260863</v>
      </c>
      <c r="AK6">
        <f t="shared" si="0"/>
        <v>4680660.0907341084</v>
      </c>
      <c r="AL6">
        <f t="shared" si="0"/>
        <v>5531334.3855737159</v>
      </c>
      <c r="AM6">
        <f t="shared" si="0"/>
        <v>6526734.9326459728</v>
      </c>
      <c r="AN6">
        <f t="shared" si="0"/>
        <v>7688675.7150411177</v>
      </c>
      <c r="AO6">
        <f t="shared" si="0"/>
        <v>9041499.4660003968</v>
      </c>
      <c r="AP6">
        <f t="shared" si="0"/>
        <v>10612170.989810664</v>
      </c>
      <c r="AQ6">
        <f t="shared" si="0"/>
        <v>12430316.862556333</v>
      </c>
      <c r="AR6">
        <f t="shared" si="0"/>
        <v>14528195.085662857</v>
      </c>
      <c r="AS6">
        <f t="shared" si="0"/>
        <v>16940577.0497787</v>
      </c>
      <c r="AT6">
        <f t="shared" si="0"/>
        <v>19704523.752298944</v>
      </c>
      <c r="AU6">
        <f t="shared" si="0"/>
        <v>22859038.914761875</v>
      </c>
      <c r="AV6">
        <f t="shared" si="0"/>
        <v>26444583.785954852</v>
      </c>
      <c r="AW6">
        <f t="shared" si="0"/>
        <v>30502442.277655449</v>
      </c>
      <c r="AX6">
        <f t="shared" si="0"/>
        <v>35073930.863385946</v>
      </c>
      <c r="AY6">
        <f t="shared" si="0"/>
        <v>40199455.436580077</v>
      </c>
      <c r="AZ6">
        <f t="shared" si="0"/>
        <v>45917426.935115553</v>
      </c>
      <c r="BA6">
        <f t="shared" si="0"/>
        <v>52263058.609419443</v>
      </c>
      <c r="BB6">
        <f t="shared" si="0"/>
        <v>59267079.682245001</v>
      </c>
      <c r="BC6">
        <f t="shared" si="0"/>
        <v>66954411.892872266</v>
      </c>
      <c r="BD6">
        <f t="shared" si="0"/>
        <v>75342865.892799765</v>
      </c>
      <c r="BE6">
        <f t="shared" si="0"/>
        <v>84441922.402216032</v>
      </c>
      <c r="BF6">
        <f t="shared" si="0"/>
        <v>94251667.211855546</v>
      </c>
      <c r="BG6">
        <f t="shared" si="0"/>
        <v>104761948.49031229</v>
      </c>
      <c r="BH6">
        <f t="shared" si="0"/>
        <v>115951818.78170387</v>
      </c>
      <c r="BI6">
        <f t="shared" si="0"/>
        <v>127789312.43747629</v>
      </c>
      <c r="BJ6">
        <f t="shared" si="0"/>
        <v>140231592.53248349</v>
      </c>
      <c r="BK6">
        <f t="shared" si="0"/>
        <v>153225480.71733084</v>
      </c>
      <c r="BL6">
        <f t="shared" si="0"/>
        <v>166708360.64522067</v>
      </c>
    </row>
    <row r="7" spans="1:64" x14ac:dyDescent="0.25">
      <c r="G7" t="s">
        <v>4</v>
      </c>
      <c r="J7">
        <f>'[1]Var_M Gen_const_Costs_const'!$J$7</f>
        <v>8.8027486648011433</v>
      </c>
      <c r="K7">
        <f t="shared" ref="K7:BL7" si="1">$I3+(1-NORMDIST(J5,AVERAGE($I5:$AH5)*$C5,STDEVA($I5:$AH5)*$C5,1))*J2*(1/(1+EXP(-$A5*(K4-$B5))))</f>
        <v>9.6239590240229518</v>
      </c>
      <c r="L7">
        <f t="shared" si="1"/>
        <v>11.281971815572017</v>
      </c>
      <c r="M7">
        <f t="shared" si="1"/>
        <v>14.324669085267576</v>
      </c>
      <c r="N7">
        <f t="shared" si="1"/>
        <v>19.42800664510397</v>
      </c>
      <c r="O7">
        <f t="shared" si="1"/>
        <v>27.605333480805818</v>
      </c>
      <c r="P7">
        <f t="shared" si="1"/>
        <v>38.860181123220116</v>
      </c>
      <c r="Q7">
        <f t="shared" si="1"/>
        <v>55.014991294392701</v>
      </c>
      <c r="R7">
        <f t="shared" si="1"/>
        <v>76.47926643562927</v>
      </c>
      <c r="S7">
        <f t="shared" si="1"/>
        <v>105.07932937404571</v>
      </c>
      <c r="T7">
        <f t="shared" si="1"/>
        <v>140.36356496220495</v>
      </c>
      <c r="U7">
        <f t="shared" si="1"/>
        <v>182.99453520756614</v>
      </c>
      <c r="V7">
        <f t="shared" si="1"/>
        <v>235.80018969065213</v>
      </c>
      <c r="W7">
        <f t="shared" si="1"/>
        <v>290.96910481624269</v>
      </c>
      <c r="X7">
        <f t="shared" si="1"/>
        <v>344.65426250874845</v>
      </c>
      <c r="Y7">
        <f t="shared" si="1"/>
        <v>431.51939002395602</v>
      </c>
      <c r="Z7">
        <f t="shared" si="1"/>
        <v>518.29027176529337</v>
      </c>
      <c r="AA7">
        <f t="shared" si="1"/>
        <v>612.38806149904747</v>
      </c>
      <c r="AB7">
        <f t="shared" si="1"/>
        <v>719.67880076237986</v>
      </c>
      <c r="AC7">
        <f t="shared" si="1"/>
        <v>838.15620215766626</v>
      </c>
      <c r="AD7">
        <f t="shared" si="1"/>
        <v>955.74823017128006</v>
      </c>
      <c r="AE7">
        <f t="shared" si="1"/>
        <v>1101.9109237431785</v>
      </c>
      <c r="AF7">
        <f t="shared" si="1"/>
        <v>1267.0873870420944</v>
      </c>
      <c r="AG7">
        <f t="shared" si="1"/>
        <v>1468.1746194869456</v>
      </c>
      <c r="AH7">
        <f t="shared" si="1"/>
        <v>1650.7158392927774</v>
      </c>
      <c r="AI7">
        <f t="shared" si="1"/>
        <v>1815.0654368555527</v>
      </c>
      <c r="AJ7">
        <f t="shared" si="1"/>
        <v>1988.7922392814405</v>
      </c>
      <c r="AK7">
        <f t="shared" si="1"/>
        <v>2163.4833234240814</v>
      </c>
      <c r="AL7">
        <f t="shared" si="1"/>
        <v>2351.8789053804867</v>
      </c>
      <c r="AM7">
        <f t="shared" si="1"/>
        <v>2554.7475281612415</v>
      </c>
      <c r="AN7">
        <f t="shared" si="1"/>
        <v>2772.8461398067361</v>
      </c>
      <c r="AO7">
        <f t="shared" si="1"/>
        <v>3006.9086228218503</v>
      </c>
      <c r="AP7">
        <f t="shared" si="1"/>
        <v>3257.6327278885606</v>
      </c>
      <c r="AQ7">
        <f t="shared" si="1"/>
        <v>3525.6654496075394</v>
      </c>
      <c r="AR7">
        <f t="shared" si="1"/>
        <v>3811.5869510825614</v>
      </c>
      <c r="AS7">
        <f t="shared" si="1"/>
        <v>4115.8932262364024</v>
      </c>
      <c r="AT7">
        <f t="shared" si="1"/>
        <v>4438.9777823614913</v>
      </c>
      <c r="AU7">
        <f t="shared" si="1"/>
        <v>4781.1127276777188</v>
      </c>
      <c r="AV7">
        <f t="shared" si="1"/>
        <v>5142.4297550822075</v>
      </c>
      <c r="AW7">
        <f t="shared" si="1"/>
        <v>5522.90161759699</v>
      </c>
      <c r="AX7">
        <f t="shared" si="1"/>
        <v>5922.3247853681532</v>
      </c>
      <c r="AY7">
        <f t="shared" si="1"/>
        <v>6340.3040492219361</v>
      </c>
      <c r="AZ7">
        <f t="shared" si="1"/>
        <v>6776.2398817571056</v>
      </c>
      <c r="BA7">
        <f t="shared" si="1"/>
        <v>7229.3193738705058</v>
      </c>
      <c r="BB7">
        <f t="shared" si="1"/>
        <v>7698.5115238106255</v>
      </c>
      <c r="BC7">
        <f t="shared" si="1"/>
        <v>8182.5675611553779</v>
      </c>
      <c r="BD7">
        <f t="shared" si="1"/>
        <v>8680.0268371013553</v>
      </c>
      <c r="BE7">
        <f t="shared" si="1"/>
        <v>9189.2286075718039</v>
      </c>
      <c r="BF7">
        <f t="shared" si="1"/>
        <v>9708.3297848731709</v>
      </c>
      <c r="BG7">
        <f t="shared" si="1"/>
        <v>10235.328450534076</v>
      </c>
      <c r="BH7">
        <f t="shared" si="1"/>
        <v>10768.092625052213</v>
      </c>
      <c r="BI7">
        <f t="shared" si="1"/>
        <v>11304.393501531884</v>
      </c>
      <c r="BJ7">
        <f t="shared" si="1"/>
        <v>11841.942092937437</v>
      </c>
      <c r="BK7">
        <f t="shared" si="1"/>
        <v>12378.428039025426</v>
      </c>
      <c r="BL7">
        <f t="shared" si="1"/>
        <v>12911.559187225246</v>
      </c>
    </row>
    <row r="10" spans="1:64" x14ac:dyDescent="0.25">
      <c r="N10" t="s">
        <v>19</v>
      </c>
      <c r="P10">
        <f>BL7</f>
        <v>12911.559187225246</v>
      </c>
      <c r="R10" t="s">
        <v>20</v>
      </c>
      <c r="U10">
        <f>((P10*1000)/(365*24))*4</f>
        <v>5895.6891265868708</v>
      </c>
    </row>
    <row r="12" spans="1:64" x14ac:dyDescent="0.25">
      <c r="N12" t="s">
        <v>23</v>
      </c>
      <c r="P12">
        <f>P35+P58+P81+P104+P127+P150+P173</f>
        <v>0</v>
      </c>
      <c r="R12" t="s">
        <v>24</v>
      </c>
      <c r="U12">
        <f>U35+U58+U81+U104+U127+U150+U173</f>
        <v>0</v>
      </c>
    </row>
    <row r="14" spans="1:64" x14ac:dyDescent="0.25">
      <c r="J14">
        <v>1E-3</v>
      </c>
      <c r="K14">
        <v>5.0000000000000001E-3</v>
      </c>
      <c r="L14">
        <v>0.01</v>
      </c>
      <c r="M14">
        <v>0.02</v>
      </c>
      <c r="N14">
        <v>0.04</v>
      </c>
      <c r="O14">
        <v>0.08</v>
      </c>
      <c r="P14">
        <v>0.15</v>
      </c>
      <c r="Q14">
        <v>0.2</v>
      </c>
      <c r="R14">
        <v>0.25</v>
      </c>
      <c r="AF14">
        <v>1.8</v>
      </c>
      <c r="AG14">
        <v>1.9</v>
      </c>
      <c r="AH14">
        <v>2</v>
      </c>
    </row>
    <row r="15" spans="1:64" x14ac:dyDescent="0.25">
      <c r="J15">
        <f>(1-NORMDIST(J14,AVERAGE($I5:$AH5)*$C5,STDEVA($I5:$AH5)*$C5,1))</f>
        <v>0.99781642487925659</v>
      </c>
      <c r="K15">
        <f t="shared" ref="K15:R15" si="2">(1-NORMDIST(K14,AVERAGE($I5:$AH5)*$C5,STDEVA($I5:$AH5)*$C5,1))</f>
        <v>0.99678825512248859</v>
      </c>
      <c r="L15">
        <f t="shared" si="2"/>
        <v>0.99490163425789369</v>
      </c>
      <c r="M15">
        <f t="shared" si="2"/>
        <v>0.98798258904035552</v>
      </c>
      <c r="N15">
        <f t="shared" si="2"/>
        <v>0.94861237627048134</v>
      </c>
      <c r="O15">
        <f t="shared" si="2"/>
        <v>0.64858107203890858</v>
      </c>
      <c r="P15">
        <f t="shared" si="2"/>
        <v>3.5451322086389569E-2</v>
      </c>
      <c r="Q15">
        <f t="shared" si="2"/>
        <v>3.7766326631505365E-4</v>
      </c>
      <c r="R15">
        <f t="shared" si="2"/>
        <v>4.0856037442082993E-7</v>
      </c>
    </row>
    <row r="27" spans="1:64" x14ac:dyDescent="0.25">
      <c r="A27" s="1" t="s">
        <v>7</v>
      </c>
      <c r="B27" t="s">
        <v>17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</row>
    <row r="28" spans="1:64" x14ac:dyDescent="0.25">
      <c r="A28" t="s">
        <v>6</v>
      </c>
      <c r="B28" t="s">
        <v>18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14</v>
      </c>
      <c r="B29" s="2" t="s">
        <v>15</v>
      </c>
      <c r="C29" s="2" t="s">
        <v>16</v>
      </c>
      <c r="G29" t="s">
        <v>73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64" x14ac:dyDescent="0.25">
      <c r="A30" s="3">
        <v>0.12749932827363661</v>
      </c>
      <c r="B30" s="3">
        <v>38.459736973371548</v>
      </c>
      <c r="C30" s="3">
        <v>1.2462518332374473</v>
      </c>
      <c r="G30" t="s">
        <v>54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</row>
    <row r="31" spans="1:64" x14ac:dyDescent="0.25">
      <c r="E31" t="s">
        <v>3</v>
      </c>
      <c r="F31">
        <f>SUM(J31:AC31)</f>
        <v>368.78100932272292</v>
      </c>
      <c r="I31">
        <v>0</v>
      </c>
      <c r="J31">
        <f>(J32-J28)^2</f>
        <v>7.6441012926098288</v>
      </c>
      <c r="K31">
        <f t="shared" ref="K31:AH31" si="3">(K32-K28)^2</f>
        <v>6.3861348223947338</v>
      </c>
      <c r="L31">
        <f t="shared" si="3"/>
        <v>2.6130902090120811</v>
      </c>
      <c r="M31">
        <f t="shared" si="3"/>
        <v>6.6490781847042451</v>
      </c>
      <c r="N31">
        <f t="shared" si="3"/>
        <v>0.42467243741162625</v>
      </c>
      <c r="O31">
        <f t="shared" si="3"/>
        <v>2.1225728863814024</v>
      </c>
      <c r="P31">
        <f t="shared" si="3"/>
        <v>0.10620977286240149</v>
      </c>
      <c r="Q31">
        <f t="shared" si="3"/>
        <v>0.17927336968133548</v>
      </c>
      <c r="R31">
        <f t="shared" si="3"/>
        <v>10.211645320194279</v>
      </c>
      <c r="S31">
        <f t="shared" si="3"/>
        <v>3.9432586757930501</v>
      </c>
      <c r="T31">
        <f t="shared" si="3"/>
        <v>0.38113189946070636</v>
      </c>
      <c r="U31">
        <f t="shared" si="3"/>
        <v>26.83390438893295</v>
      </c>
      <c r="V31">
        <f t="shared" si="3"/>
        <v>3.385153384041772</v>
      </c>
      <c r="W31">
        <f t="shared" si="3"/>
        <v>24.222167597429141</v>
      </c>
      <c r="X31">
        <f t="shared" si="3"/>
        <v>3.4742815603875665</v>
      </c>
      <c r="Y31">
        <f t="shared" si="3"/>
        <v>0.14773080307131048</v>
      </c>
      <c r="Z31">
        <f t="shared" si="3"/>
        <v>5.6384144271535979</v>
      </c>
      <c r="AA31">
        <f t="shared" si="3"/>
        <v>6.4683532111424098</v>
      </c>
      <c r="AB31">
        <f t="shared" si="3"/>
        <v>178.37216377786646</v>
      </c>
      <c r="AC31">
        <f t="shared" si="3"/>
        <v>79.577671302192002</v>
      </c>
      <c r="AD31">
        <f t="shared" si="3"/>
        <v>1060.8387442883322</v>
      </c>
      <c r="AE31">
        <f t="shared" si="3"/>
        <v>468.02092816438625</v>
      </c>
      <c r="AF31">
        <f t="shared" si="3"/>
        <v>3479.8717134438016</v>
      </c>
      <c r="AG31">
        <f t="shared" si="3"/>
        <v>3641.6165631012018</v>
      </c>
      <c r="AH31">
        <f t="shared" si="3"/>
        <v>3971.1333284629613</v>
      </c>
    </row>
    <row r="32" spans="1:64" x14ac:dyDescent="0.25">
      <c r="G32" t="s">
        <v>4</v>
      </c>
      <c r="J32">
        <f>$I28+(1-NORMDIST(I30,AVERAGE($I30:$AH30)*$C30,STDEVA($I30:$AH30)*$C30,1))*I27*(1/(1+EXP(-$A30*(J29-$B30))))</f>
        <v>7.5933820357255293</v>
      </c>
      <c r="K32">
        <f t="shared" ref="K32:AH32" si="4">$I28+(1-NORMDIST(J30,AVERAGE($I30:$AH30)*$C30,STDEVA($I30:$AH30)*$C30,1))*J27*(1/(1+EXP(-$A30*(K29-$B30))))</f>
        <v>9.8225732515482918</v>
      </c>
      <c r="L32">
        <f t="shared" si="4"/>
        <v>12.792984690048277</v>
      </c>
      <c r="M32">
        <f t="shared" si="4"/>
        <v>16.822902419899211</v>
      </c>
      <c r="N32">
        <f t="shared" si="4"/>
        <v>21.803045239771404</v>
      </c>
      <c r="O32">
        <f t="shared" si="4"/>
        <v>28.391191898113476</v>
      </c>
      <c r="P32">
        <f t="shared" si="4"/>
        <v>36.100050905941295</v>
      </c>
      <c r="Q32">
        <f t="shared" si="4"/>
        <v>44.954559146348906</v>
      </c>
      <c r="R32">
        <f t="shared" si="4"/>
        <v>56.101220349539531</v>
      </c>
      <c r="S32">
        <f t="shared" si="4"/>
        <v>69.110985362145328</v>
      </c>
      <c r="T32">
        <f t="shared" si="4"/>
        <v>83.781498687697521</v>
      </c>
      <c r="U32">
        <f t="shared" si="4"/>
        <v>100.53304855776936</v>
      </c>
      <c r="V32">
        <f t="shared" si="4"/>
        <v>119.51402286457052</v>
      </c>
      <c r="W32">
        <f t="shared" si="4"/>
        <v>140.30483075044157</v>
      </c>
      <c r="X32">
        <f t="shared" si="4"/>
        <v>155.30743934193262</v>
      </c>
      <c r="Y32">
        <f t="shared" si="4"/>
        <v>187.04176088085023</v>
      </c>
      <c r="Z32">
        <f t="shared" si="4"/>
        <v>212.65787049339434</v>
      </c>
      <c r="AA32">
        <f t="shared" si="4"/>
        <v>245.57196001527896</v>
      </c>
      <c r="AB32">
        <f t="shared" si="4"/>
        <v>278.17062416854742</v>
      </c>
      <c r="AC32">
        <f t="shared" si="4"/>
        <v>310.01059824238166</v>
      </c>
      <c r="AD32">
        <f t="shared" si="4"/>
        <v>355.43839590645985</v>
      </c>
      <c r="AE32">
        <f t="shared" si="4"/>
        <v>405.85031275607571</v>
      </c>
      <c r="AF32">
        <f t="shared" si="4"/>
        <v>462.20803224876676</v>
      </c>
      <c r="AG32">
        <f t="shared" si="4"/>
        <v>520.37562097444675</v>
      </c>
      <c r="AH32">
        <f t="shared" si="4"/>
        <v>573.154999911544</v>
      </c>
    </row>
    <row r="35" spans="10:21" x14ac:dyDescent="0.25">
      <c r="N35" t="s">
        <v>21</v>
      </c>
      <c r="P35">
        <f>BL32</f>
        <v>0</v>
      </c>
      <c r="R35" t="s">
        <v>20</v>
      </c>
      <c r="U35">
        <f>((P35*1000)/(365*24))*4</f>
        <v>0</v>
      </c>
    </row>
    <row r="37" spans="10:21" x14ac:dyDescent="0.25">
      <c r="J37">
        <v>1E-3</v>
      </c>
      <c r="K37">
        <v>5.0000000000000001E-3</v>
      </c>
      <c r="L37">
        <v>0.01</v>
      </c>
      <c r="M37">
        <v>0.02</v>
      </c>
      <c r="N37">
        <v>0.04</v>
      </c>
      <c r="O37">
        <v>0.08</v>
      </c>
      <c r="P37">
        <v>0.15</v>
      </c>
      <c r="Q37">
        <v>0.2</v>
      </c>
      <c r="R37">
        <v>0.25</v>
      </c>
    </row>
    <row r="38" spans="10:21" x14ac:dyDescent="0.25">
      <c r="J38">
        <f>(1-NORMDIST(J37,AVERAGE($I30:$AH30)*$C30,STDEVA($I30:$AH30)*$C30,1))</f>
        <v>0.99787406828037162</v>
      </c>
      <c r="K38">
        <f t="shared" ref="K38:R38" si="5">(1-NORMDIST(K37,AVERAGE($I30:$AH30)*$C30,STDEVA($I30:$AH30)*$C30,1))</f>
        <v>0.99717846152472811</v>
      </c>
      <c r="L38">
        <f t="shared" si="5"/>
        <v>0.99602354634120949</v>
      </c>
      <c r="M38">
        <f t="shared" si="5"/>
        <v>0.9923779308517876</v>
      </c>
      <c r="N38">
        <f t="shared" si="5"/>
        <v>0.97566402782836814</v>
      </c>
      <c r="O38">
        <f t="shared" si="5"/>
        <v>0.85572541658810231</v>
      </c>
      <c r="P38">
        <f t="shared" si="5"/>
        <v>0.2975558671741152</v>
      </c>
      <c r="Q38">
        <f t="shared" si="5"/>
        <v>4.7546427980584505E-2</v>
      </c>
      <c r="R38">
        <f t="shared" si="5"/>
        <v>2.5017808672496145E-3</v>
      </c>
    </row>
    <row r="50" spans="1:64" x14ac:dyDescent="0.25">
      <c r="A50" s="1" t="s">
        <v>8</v>
      </c>
      <c r="B50" t="s">
        <v>17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</row>
    <row r="51" spans="1:64" x14ac:dyDescent="0.25">
      <c r="A51" t="s">
        <v>6</v>
      </c>
      <c r="B51" t="s">
        <v>18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14</v>
      </c>
      <c r="B52" s="2" t="s">
        <v>15</v>
      </c>
      <c r="C52" s="2" t="s">
        <v>16</v>
      </c>
      <c r="G52" t="s">
        <v>73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64" x14ac:dyDescent="0.25">
      <c r="A53" s="3">
        <v>3.3640556142865777E-2</v>
      </c>
      <c r="B53" s="3">
        <v>89.593899693788543</v>
      </c>
      <c r="C53" s="3">
        <v>0.70131774080711029</v>
      </c>
      <c r="G53" t="s">
        <v>54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</row>
    <row r="54" spans="1:64" x14ac:dyDescent="0.25">
      <c r="E54" t="s">
        <v>3</v>
      </c>
      <c r="F54">
        <f>SUM(J54:AC54)</f>
        <v>320.30618398538201</v>
      </c>
      <c r="I54">
        <v>0</v>
      </c>
      <c r="J54">
        <f>(J55-J51)^2</f>
        <v>4.8503033400649617E-3</v>
      </c>
      <c r="K54">
        <f t="shared" ref="K54:AH54" si="6">(K55-K51)^2</f>
        <v>1.3971718077486244E-2</v>
      </c>
      <c r="L54">
        <f t="shared" si="6"/>
        <v>3.5899655702568256E-2</v>
      </c>
      <c r="M54">
        <f t="shared" si="6"/>
        <v>1.5442248423288676</v>
      </c>
      <c r="N54">
        <f t="shared" si="6"/>
        <v>4.298731799787693</v>
      </c>
      <c r="O54">
        <f t="shared" si="6"/>
        <v>5.6873239849082724</v>
      </c>
      <c r="P54">
        <f t="shared" si="6"/>
        <v>19.600089355180394</v>
      </c>
      <c r="Q54">
        <f t="shared" si="6"/>
        <v>5.5733778097342705</v>
      </c>
      <c r="R54">
        <f t="shared" si="6"/>
        <v>0.39262950827800469</v>
      </c>
      <c r="S54">
        <f t="shared" si="6"/>
        <v>7.4672885742044004</v>
      </c>
      <c r="T54">
        <f t="shared" si="6"/>
        <v>14.330099452084349</v>
      </c>
      <c r="U54">
        <f t="shared" si="6"/>
        <v>71.192862083334873</v>
      </c>
      <c r="V54">
        <f t="shared" si="6"/>
        <v>17.871729333076917</v>
      </c>
      <c r="W54">
        <f t="shared" si="6"/>
        <v>1.3566703805874665</v>
      </c>
      <c r="X54">
        <f t="shared" si="6"/>
        <v>23.023164232246465</v>
      </c>
      <c r="Y54">
        <f t="shared" si="6"/>
        <v>27.298712761121514</v>
      </c>
      <c r="Z54">
        <f t="shared" si="6"/>
        <v>12.993944865041961</v>
      </c>
      <c r="AA54">
        <f t="shared" si="6"/>
        <v>43.028433156954769</v>
      </c>
      <c r="AB54">
        <f t="shared" si="6"/>
        <v>15.211230407722047</v>
      </c>
      <c r="AC54">
        <f t="shared" si="6"/>
        <v>49.380949761669555</v>
      </c>
      <c r="AD54">
        <f t="shared" si="6"/>
        <v>53.785989837907003</v>
      </c>
      <c r="AE54">
        <f t="shared" si="6"/>
        <v>55.241036965006501</v>
      </c>
      <c r="AF54">
        <f t="shared" si="6"/>
        <v>26.813194051035115</v>
      </c>
      <c r="AG54">
        <f t="shared" si="6"/>
        <v>33.294490619932269</v>
      </c>
      <c r="AH54">
        <f t="shared" si="6"/>
        <v>404.71390275231965</v>
      </c>
    </row>
    <row r="55" spans="1:64" x14ac:dyDescent="0.25">
      <c r="G55" t="s">
        <v>4</v>
      </c>
      <c r="J55">
        <f>$I51+(1-NORMDIST(I53,AVERAGE($I53:$AH53)*$C53,STDEVA($I53:$AH53)*$C53,1))*I50*(1/(1+EXP(-$A53*(J52-$B53))))</f>
        <v>3.2650922444297499</v>
      </c>
      <c r="K55">
        <f t="shared" ref="K55:AH55" si="7">$I51+(1-NORMDIST(J53,AVERAGE($I53:$AH53)*$C53,STDEVA($I53:$AH53)*$C53,1))*J50*(1/(1+EXP(-$A53*(K52-$B53))))</f>
        <v>3.2770454524403827</v>
      </c>
      <c r="L55">
        <f t="shared" si="7"/>
        <v>3.3227306305051991</v>
      </c>
      <c r="M55">
        <f t="shared" si="7"/>
        <v>3.4696628769308644</v>
      </c>
      <c r="N55">
        <f t="shared" si="7"/>
        <v>3.8594202633005699</v>
      </c>
      <c r="O55">
        <f t="shared" si="7"/>
        <v>4.7675737480183411</v>
      </c>
      <c r="P55">
        <f t="shared" si="7"/>
        <v>6.4576698710055034</v>
      </c>
      <c r="Q55">
        <f t="shared" si="7"/>
        <v>9.6486704593296437</v>
      </c>
      <c r="R55">
        <f t="shared" si="7"/>
        <v>14.625005516066482</v>
      </c>
      <c r="S55">
        <f t="shared" si="7"/>
        <v>22.294087534667089</v>
      </c>
      <c r="T55">
        <f t="shared" si="7"/>
        <v>33.136225923470086</v>
      </c>
      <c r="U55">
        <f t="shared" si="7"/>
        <v>46.460698331770047</v>
      </c>
      <c r="V55">
        <f t="shared" si="7"/>
        <v>64.193334190185254</v>
      </c>
      <c r="W55">
        <f t="shared" si="7"/>
        <v>83.035222800180563</v>
      </c>
      <c r="X55">
        <f t="shared" si="7"/>
        <v>100.77338636952733</v>
      </c>
      <c r="Y55">
        <f t="shared" si="7"/>
        <v>128.00258215923748</v>
      </c>
      <c r="Z55">
        <f t="shared" si="7"/>
        <v>153.63923111948458</v>
      </c>
      <c r="AA55">
        <f t="shared" si="7"/>
        <v>178.30547710890633</v>
      </c>
      <c r="AB55">
        <f t="shared" si="7"/>
        <v>206.63360794340988</v>
      </c>
      <c r="AC55">
        <f t="shared" si="7"/>
        <v>235.38364162567643</v>
      </c>
      <c r="AD55">
        <f t="shared" si="7"/>
        <v>263.26273483040512</v>
      </c>
      <c r="AE55">
        <f t="shared" si="7"/>
        <v>291.57237447886524</v>
      </c>
      <c r="AF55">
        <f t="shared" si="7"/>
        <v>316.47660166267968</v>
      </c>
      <c r="AG55">
        <f t="shared" si="7"/>
        <v>354.02767017031687</v>
      </c>
      <c r="AH55">
        <f t="shared" si="7"/>
        <v>376.61079573319256</v>
      </c>
    </row>
    <row r="58" spans="1:64" x14ac:dyDescent="0.25">
      <c r="N58" t="s">
        <v>21</v>
      </c>
      <c r="P58">
        <f>BL55</f>
        <v>0</v>
      </c>
      <c r="R58" t="s">
        <v>22</v>
      </c>
      <c r="U58">
        <f>((P58*1000)/(365*24))*4</f>
        <v>0</v>
      </c>
    </row>
    <row r="60" spans="1:64" x14ac:dyDescent="0.25">
      <c r="J60">
        <v>1E-3</v>
      </c>
      <c r="K60">
        <v>5.0000000000000001E-3</v>
      </c>
      <c r="L60">
        <v>0.01</v>
      </c>
      <c r="M60">
        <v>0.02</v>
      </c>
      <c r="N60">
        <v>0.04</v>
      </c>
      <c r="O60">
        <v>0.08</v>
      </c>
      <c r="P60">
        <v>0.15</v>
      </c>
      <c r="Q60">
        <v>0.2</v>
      </c>
      <c r="R60">
        <v>0.25</v>
      </c>
    </row>
    <row r="61" spans="1:64" x14ac:dyDescent="0.25">
      <c r="J61">
        <f>(1-NORMDIST(J60,AVERAGE($I53:$AH53)*$C53,STDEVA($I53:$AH53)*$C53,1))</f>
        <v>0.99775254905008814</v>
      </c>
      <c r="K61">
        <f t="shared" ref="K61" si="8">(1-NORMDIST(K60,AVERAGE($I53:$AH53)*$C53,STDEVA($I53:$AH53)*$C53,1))</f>
        <v>0.99631263231916845</v>
      </c>
      <c r="L61">
        <f t="shared" ref="L61" si="9">(1-NORMDIST(L60,AVERAGE($I53:$AH53)*$C53,STDEVA($I53:$AH53)*$C53,1))</f>
        <v>0.99338029801654115</v>
      </c>
      <c r="M61">
        <f t="shared" ref="M61" si="10">(1-NORMDIST(M60,AVERAGE($I53:$AH53)*$C53,STDEVA($I53:$AH53)*$C53,1))</f>
        <v>0.98091054260881894</v>
      </c>
      <c r="N61">
        <f t="shared" ref="N61" si="11">(1-NORMDIST(N60,AVERAGE($I53:$AH53)*$C53,STDEVA($I53:$AH53)*$C53,1))</f>
        <v>0.89693140629126522</v>
      </c>
      <c r="O61">
        <f t="shared" ref="O61" si="12">(1-NORMDIST(O60,AVERAGE($I53:$AH53)*$C53,STDEVA($I53:$AH53)*$C53,1))</f>
        <v>0.3620137410836024</v>
      </c>
      <c r="P61">
        <f t="shared" ref="P61" si="13">(1-NORMDIST(P60,AVERAGE($I53:$AH53)*$C53,STDEVA($I53:$AH53)*$C53,1))</f>
        <v>7.2771570254004381E-4</v>
      </c>
      <c r="Q61">
        <f t="shared" ref="Q61" si="14">(1-NORMDIST(Q60,AVERAGE($I53:$AH53)*$C53,STDEVA($I53:$AH53)*$C53,1))</f>
        <v>9.6945375283041813E-8</v>
      </c>
      <c r="R61">
        <f t="shared" ref="R61" si="15">(1-NORMDIST(R60,AVERAGE($I53:$AH53)*$C53,STDEVA($I53:$AH53)*$C53,1))</f>
        <v>2.4724666758402236E-13</v>
      </c>
    </row>
    <row r="73" spans="1:64" x14ac:dyDescent="0.25">
      <c r="A73" s="1" t="s">
        <v>9</v>
      </c>
      <c r="B73" t="s">
        <v>17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</row>
    <row r="74" spans="1:64" x14ac:dyDescent="0.25">
      <c r="A74" t="s">
        <v>6</v>
      </c>
      <c r="B74" t="s">
        <v>18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14</v>
      </c>
      <c r="B75" s="2" t="s">
        <v>15</v>
      </c>
      <c r="C75" s="2" t="s">
        <v>16</v>
      </c>
      <c r="G75" t="s">
        <v>73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64" x14ac:dyDescent="0.25">
      <c r="A76" s="3">
        <v>0.38727454856046578</v>
      </c>
      <c r="B76" s="3">
        <v>28.08854859358734</v>
      </c>
      <c r="C76" s="3">
        <v>0.75</v>
      </c>
      <c r="G76" t="s">
        <v>54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</row>
    <row r="77" spans="1:64" x14ac:dyDescent="0.25">
      <c r="E77" t="s">
        <v>3</v>
      </c>
      <c r="F77">
        <f>SUM(J77:AC77)</f>
        <v>9.2500006469741702</v>
      </c>
      <c r="I77">
        <v>0</v>
      </c>
      <c r="J77">
        <f>(J78-J74)^2</f>
        <v>1.1692635894939589E-3</v>
      </c>
      <c r="K77">
        <f t="shared" ref="K77:AH77" si="16">(K78-K74)^2</f>
        <v>9.051279252044412E-3</v>
      </c>
      <c r="L77">
        <f t="shared" si="16"/>
        <v>1.0721735275280749E-2</v>
      </c>
      <c r="M77">
        <f t="shared" si="16"/>
        <v>1.9738774553359109E-2</v>
      </c>
      <c r="N77">
        <f t="shared" si="16"/>
        <v>5.9359162488767409E-2</v>
      </c>
      <c r="O77">
        <f t="shared" si="16"/>
        <v>9.6724637779451644E-2</v>
      </c>
      <c r="P77">
        <f t="shared" si="16"/>
        <v>0.19819180599558425</v>
      </c>
      <c r="Q77">
        <f t="shared" si="16"/>
        <v>0.17657862785720971</v>
      </c>
      <c r="R77">
        <f t="shared" si="16"/>
        <v>0.24922789232990888</v>
      </c>
      <c r="S77">
        <f t="shared" si="16"/>
        <v>0.19577615383633717</v>
      </c>
      <c r="T77">
        <f t="shared" si="16"/>
        <v>0.34982593212414137</v>
      </c>
      <c r="U77">
        <f t="shared" si="16"/>
        <v>0.63866213188786303</v>
      </c>
      <c r="V77">
        <f t="shared" si="16"/>
        <v>0.9462199281191368</v>
      </c>
      <c r="W77">
        <f t="shared" si="16"/>
        <v>0.61869366043724305</v>
      </c>
      <c r="X77">
        <f t="shared" si="16"/>
        <v>1.3973257060258792</v>
      </c>
      <c r="Y77">
        <f t="shared" si="16"/>
        <v>7.7995444618501983E-2</v>
      </c>
      <c r="Z77">
        <f t="shared" si="16"/>
        <v>0.7416059724367613</v>
      </c>
      <c r="AA77">
        <f t="shared" si="16"/>
        <v>2.4503678938685121</v>
      </c>
      <c r="AB77">
        <f t="shared" si="16"/>
        <v>0.5469883861075201</v>
      </c>
      <c r="AC77">
        <f t="shared" si="16"/>
        <v>0.46577625839117504</v>
      </c>
      <c r="AD77">
        <f t="shared" si="16"/>
        <v>6.9258074137773429</v>
      </c>
      <c r="AE77">
        <f t="shared" si="16"/>
        <v>281.94331148541977</v>
      </c>
      <c r="AF77">
        <f t="shared" si="16"/>
        <v>1817.9135304888146</v>
      </c>
      <c r="AG77">
        <f t="shared" si="16"/>
        <v>6637.5142432920657</v>
      </c>
      <c r="AH77">
        <f t="shared" si="16"/>
        <v>20267.171760429217</v>
      </c>
    </row>
    <row r="78" spans="1:64" x14ac:dyDescent="0.25">
      <c r="G78" t="s">
        <v>4</v>
      </c>
      <c r="J78">
        <f>$I74+(1-NORMDIST(I76,AVERAGE($I76:$AH76)*$C76,STDEVA($I76:$AH76)*$C76,1))*I73*(1/(1+EXP(-$A76*(J75-$B76))))</f>
        <v>7.7794887426137094E-3</v>
      </c>
      <c r="K78">
        <f t="shared" ref="K78:AH78" si="17">$I74+(1-NORMDIST(J76,AVERAGE($I76:$AH76)*$C76,STDEVA($I76:$AH76)*$C76,1))*J73*(1/(1+EXP(-$A76*(K75-$B76))))</f>
        <v>7.7877866657081645E-3</v>
      </c>
      <c r="L78">
        <f t="shared" si="17"/>
        <v>7.8265677520267651E-3</v>
      </c>
      <c r="M78">
        <f t="shared" si="17"/>
        <v>7.9771711143713005E-3</v>
      </c>
      <c r="N78">
        <f t="shared" si="17"/>
        <v>8.4774371739074934E-3</v>
      </c>
      <c r="O78">
        <f t="shared" si="17"/>
        <v>9.9851768612351961E-3</v>
      </c>
      <c r="P78">
        <f t="shared" si="17"/>
        <v>1.3679355397300984E-2</v>
      </c>
      <c r="Q78">
        <f t="shared" si="17"/>
        <v>2.2884855399306025E-2</v>
      </c>
      <c r="R78">
        <f t="shared" si="17"/>
        <v>4.4187196679074135E-2</v>
      </c>
      <c r="S78">
        <f t="shared" si="17"/>
        <v>8.9835148783562246E-2</v>
      </c>
      <c r="T78">
        <f t="shared" si="17"/>
        <v>0.18232842453938403</v>
      </c>
      <c r="U78">
        <f t="shared" si="17"/>
        <v>0.36229657966004747</v>
      </c>
      <c r="V78">
        <f t="shared" si="17"/>
        <v>0.69769519028397942</v>
      </c>
      <c r="W78">
        <f t="shared" si="17"/>
        <v>1.291356789286789</v>
      </c>
      <c r="X78">
        <f t="shared" si="17"/>
        <v>2.267042445712351</v>
      </c>
      <c r="Y78">
        <f t="shared" si="17"/>
        <v>4.0450823694782247</v>
      </c>
      <c r="Z78">
        <f t="shared" si="17"/>
        <v>6.9429818786337352</v>
      </c>
      <c r="AA78">
        <f t="shared" si="17"/>
        <v>11.762275646307289</v>
      </c>
      <c r="AB78">
        <f t="shared" si="17"/>
        <v>19.321268134139739</v>
      </c>
      <c r="AC78">
        <f t="shared" si="17"/>
        <v>30.777908794051378</v>
      </c>
      <c r="AD78">
        <f t="shared" si="17"/>
        <v>47.808696371232458</v>
      </c>
      <c r="AE78">
        <f t="shared" si="17"/>
        <v>72.922944367631132</v>
      </c>
      <c r="AF78">
        <f t="shared" si="17"/>
        <v>108.39598414786735</v>
      </c>
      <c r="AG78">
        <f t="shared" si="17"/>
        <v>160.23588118556032</v>
      </c>
      <c r="AH78">
        <f t="shared" si="17"/>
        <v>227.78124338736524</v>
      </c>
    </row>
    <row r="81" spans="1:64" x14ac:dyDescent="0.25">
      <c r="N81" t="s">
        <v>21</v>
      </c>
      <c r="P81">
        <f>BL78</f>
        <v>0</v>
      </c>
      <c r="R81" t="s">
        <v>22</v>
      </c>
      <c r="U81">
        <f>((P81*1000)/(365*24))*4</f>
        <v>0</v>
      </c>
    </row>
    <row r="83" spans="1:64" x14ac:dyDescent="0.25">
      <c r="J83">
        <v>1E-3</v>
      </c>
      <c r="K83">
        <v>5.0000000000000001E-3</v>
      </c>
      <c r="L83">
        <v>0.01</v>
      </c>
      <c r="M83">
        <v>0.02</v>
      </c>
      <c r="N83">
        <v>0.04</v>
      </c>
      <c r="O83">
        <v>0.08</v>
      </c>
      <c r="P83">
        <v>0.15</v>
      </c>
      <c r="Q83">
        <v>0.2</v>
      </c>
      <c r="R83">
        <v>0.25</v>
      </c>
    </row>
    <row r="84" spans="1:64" x14ac:dyDescent="0.25">
      <c r="J84">
        <f>(1-NORMDIST(J83,AVERAGE($I76:$AH76)*$C76,STDEVA($I76:$AH76)*$C76,1))</f>
        <v>0.99777097720766539</v>
      </c>
      <c r="K84">
        <f t="shared" ref="K84" si="18">(1-NORMDIST(K83,AVERAGE($I76:$AH76)*$C76,STDEVA($I76:$AH76)*$C76,1))</f>
        <v>0.99645464572285636</v>
      </c>
      <c r="L84">
        <f t="shared" ref="L84" si="19">(1-NORMDIST(L83,AVERAGE($I76:$AH76)*$C76,STDEVA($I76:$AH76)*$C76,1))</f>
        <v>0.99385157179521089</v>
      </c>
      <c r="M84">
        <f t="shared" ref="M84" si="20">(1-NORMDIST(M83,AVERAGE($I76:$AH76)*$C76,STDEVA($I76:$AH76)*$C76,1))</f>
        <v>0.98322417600467338</v>
      </c>
      <c r="N84">
        <f t="shared" ref="N84" si="21">(1-NORMDIST(N83,AVERAGE($I76:$AH76)*$C76,STDEVA($I76:$AH76)*$C76,1))</f>
        <v>0.91453782351564772</v>
      </c>
      <c r="O84">
        <f t="shared" ref="O84" si="22">(1-NORMDIST(O83,AVERAGE($I76:$AH76)*$C76,STDEVA($I76:$AH76)*$C76,1))</f>
        <v>0.44309799295500185</v>
      </c>
      <c r="P84">
        <f t="shared" ref="P84" si="23">(1-NORMDIST(P83,AVERAGE($I76:$AH76)*$C76,STDEVA($I76:$AH76)*$C76,1))</f>
        <v>2.637458032900275E-3</v>
      </c>
      <c r="Q84">
        <f t="shared" ref="Q84" si="24">(1-NORMDIST(Q83,AVERAGE($I76:$AH76)*$C76,STDEVA($I76:$AH76)*$C76,1))</f>
        <v>1.433002202122502E-6</v>
      </c>
      <c r="R84">
        <f t="shared" ref="R84" si="25">(1-NORMDIST(R83,AVERAGE($I76:$AH76)*$C76,STDEVA($I76:$AH76)*$C76,1))</f>
        <v>2.5048851881592782E-11</v>
      </c>
    </row>
    <row r="96" spans="1:64" s="5" customFormat="1" x14ac:dyDescent="0.25">
      <c r="A96" s="4" t="s">
        <v>10</v>
      </c>
      <c r="E96" t="s">
        <v>17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</row>
    <row r="97" spans="1:34" s="5" customFormat="1" x14ac:dyDescent="0.25">
      <c r="A97" s="5" t="s">
        <v>6</v>
      </c>
      <c r="B97" s="5" t="s">
        <v>2</v>
      </c>
      <c r="E97" t="s">
        <v>18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34" x14ac:dyDescent="0.25">
      <c r="A98" s="2" t="s">
        <v>14</v>
      </c>
      <c r="B98" s="2" t="s">
        <v>15</v>
      </c>
      <c r="C98" s="2" t="s">
        <v>16</v>
      </c>
      <c r="G98" t="s">
        <v>73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2.9253338022949667E-2</v>
      </c>
      <c r="B99" s="3">
        <v>100.76811680594591</v>
      </c>
      <c r="C99" s="3">
        <v>0.35871309235109933</v>
      </c>
      <c r="G99" t="s">
        <v>54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</row>
    <row r="100" spans="1:34" x14ac:dyDescent="0.25">
      <c r="E100" t="s">
        <v>3</v>
      </c>
      <c r="F100">
        <f>SUM(N100:AC100)</f>
        <v>0.17058652494040658</v>
      </c>
      <c r="I100">
        <v>0</v>
      </c>
      <c r="J100">
        <f>(J101-J97)^2</f>
        <v>0</v>
      </c>
      <c r="K100">
        <f t="shared" ref="K100:M100" si="26">(K101-K97)^2</f>
        <v>0</v>
      </c>
      <c r="L100">
        <f t="shared" si="26"/>
        <v>0</v>
      </c>
      <c r="M100">
        <f t="shared" si="26"/>
        <v>0</v>
      </c>
      <c r="N100">
        <f>ABS(N101-N97)</f>
        <v>1.899999999993428E-3</v>
      </c>
      <c r="O100">
        <f t="shared" ref="O100:AH100" si="27">ABS(O101-O97)</f>
        <v>3.0999999996569518E-3</v>
      </c>
      <c r="P100">
        <f t="shared" si="27"/>
        <v>6.1999999804672095E-3</v>
      </c>
      <c r="Q100">
        <f t="shared" si="27"/>
        <v>8.5999993385510124E-3</v>
      </c>
      <c r="R100">
        <f t="shared" si="27"/>
        <v>8.0100861336331926E-3</v>
      </c>
      <c r="S100">
        <f t="shared" si="27"/>
        <v>7.7997738954340111E-3</v>
      </c>
      <c r="T100">
        <f t="shared" si="27"/>
        <v>8.7975500466554394E-3</v>
      </c>
      <c r="U100">
        <f t="shared" si="27"/>
        <v>1.0479827327371924E-2</v>
      </c>
      <c r="V100">
        <f t="shared" si="27"/>
        <v>7.9731414407066947E-3</v>
      </c>
      <c r="W100">
        <f t="shared" si="27"/>
        <v>1.0565080325235454E-2</v>
      </c>
      <c r="X100">
        <f t="shared" si="27"/>
        <v>7.3340799635793399E-3</v>
      </c>
      <c r="Y100">
        <f t="shared" si="27"/>
        <v>3.7991658003254467E-3</v>
      </c>
      <c r="Z100">
        <f t="shared" si="27"/>
        <v>8.0073772947029664E-3</v>
      </c>
      <c r="AA100">
        <f t="shared" si="27"/>
        <v>4.7275096516383515E-2</v>
      </c>
      <c r="AB100">
        <f t="shared" si="27"/>
        <v>3.0742654478760317E-2</v>
      </c>
      <c r="AC100">
        <f t="shared" si="27"/>
        <v>2.6923989496774325E-6</v>
      </c>
      <c r="AD100">
        <f t="shared" si="27"/>
        <v>0.10549890777651527</v>
      </c>
      <c r="AE100">
        <f t="shared" si="27"/>
        <v>0.53032062686812742</v>
      </c>
      <c r="AF100">
        <f t="shared" si="27"/>
        <v>1.0733866677298654</v>
      </c>
      <c r="AG100">
        <f t="shared" si="27"/>
        <v>1.7060514224177372</v>
      </c>
      <c r="AH100">
        <f t="shared" si="27"/>
        <v>1.9682022060719748</v>
      </c>
    </row>
    <row r="101" spans="1:34" x14ac:dyDescent="0.25">
      <c r="G101" t="s">
        <v>4</v>
      </c>
      <c r="J101">
        <f>$I97+(1-NORMDIST(I99,AVERAGE($I99:$AH99)*$C99,STDEVA($I99:$AH99)*$C99,1))*I96*(1/(1+EXP(-$A99*(J98-$B99))))</f>
        <v>0</v>
      </c>
      <c r="K101">
        <f t="shared" ref="K101:AH101" si="28">$I97+(1-NORMDIST(J99,AVERAGE($I99:$AH99)*$C99,STDEVA($I99:$AH99)*$C99,1))*J96*(1/(1+EXP(-$A99*(K98-$B99))))</f>
        <v>0</v>
      </c>
      <c r="L101">
        <f t="shared" si="28"/>
        <v>0</v>
      </c>
      <c r="M101">
        <f t="shared" si="28"/>
        <v>0</v>
      </c>
      <c r="N101">
        <f t="shared" si="28"/>
        <v>6.5720269332321203E-15</v>
      </c>
      <c r="O101">
        <f t="shared" si="28"/>
        <v>3.4304801022465267E-13</v>
      </c>
      <c r="P101">
        <f t="shared" si="28"/>
        <v>1.9532790039140216E-11</v>
      </c>
      <c r="Q101">
        <f t="shared" si="28"/>
        <v>6.6144898749280664E-10</v>
      </c>
      <c r="R101">
        <f t="shared" si="28"/>
        <v>1.4876467817743678E-8</v>
      </c>
      <c r="S101">
        <f t="shared" si="28"/>
        <v>2.2610456598968381E-7</v>
      </c>
      <c r="T101">
        <f t="shared" si="28"/>
        <v>2.4499533445594758E-6</v>
      </c>
      <c r="U101">
        <f t="shared" si="28"/>
        <v>2.0172672628075453E-5</v>
      </c>
      <c r="V101">
        <f t="shared" si="28"/>
        <v>1.2685855929330442E-4</v>
      </c>
      <c r="W101">
        <f t="shared" si="28"/>
        <v>6.3491967476454509E-4</v>
      </c>
      <c r="X101">
        <f t="shared" si="28"/>
        <v>2.4519200364206593E-3</v>
      </c>
      <c r="Y101">
        <f t="shared" si="28"/>
        <v>8.7398341996745548E-3</v>
      </c>
      <c r="Z101">
        <f t="shared" si="28"/>
        <v>2.6123377294702967E-2</v>
      </c>
      <c r="AA101">
        <f t="shared" si="28"/>
        <v>6.8396796516383515E-2</v>
      </c>
      <c r="AB101">
        <f t="shared" si="28"/>
        <v>0.15641385447876033</v>
      </c>
      <c r="AC101">
        <f t="shared" si="28"/>
        <v>0.32905660760105027</v>
      </c>
      <c r="AD101">
        <f t="shared" si="28"/>
        <v>0.62940220777651523</v>
      </c>
      <c r="AE101">
        <f t="shared" si="28"/>
        <v>1.1372843268681274</v>
      </c>
      <c r="AF101">
        <f t="shared" si="28"/>
        <v>1.9024617677298652</v>
      </c>
      <c r="AG101">
        <f t="shared" si="28"/>
        <v>3.0456948224177371</v>
      </c>
      <c r="AH101">
        <f t="shared" si="28"/>
        <v>4.5667908270828477</v>
      </c>
    </row>
    <row r="104" spans="1:34" x14ac:dyDescent="0.25">
      <c r="N104" t="s">
        <v>21</v>
      </c>
      <c r="P104">
        <f>BL101</f>
        <v>0</v>
      </c>
      <c r="R104" t="s">
        <v>22</v>
      </c>
      <c r="U104">
        <f>((P104*1000)/(365*24))*4</f>
        <v>0</v>
      </c>
    </row>
    <row r="106" spans="1:34" x14ac:dyDescent="0.25">
      <c r="J106">
        <v>1E-3</v>
      </c>
      <c r="K106">
        <v>5.0000000000000001E-3</v>
      </c>
      <c r="L106">
        <v>0.01</v>
      </c>
      <c r="M106">
        <v>0.02</v>
      </c>
      <c r="N106">
        <v>0.04</v>
      </c>
      <c r="O106">
        <v>0.08</v>
      </c>
      <c r="P106">
        <v>0.15</v>
      </c>
      <c r="Q106">
        <v>0.2</v>
      </c>
      <c r="R106">
        <v>0.25</v>
      </c>
    </row>
    <row r="107" spans="1:34" x14ac:dyDescent="0.25">
      <c r="J107">
        <f>(1-NORMDIST(J106,AVERAGE($I99:$AH99)*$C99,STDEVA($I99:$AH99)*$C99,1))</f>
        <v>0.99746496196640033</v>
      </c>
      <c r="K107">
        <f t="shared" ref="K107" si="29">(1-NORMDIST(K106,AVERAGE($I99:$AH99)*$C99,STDEVA($I99:$AH99)*$C99,1))</f>
        <v>0.99354681189924576</v>
      </c>
      <c r="L107">
        <f t="shared" ref="L107" si="30">(1-NORMDIST(L106,AVERAGE($I99:$AH99)*$C99,STDEVA($I99:$AH99)*$C99,1))</f>
        <v>0.98173981597533444</v>
      </c>
      <c r="M107">
        <f t="shared" ref="M107" si="31">(1-NORMDIST(M106,AVERAGE($I99:$AH99)*$C99,STDEVA($I99:$AH99)*$C99,1))</f>
        <v>0.90329767361109248</v>
      </c>
      <c r="N107">
        <f t="shared" ref="N107" si="32">(1-NORMDIST(N106,AVERAGE($I99:$AH99)*$C99,STDEVA($I99:$AH99)*$C99,1))</f>
        <v>0.38956510130500721</v>
      </c>
      <c r="O107">
        <f t="shared" ref="O107" si="33">(1-NORMDIST(O106,AVERAGE($I99:$AH99)*$C99,STDEVA($I99:$AH99)*$C99,1))</f>
        <v>2.8817752717802403E-4</v>
      </c>
      <c r="P107">
        <f t="shared" ref="P107" si="34">(1-NORMDIST(P106,AVERAGE($I99:$AH99)*$C99,STDEVA($I99:$AH99)*$C99,1))</f>
        <v>0</v>
      </c>
      <c r="Q107">
        <f t="shared" ref="Q107" si="35">(1-NORMDIST(Q106,AVERAGE($I99:$AH99)*$C99,STDEVA($I99:$AH99)*$C99,1))</f>
        <v>0</v>
      </c>
      <c r="R107">
        <f t="shared" ref="R107" si="36">(1-NORMDIST(R106,AVERAGE($I99:$AH99)*$C99,STDEVA($I99:$AH99)*$C99,1))</f>
        <v>0</v>
      </c>
    </row>
    <row r="119" spans="1:64" x14ac:dyDescent="0.25">
      <c r="A119" s="1" t="s">
        <v>11</v>
      </c>
      <c r="B119" t="s">
        <v>17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</row>
    <row r="120" spans="1:64" x14ac:dyDescent="0.25">
      <c r="A120" t="s">
        <v>5</v>
      </c>
      <c r="B120" t="s">
        <v>18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14</v>
      </c>
      <c r="B121" s="2" t="s">
        <v>15</v>
      </c>
      <c r="C121" s="2" t="s">
        <v>16</v>
      </c>
      <c r="G121" t="s">
        <v>73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64" x14ac:dyDescent="0.25">
      <c r="A122" s="3">
        <v>3.883025156561818E-2</v>
      </c>
      <c r="B122" s="3">
        <v>105.62455146061622</v>
      </c>
      <c r="C122" s="3">
        <v>0.58622140631197917</v>
      </c>
      <c r="G122" t="s">
        <v>54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</row>
    <row r="123" spans="1:64" x14ac:dyDescent="0.25">
      <c r="A123">
        <v>0</v>
      </c>
      <c r="B123">
        <v>0</v>
      </c>
      <c r="C123">
        <v>0</v>
      </c>
      <c r="E123" t="s">
        <v>3</v>
      </c>
      <c r="F123">
        <f>SUM(N123:AC123)</f>
        <v>7.9068538395479635</v>
      </c>
      <c r="I123">
        <v>0</v>
      </c>
      <c r="J123">
        <f>(J124-J120)^2</f>
        <v>6.3988115918301275E-7</v>
      </c>
      <c r="K123">
        <f t="shared" ref="K123:AH123" si="37">(K124-K120)^2</f>
        <v>8.0826391431109352E-7</v>
      </c>
      <c r="L123">
        <f t="shared" si="37"/>
        <v>1.6668328982296395E-6</v>
      </c>
      <c r="M123">
        <f t="shared" si="37"/>
        <v>1.8063574466614009E-4</v>
      </c>
      <c r="N123">
        <f t="shared" si="37"/>
        <v>2.8521422858448314E-2</v>
      </c>
      <c r="O123">
        <f t="shared" si="37"/>
        <v>0.16638802976017253</v>
      </c>
      <c r="P123">
        <f t="shared" si="37"/>
        <v>0.18696814244599375</v>
      </c>
      <c r="Q123">
        <f t="shared" si="37"/>
        <v>0.26446597622265794</v>
      </c>
      <c r="R123">
        <f t="shared" si="37"/>
        <v>0.52196347013649824</v>
      </c>
      <c r="S123">
        <f t="shared" si="37"/>
        <v>0.46337300751645183</v>
      </c>
      <c r="T123">
        <f t="shared" si="37"/>
        <v>0.42559195655690613</v>
      </c>
      <c r="U123">
        <f t="shared" si="37"/>
        <v>0.40860917361080651</v>
      </c>
      <c r="V123">
        <f t="shared" si="37"/>
        <v>0.42723123436052657</v>
      </c>
      <c r="W123">
        <f t="shared" si="37"/>
        <v>0.2814909823494518</v>
      </c>
      <c r="X123">
        <f t="shared" si="37"/>
        <v>0.4805780845065093</v>
      </c>
      <c r="Y123">
        <f t="shared" si="37"/>
        <v>5.1332279689728826E-4</v>
      </c>
      <c r="Z123">
        <f t="shared" si="37"/>
        <v>0.68836807098529806</v>
      </c>
      <c r="AA123">
        <f t="shared" si="37"/>
        <v>0.94681512747131569</v>
      </c>
      <c r="AB123">
        <f t="shared" si="37"/>
        <v>0.80399368807356641</v>
      </c>
      <c r="AC123">
        <f t="shared" si="37"/>
        <v>1.8119821498964639</v>
      </c>
      <c r="AD123">
        <f t="shared" si="37"/>
        <v>3.392472342511025</v>
      </c>
      <c r="AE123">
        <f t="shared" si="37"/>
        <v>1.8191570794650698</v>
      </c>
      <c r="AF123">
        <f t="shared" si="37"/>
        <v>2.1028367008522282</v>
      </c>
      <c r="AG123">
        <f t="shared" si="37"/>
        <v>10.546279052737862</v>
      </c>
      <c r="AH123">
        <f t="shared" si="37"/>
        <v>14.948060216562427</v>
      </c>
    </row>
    <row r="124" spans="1:64" x14ac:dyDescent="0.25">
      <c r="G124" t="s">
        <v>4</v>
      </c>
      <c r="J124">
        <f>$I120+(1-NORMDIST(I122,AVERAGE($I122:$AH122)*$C122,STDEVA($I122:$AH122)*$C122,1))*I119*(1/(1+EXP(-$A122*(J121-$B122))))</f>
        <v>6.3000742789589689E-3</v>
      </c>
      <c r="K124">
        <f t="shared" ref="K124:AH124" si="38">$I120+(1-NORMDIST(J122,AVERAGE($I122:$AH122)*$C122,STDEVA($I122:$AH122)*$C122,1))*J119*(1/(1+EXP(-$A122*(K121-$B122))))</f>
        <v>6.3009650094067015E-3</v>
      </c>
      <c r="L124">
        <f t="shared" si="38"/>
        <v>6.3089411716619418E-3</v>
      </c>
      <c r="M124">
        <f>$I120+(1-NORMDIST(L122,AVERAGE($I122:$AH122)*$C122,STDEVA($I122:$AH122)*$C122,1))*L119*(1/(1+EXP(-$A122*(M121-$B122))))</f>
        <v>6.3599202135500637E-3</v>
      </c>
      <c r="N124">
        <f t="shared" si="38"/>
        <v>6.6171327267081472E-3</v>
      </c>
      <c r="O124">
        <f t="shared" si="38"/>
        <v>7.6731114087768369E-3</v>
      </c>
      <c r="P124">
        <f t="shared" si="38"/>
        <v>1.1185870441148035E-2</v>
      </c>
      <c r="Q124">
        <f t="shared" si="38"/>
        <v>2.1336444273202033E-2</v>
      </c>
      <c r="R124">
        <f t="shared" si="38"/>
        <v>4.5810111098961728E-2</v>
      </c>
      <c r="S124">
        <f t="shared" si="38"/>
        <v>9.9667040382945424E-2</v>
      </c>
      <c r="T124">
        <f t="shared" si="38"/>
        <v>0.2001915135669616</v>
      </c>
      <c r="U124">
        <f t="shared" si="38"/>
        <v>0.3769979154516121</v>
      </c>
      <c r="V124">
        <f t="shared" si="38"/>
        <v>0.65814885231736409</v>
      </c>
      <c r="W124">
        <f t="shared" si="38"/>
        <v>1.0586737018145522</v>
      </c>
      <c r="X124">
        <f t="shared" si="38"/>
        <v>1.5913450402911087</v>
      </c>
      <c r="Y124">
        <f t="shared" si="38"/>
        <v>2.4091605674804191</v>
      </c>
      <c r="Z124">
        <f t="shared" si="38"/>
        <v>3.345309739451527</v>
      </c>
      <c r="AA124">
        <f t="shared" si="38"/>
        <v>4.566491560270328</v>
      </c>
      <c r="AB124">
        <f t="shared" si="38"/>
        <v>5.9567297853779042</v>
      </c>
      <c r="AC124">
        <f t="shared" si="38"/>
        <v>7.5645874192790714</v>
      </c>
      <c r="AD124">
        <f t="shared" si="38"/>
        <v>9.3345041351448899</v>
      </c>
      <c r="AE124">
        <f t="shared" si="38"/>
        <v>11.109012782735658</v>
      </c>
      <c r="AF124">
        <f t="shared" si="38"/>
        <v>13.320607252668751</v>
      </c>
      <c r="AG124">
        <f t="shared" si="38"/>
        <v>15.610225622169628</v>
      </c>
      <c r="AH124">
        <f t="shared" si="38"/>
        <v>17.923570934189463</v>
      </c>
    </row>
    <row r="127" spans="1:64" x14ac:dyDescent="0.25">
      <c r="N127" t="s">
        <v>21</v>
      </c>
      <c r="P127">
        <f>BL124</f>
        <v>0</v>
      </c>
      <c r="R127" t="s">
        <v>22</v>
      </c>
      <c r="U127">
        <f>((P127*1000)/(365*24))*4</f>
        <v>0</v>
      </c>
    </row>
    <row r="129" spans="1:64" x14ac:dyDescent="0.25">
      <c r="J129">
        <v>1E-3</v>
      </c>
      <c r="K129">
        <v>5.0000000000000001E-3</v>
      </c>
      <c r="L129">
        <v>0.01</v>
      </c>
      <c r="M129">
        <v>0.02</v>
      </c>
      <c r="N129">
        <v>0.04</v>
      </c>
      <c r="O129">
        <v>0.08</v>
      </c>
      <c r="P129">
        <v>0.15</v>
      </c>
      <c r="Q129">
        <v>0.2</v>
      </c>
      <c r="R129">
        <v>0.25</v>
      </c>
    </row>
    <row r="130" spans="1:64" x14ac:dyDescent="0.25">
      <c r="J130">
        <f>(1-NORMDIST(J129,AVERAGE($I122:$AH122)*$C122,STDEVA($I122:$AH122)*$C122,1))</f>
        <v>0.99769596509668101</v>
      </c>
      <c r="K130">
        <f t="shared" ref="K130" si="39">(1-NORMDIST(K129,AVERAGE($I122:$AH122)*$C122,STDEVA($I122:$AH122)*$C122,1))</f>
        <v>0.99585149857886879</v>
      </c>
      <c r="L130">
        <f t="shared" ref="L130" si="40">(1-NORMDIST(L129,AVERAGE($I122:$AH122)*$C122,STDEVA($I122:$AH122)*$C122,1))</f>
        <v>0.99175482658482861</v>
      </c>
      <c r="M130">
        <f t="shared" ref="M130" si="41">(1-NORMDIST(M129,AVERAGE($I122:$AH122)*$C122,STDEVA($I122:$AH122)*$C122,1))</f>
        <v>0.97219999674640312</v>
      </c>
      <c r="N130">
        <f t="shared" ref="N130" si="42">(1-NORMDIST(N129,AVERAGE($I122:$AH122)*$C122,STDEVA($I122:$AH122)*$C122,1))</f>
        <v>0.82810842581816324</v>
      </c>
      <c r="O130">
        <f t="shared" ref="O130" si="43">(1-NORMDIST(O129,AVERAGE($I122:$AH122)*$C122,STDEVA($I122:$AH122)*$C122,1))</f>
        <v>0.16153585539573878</v>
      </c>
      <c r="P130">
        <f t="shared" ref="P130" si="44">(1-NORMDIST(P129,AVERAGE($I122:$AH122)*$C122,STDEVA($I122:$AH122)*$C122,1))</f>
        <v>6.0936851870030395E-6</v>
      </c>
      <c r="Q130">
        <f t="shared" ref="Q130" si="45">(1-NORMDIST(Q129,AVERAGE($I122:$AH122)*$C122,STDEVA($I122:$AH122)*$C122,1))</f>
        <v>5.4984905517585503E-12</v>
      </c>
      <c r="R130">
        <f t="shared" ref="R130" si="46">(1-NORMDIST(R129,AVERAGE($I122:$AH122)*$C122,STDEVA($I122:$AH122)*$C122,1))</f>
        <v>0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14</v>
      </c>
      <c r="B144" s="2" t="s">
        <v>15</v>
      </c>
      <c r="C144" s="2" t="s">
        <v>16</v>
      </c>
      <c r="G144" t="s">
        <v>73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4.2623480332422902E-4</v>
      </c>
      <c r="B145" s="3">
        <v>6570.3013711938602</v>
      </c>
      <c r="C145" s="3">
        <v>0.65753499524574055</v>
      </c>
      <c r="G145" t="s">
        <v>54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</row>
    <row r="146" spans="1:34" x14ac:dyDescent="0.25">
      <c r="E146" t="s">
        <v>3</v>
      </c>
      <c r="F146">
        <f>SUM(N146:AC146)</f>
        <v>426.18134435794195</v>
      </c>
      <c r="I146">
        <v>0</v>
      </c>
      <c r="J146">
        <f>(J147-J143)^2</f>
        <v>1.7083035123904612E-2</v>
      </c>
      <c r="K146">
        <f t="shared" ref="K146:AH146" si="47">(K147-K143)^2</f>
        <v>8.1502116700412266E-3</v>
      </c>
      <c r="L146">
        <f t="shared" si="47"/>
        <v>0.12755674650994445</v>
      </c>
      <c r="M146">
        <f t="shared" si="47"/>
        <v>0.78747535577427896</v>
      </c>
      <c r="N146">
        <f t="shared" si="47"/>
        <v>1.6635121147648322</v>
      </c>
      <c r="O146">
        <f t="shared" si="47"/>
        <v>3.7850791119336802</v>
      </c>
      <c r="P146">
        <f t="shared" si="47"/>
        <v>3.2846939285279566</v>
      </c>
      <c r="Q146">
        <f t="shared" si="47"/>
        <v>2.744696297419384</v>
      </c>
      <c r="R146">
        <f t="shared" si="47"/>
        <v>7.97196926198556</v>
      </c>
      <c r="S146">
        <f t="shared" si="47"/>
        <v>0.8593346278766627</v>
      </c>
      <c r="T146">
        <f t="shared" si="47"/>
        <v>5.8781212987007662E-2</v>
      </c>
      <c r="U146">
        <f t="shared" si="47"/>
        <v>20.063629694448352</v>
      </c>
      <c r="V146">
        <f t="shared" si="47"/>
        <v>65.577446866550446</v>
      </c>
      <c r="W146">
        <f t="shared" si="47"/>
        <v>44.805001073966181</v>
      </c>
      <c r="X146">
        <f t="shared" si="47"/>
        <v>3.0430572835739873E-2</v>
      </c>
      <c r="Y146">
        <f t="shared" si="47"/>
        <v>6.7699059729684139</v>
      </c>
      <c r="Z146">
        <f t="shared" si="47"/>
        <v>17.759672677831503</v>
      </c>
      <c r="AA146">
        <f t="shared" si="47"/>
        <v>157.22516687696449</v>
      </c>
      <c r="AB146">
        <f t="shared" si="47"/>
        <v>0.89303693862098121</v>
      </c>
      <c r="AC146">
        <f t="shared" si="47"/>
        <v>92.688987128260734</v>
      </c>
      <c r="AD146">
        <f t="shared" si="47"/>
        <v>833.85500940718771</v>
      </c>
      <c r="AE146">
        <f t="shared" si="47"/>
        <v>4084.9236951185471</v>
      </c>
      <c r="AF146">
        <f t="shared" si="47"/>
        <v>8792.1952335880924</v>
      </c>
      <c r="AG146">
        <f t="shared" si="47"/>
        <v>8170.4717701866248</v>
      </c>
      <c r="AH146">
        <f t="shared" si="47"/>
        <v>13222.397215177196</v>
      </c>
    </row>
    <row r="147" spans="1:34" x14ac:dyDescent="0.25">
      <c r="G147" t="s">
        <v>4</v>
      </c>
      <c r="J147">
        <f>$I143+(1-NORMDIST(I145,AVERAGE($I145:$AH145)*$C145,STDEVA($I145:$AH145)*$C145,1))*I142*(1/(1+EXP(-$A145*(J144-$B145))))</f>
        <v>1.1219071518695303</v>
      </c>
      <c r="K147">
        <f t="shared" ref="K147:AH147" si="48">$I143+(1-NORMDIST(J145,AVERAGE($I145:$AH145)*$C145,STDEVA($I145:$AH145)*$C145,1))*J142*(1/(1+EXP(-$A145*(K144-$B145))))</f>
        <v>1.1236715187442905</v>
      </c>
      <c r="L147">
        <f t="shared" si="48"/>
        <v>1.1323992930005777</v>
      </c>
      <c r="M147">
        <f t="shared" si="48"/>
        <v>1.1658509244857806</v>
      </c>
      <c r="N147">
        <f t="shared" si="48"/>
        <v>1.274174862327035</v>
      </c>
      <c r="O147">
        <f t="shared" si="48"/>
        <v>1.5718814402979147</v>
      </c>
      <c r="P147">
        <f t="shared" si="48"/>
        <v>2.2546407881240316</v>
      </c>
      <c r="Q147">
        <f t="shared" si="48"/>
        <v>3.6841633582431359</v>
      </c>
      <c r="R147">
        <f t="shared" si="48"/>
        <v>6.3632258046242125</v>
      </c>
      <c r="S147">
        <f t="shared" si="48"/>
        <v>11.092190570186839</v>
      </c>
      <c r="T147">
        <f t="shared" si="48"/>
        <v>18.32735876204471</v>
      </c>
      <c r="U147">
        <f t="shared" si="48"/>
        <v>29.082375736172629</v>
      </c>
      <c r="V147">
        <f t="shared" si="48"/>
        <v>44.177884893422146</v>
      </c>
      <c r="W147">
        <f t="shared" si="48"/>
        <v>61.541632066101343</v>
      </c>
      <c r="X147">
        <f t="shared" si="48"/>
        <v>81.658640158989229</v>
      </c>
      <c r="Y147">
        <f t="shared" si="48"/>
        <v>110.94918333113375</v>
      </c>
      <c r="Z147">
        <f t="shared" si="48"/>
        <v>143.50935742772279</v>
      </c>
      <c r="AA147">
        <f t="shared" si="48"/>
        <v>175.93319742245069</v>
      </c>
      <c r="AB147">
        <f t="shared" si="48"/>
        <v>213.32768077373922</v>
      </c>
      <c r="AC147">
        <f t="shared" si="48"/>
        <v>252.68756523740808</v>
      </c>
      <c r="AD147">
        <f t="shared" si="48"/>
        <v>282.33106580086798</v>
      </c>
      <c r="AE147">
        <f t="shared" si="48"/>
        <v>323.18437043834882</v>
      </c>
      <c r="AF147">
        <f t="shared" si="48"/>
        <v>368.1850516413715</v>
      </c>
      <c r="AG147">
        <f t="shared" si="48"/>
        <v>418.97764513106733</v>
      </c>
      <c r="AH147">
        <f t="shared" si="48"/>
        <v>457.64742307399513</v>
      </c>
    </row>
    <row r="150" spans="1:34" x14ac:dyDescent="0.25">
      <c r="N150" t="s">
        <v>21</v>
      </c>
      <c r="P150">
        <f>BL147</f>
        <v>0</v>
      </c>
      <c r="R150" t="s">
        <v>22</v>
      </c>
      <c r="U150">
        <f>((P150*1000)/(365*24))*4</f>
        <v>0</v>
      </c>
    </row>
    <row r="152" spans="1:34" x14ac:dyDescent="0.25">
      <c r="J152">
        <v>1E-3</v>
      </c>
      <c r="K152">
        <v>5.0000000000000001E-3</v>
      </c>
      <c r="L152">
        <v>0.01</v>
      </c>
      <c r="M152">
        <v>0.02</v>
      </c>
      <c r="N152">
        <v>0.04</v>
      </c>
      <c r="O152">
        <v>0.08</v>
      </c>
      <c r="P152">
        <v>0.15</v>
      </c>
      <c r="Q152">
        <v>0.2</v>
      </c>
      <c r="R152">
        <v>0.25</v>
      </c>
    </row>
    <row r="153" spans="1:34" x14ac:dyDescent="0.25">
      <c r="J153">
        <f>(1-NORMDIST(J152,AVERAGE($I145:$AH145)*$C145,STDEVA($I145:$AH145)*$C145,1))</f>
        <v>0.99773350160058671</v>
      </c>
      <c r="K153">
        <f t="shared" ref="K153" si="49">(1-NORMDIST(K152,AVERAGE($I145:$AH145)*$C145,STDEVA($I145:$AH145)*$C145,1))</f>
        <v>0.99616166887524338</v>
      </c>
      <c r="L153">
        <f t="shared" ref="L153" si="50">(1-NORMDIST(L152,AVERAGE($I145:$AH145)*$C145,STDEVA($I145:$AH145)*$C145,1))</f>
        <v>0.9928639428068684</v>
      </c>
      <c r="M153">
        <f t="shared" ref="M153" si="51">(1-NORMDIST(M152,AVERAGE($I145:$AH145)*$C145,STDEVA($I145:$AH145)*$C145,1))</f>
        <v>0.9782606751875309</v>
      </c>
      <c r="N153">
        <f t="shared" ref="N153" si="52">(1-NORMDIST(N152,AVERAGE($I145:$AH145)*$C145,STDEVA($I145:$AH145)*$C145,1))</f>
        <v>0.87627518155580408</v>
      </c>
      <c r="O153">
        <f t="shared" ref="O153" si="53">(1-NORMDIST(O152,AVERAGE($I145:$AH145)*$C145,STDEVA($I145:$AH145)*$C145,1))</f>
        <v>0.28485918810737199</v>
      </c>
      <c r="P153">
        <f t="shared" ref="P153" si="54">(1-NORMDIST(P152,AVERAGE($I145:$AH145)*$C145,STDEVA($I145:$AH145)*$C145,1))</f>
        <v>1.670770773543051E-4</v>
      </c>
      <c r="Q153">
        <f t="shared" ref="Q153" si="55">(1-NORMDIST(Q152,AVERAGE($I145:$AH145)*$C145,STDEVA($I145:$AH145)*$C145,1))</f>
        <v>4.6352193194820757E-9</v>
      </c>
      <c r="R153">
        <f t="shared" ref="R153" si="56">(1-NORMDIST(R152,AVERAGE($I145:$AH145)*$C145,STDEVA($I145:$AH145)*$C145,1))</f>
        <v>1.4432899320127035E-15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14</v>
      </c>
      <c r="B167" s="2" t="s">
        <v>15</v>
      </c>
      <c r="C167" s="2" t="s">
        <v>16</v>
      </c>
      <c r="G167" t="s">
        <v>73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64" x14ac:dyDescent="0.25">
      <c r="A168" s="3">
        <v>7.0218941571471329E-4</v>
      </c>
      <c r="B168" s="3">
        <v>10835.676274216736</v>
      </c>
      <c r="C168" s="3">
        <v>0.76339374135659854</v>
      </c>
      <c r="G168" t="s">
        <v>54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</row>
    <row r="169" spans="1:64" x14ac:dyDescent="0.25">
      <c r="E169" t="s">
        <v>3</v>
      </c>
      <c r="F169">
        <f>SUM(N169:AC169)</f>
        <v>6.9293332035716249E-2</v>
      </c>
      <c r="I169">
        <v>0</v>
      </c>
      <c r="J169">
        <f>ABS(J170-J166)</f>
        <v>2.585418817344933E-5</v>
      </c>
      <c r="K169">
        <f t="shared" ref="K169:AH169" si="57">(K170-K166)^2</f>
        <v>3.6222219800643177E-6</v>
      </c>
      <c r="L169">
        <f t="shared" si="57"/>
        <v>2.865279395616882E-6</v>
      </c>
      <c r="M169">
        <f t="shared" si="57"/>
        <v>1.3073948137387636E-3</v>
      </c>
      <c r="N169">
        <f t="shared" si="57"/>
        <v>1.3350258943672429E-3</v>
      </c>
      <c r="O169">
        <f t="shared" si="57"/>
        <v>1.7263840347621425E-3</v>
      </c>
      <c r="P169">
        <f t="shared" si="57"/>
        <v>1.2522403587514324E-3</v>
      </c>
      <c r="Q169">
        <f t="shared" si="57"/>
        <v>7.6323824452587423E-4</v>
      </c>
      <c r="R169">
        <f t="shared" si="57"/>
        <v>1.4408490040735671E-3</v>
      </c>
      <c r="S169">
        <f t="shared" si="57"/>
        <v>2.5884185257727369E-3</v>
      </c>
      <c r="T169">
        <f t="shared" si="57"/>
        <v>7.8001861456311787E-3</v>
      </c>
      <c r="U169">
        <f t="shared" si="57"/>
        <v>7.2392760457586714E-3</v>
      </c>
      <c r="V169">
        <f t="shared" si="57"/>
        <v>1.3609070926771183E-2</v>
      </c>
      <c r="W169">
        <f t="shared" si="57"/>
        <v>1.5361020894439465E-2</v>
      </c>
      <c r="X169">
        <f t="shared" si="57"/>
        <v>5.9924139641348616E-3</v>
      </c>
      <c r="Y169">
        <f t="shared" si="57"/>
        <v>2.1564838711172598E-3</v>
      </c>
      <c r="Z169">
        <f t="shared" si="57"/>
        <v>1.307371303496904E-4</v>
      </c>
      <c r="AA169">
        <f t="shared" si="57"/>
        <v>1.7999153523641327E-4</v>
      </c>
      <c r="AB169">
        <f t="shared" si="57"/>
        <v>3.0188265794028647E-3</v>
      </c>
      <c r="AC169">
        <f t="shared" si="57"/>
        <v>4.6991688806216642E-3</v>
      </c>
      <c r="AD169">
        <f t="shared" si="57"/>
        <v>0.10641172897488166</v>
      </c>
      <c r="AE169">
        <f t="shared" si="57"/>
        <v>0.17045748939024777</v>
      </c>
      <c r="AF169">
        <f t="shared" si="57"/>
        <v>0.84790236498013916</v>
      </c>
      <c r="AG169">
        <f t="shared" si="57"/>
        <v>1.2369266224305977</v>
      </c>
      <c r="AH169">
        <f t="shared" si="57"/>
        <v>2.0491863001653283</v>
      </c>
    </row>
    <row r="170" spans="1:64" x14ac:dyDescent="0.25">
      <c r="G170" t="s">
        <v>4</v>
      </c>
      <c r="J170">
        <f>$I166+(1-NORMDIST(I168,AVERAGE($I168:$AH168)*$C168,STDEVA($I168:$AH168)*$C168,1))*I165*(1/(1+EXP(-$A168*(J167-$B168))))</f>
        <v>1.0258541881734494E-3</v>
      </c>
      <c r="K170">
        <f t="shared" ref="K170:AH170" si="58">$I166+(1-NORMDIST(J168,AVERAGE($I168:$AH168)*$C168,STDEVA($I168:$AH168)*$C168,1))*J165*(1/(1+EXP(-$A168*(K167-$B168))))</f>
        <v>1.0967864071354688E-3</v>
      </c>
      <c r="L170">
        <f t="shared" si="58"/>
        <v>1.3072863810978297E-3</v>
      </c>
      <c r="M170">
        <f t="shared" si="58"/>
        <v>1.8420850471330026E-3</v>
      </c>
      <c r="N170">
        <f t="shared" si="58"/>
        <v>2.9619938370025072E-3</v>
      </c>
      <c r="O170">
        <f t="shared" si="58"/>
        <v>5.1502222056225419E-3</v>
      </c>
      <c r="P170">
        <f t="shared" si="58"/>
        <v>8.9129916671184008E-3</v>
      </c>
      <c r="Q170">
        <f t="shared" si="58"/>
        <v>1.4973233187253455E-2</v>
      </c>
      <c r="R170">
        <f t="shared" si="58"/>
        <v>2.3441483115464498E-2</v>
      </c>
      <c r="S170">
        <f t="shared" si="58"/>
        <v>3.5123497311895187E-2</v>
      </c>
      <c r="T170">
        <f t="shared" si="58"/>
        <v>5.108133750089295E-2</v>
      </c>
      <c r="U170">
        <f t="shared" si="58"/>
        <v>6.9916064702209083E-2</v>
      </c>
      <c r="V170">
        <f t="shared" si="58"/>
        <v>9.3442077308177732E-2</v>
      </c>
      <c r="W170">
        <f t="shared" si="58"/>
        <v>0.11656041433650237</v>
      </c>
      <c r="X170">
        <f t="shared" si="58"/>
        <v>0.14478931621452462</v>
      </c>
      <c r="Y170">
        <f t="shared" si="58"/>
        <v>0.17936204277622389</v>
      </c>
      <c r="Z170">
        <f t="shared" si="58"/>
        <v>0.20516596613833551</v>
      </c>
      <c r="AA170">
        <f t="shared" si="58"/>
        <v>0.24150509239817666</v>
      </c>
      <c r="AB170">
        <f t="shared" si="58"/>
        <v>0.27222184933186666</v>
      </c>
      <c r="AC170">
        <f t="shared" si="58"/>
        <v>0.31323851582503837</v>
      </c>
      <c r="AD170">
        <f t="shared" si="58"/>
        <v>0.35179189314966186</v>
      </c>
      <c r="AE170">
        <f t="shared" si="58"/>
        <v>0.38246402280982006</v>
      </c>
      <c r="AF170">
        <f t="shared" si="58"/>
        <v>0.41683385929647221</v>
      </c>
      <c r="AG170">
        <f t="shared" si="58"/>
        <v>0.43990937579109307</v>
      </c>
      <c r="AH170">
        <f t="shared" si="58"/>
        <v>0.47268135783198861</v>
      </c>
    </row>
    <row r="173" spans="1:64" x14ac:dyDescent="0.25">
      <c r="N173" t="s">
        <v>21</v>
      </c>
      <c r="P173">
        <f>BL170</f>
        <v>0</v>
      </c>
      <c r="R173" t="s">
        <v>22</v>
      </c>
      <c r="U173">
        <f>((P173*1000)/(365*24))*4</f>
        <v>0</v>
      </c>
    </row>
    <row r="175" spans="1:64" x14ac:dyDescent="0.25">
      <c r="J175">
        <v>1E-3</v>
      </c>
      <c r="K175">
        <v>5.0000000000000001E-3</v>
      </c>
      <c r="L175">
        <v>0.01</v>
      </c>
      <c r="M175">
        <v>0.02</v>
      </c>
      <c r="N175">
        <v>0.04</v>
      </c>
      <c r="O175">
        <v>0.08</v>
      </c>
      <c r="P175">
        <v>0.15</v>
      </c>
      <c r="Q175">
        <v>0.2</v>
      </c>
      <c r="R175">
        <v>0.25</v>
      </c>
    </row>
    <row r="176" spans="1:64" x14ac:dyDescent="0.25">
      <c r="J176">
        <f>(1-NORMDIST(J175,AVERAGE($I168:$AH168)*$C168,STDEVA($I168:$AH168)*$C168,1))</f>
        <v>0.99777561326200204</v>
      </c>
      <c r="K176">
        <f t="shared" ref="K176" si="59">(1-NORMDIST(K175,AVERAGE($I168:$AH168)*$C168,STDEVA($I168:$AH168)*$C168,1))</f>
        <v>0.99648975368102077</v>
      </c>
      <c r="L176">
        <f t="shared" ref="L176" si="60">(1-NORMDIST(L175,AVERAGE($I168:$AH168)*$C168,STDEVA($I168:$AH168)*$C168,1))</f>
        <v>0.99396587835156136</v>
      </c>
      <c r="M176">
        <f t="shared" ref="M176" si="61">(1-NORMDIST(M175,AVERAGE($I168:$AH168)*$C168,STDEVA($I168:$AH168)*$C168,1))</f>
        <v>0.98376946206723836</v>
      </c>
      <c r="N176">
        <f t="shared" ref="N176" si="62">(1-NORMDIST(N175,AVERAGE($I168:$AH168)*$C168,STDEVA($I168:$AH168)*$C168,1))</f>
        <v>0.91860872756700818</v>
      </c>
      <c r="O176">
        <f t="shared" ref="O176" si="63">(1-NORMDIST(O175,AVERAGE($I168:$AH168)*$C168,STDEVA($I168:$AH168)*$C168,1))</f>
        <v>0.46412350227083832</v>
      </c>
      <c r="P176">
        <f t="shared" ref="P176" si="64">(1-NORMDIST(P175,AVERAGE($I168:$AH168)*$C168,STDEVA($I168:$AH168)*$C168,1))</f>
        <v>3.5699922879994794E-3</v>
      </c>
      <c r="Q176">
        <f t="shared" ref="Q176" si="65">(1-NORMDIST(Q175,AVERAGE($I168:$AH168)*$C168,STDEVA($I168:$AH168)*$C168,1))</f>
        <v>2.7140291770644254E-6</v>
      </c>
      <c r="R176">
        <f t="shared" ref="R176" si="66">(1-NORMDIST(R175,AVERAGE($I168:$AH168)*$C168,STDEVA($I168:$AH168)*$C168,1))</f>
        <v>7.5280670586153065E-11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Generation Linear regression</vt:lpstr>
      <vt:lpstr>TMP</vt:lpstr>
      <vt:lpstr>Var_M_ costs1</vt:lpstr>
      <vt:lpstr>Var M costs2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2024-07-04T13:15:47Z</dcterms:modified>
</cp:coreProperties>
</file>