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0" yWindow="0" windowWidth="28800" windowHeight="11865" firstSheet="4" activeTab="6"/>
  </bookViews>
  <sheets>
    <sheet name="Generation Linear regression" sheetId="3" r:id="rId1"/>
    <sheet name="Costs " sheetId="5" r:id="rId2"/>
    <sheet name="Example" sheetId="9" r:id="rId3"/>
    <sheet name="Var_M_const_Gen&amp;price" sheetId="1" r:id="rId4"/>
    <sheet name="Var_M_GenGrowth_ConstPrice" sheetId="4" r:id="rId5"/>
    <sheet name="Var_M_const_Gen_Dec_costs1" sheetId="6" r:id="rId6"/>
    <sheet name="Var_M_GenGrows_PriceDecr" sheetId="7" r:id="rId7"/>
    <sheet name="Var_M_35%" sheetId="8" r:id="rId8"/>
  </sheets>
  <definedNames>
    <definedName name="solver_adj" localSheetId="1" hidden="1">'Costs '!$A$40,'Costs '!$A$37,'Costs '!$A$34</definedName>
    <definedName name="solver_adj" localSheetId="3" hidden="1">'Var_M_const_Gen&amp;price'!$A$5:$C$5</definedName>
    <definedName name="solver_adj" localSheetId="5" hidden="1">Var_M_const_Gen_Dec_costs1!$A$168:$C$168</definedName>
    <definedName name="solver_adj" localSheetId="6" hidden="1">Var_M_GenGrows_PriceDecr!$A$5:$C$5</definedName>
    <definedName name="solver_adj" localSheetId="4" hidden="1">Var_M_GenGrowth_ConstPrice!$A$168:$C$168</definedName>
    <definedName name="solver_cvg" localSheetId="1" hidden="1">0.0001</definedName>
    <definedName name="solver_cvg" localSheetId="3" hidden="1">0.0000001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drv" localSheetId="6" hidden="1">1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4" hidden="1">0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opt" localSheetId="1" hidden="1">'Costs '!$B$35</definedName>
    <definedName name="solver_opt" localSheetId="3" hidden="1">'Var_M_const_Gen&amp;price'!$F$6</definedName>
    <definedName name="solver_opt" localSheetId="5" hidden="1">Var_M_const_Gen_Dec_costs1!$F$169</definedName>
    <definedName name="solver_opt" localSheetId="6" hidden="1">Var_M_GenGrows_PriceDecr!$F$6</definedName>
    <definedName name="solver_opt" localSheetId="4" hidden="1">Var_M_GenGrowth_ConstPrice!$F$169</definedName>
    <definedName name="solver_pre" localSheetId="1" hidden="1">0.000001</definedName>
    <definedName name="solver_pre" localSheetId="3" hidden="1">0.00000001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rbv" localSheetId="1" hidden="1">1</definedName>
    <definedName name="solver_rbv" localSheetId="3" hidden="1">2</definedName>
    <definedName name="solver_rbv" localSheetId="5" hidden="1">2</definedName>
    <definedName name="solver_rbv" localSheetId="6" hidden="1">1</definedName>
    <definedName name="solver_rbv" localSheetId="4" hidden="1">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cl" localSheetId="6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sz" localSheetId="1" hidden="1">100</definedName>
    <definedName name="solver_ssz" localSheetId="3" hidden="1">10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" i="3" l="1"/>
  <c r="BL171" i="7"/>
  <c r="BB171" i="7"/>
  <c r="AR171" i="7"/>
  <c r="BL148" i="7"/>
  <c r="BB148" i="7"/>
  <c r="AR148" i="7"/>
  <c r="BL125" i="7"/>
  <c r="BB125" i="7"/>
  <c r="AR125" i="7"/>
  <c r="BL102" i="7"/>
  <c r="BB102" i="7"/>
  <c r="AR102" i="7"/>
  <c r="BL79" i="7"/>
  <c r="BB79" i="7"/>
  <c r="AR79" i="7"/>
  <c r="BL56" i="7"/>
  <c r="BB56" i="7"/>
  <c r="AR56" i="7"/>
  <c r="BL33" i="7"/>
  <c r="BB33" i="7"/>
  <c r="AR33" i="7"/>
  <c r="G33" i="5" l="1"/>
  <c r="C5" i="9" l="1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D4" i="9"/>
  <c r="E4" i="9"/>
  <c r="F4" i="9"/>
  <c r="G4" i="9"/>
  <c r="H4" i="9"/>
  <c r="I4" i="9"/>
  <c r="J4" i="9"/>
  <c r="K4" i="9"/>
  <c r="C4" i="9"/>
  <c r="D33" i="5" l="1"/>
  <c r="E33" i="5"/>
  <c r="F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C33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J7" i="6" l="1"/>
  <c r="J147" i="1" l="1"/>
  <c r="J7" i="7" l="1"/>
  <c r="K15" i="4" l="1"/>
  <c r="AK168" i="8"/>
  <c r="AL168" i="8"/>
  <c r="AM168" i="8"/>
  <c r="AN168" i="8" s="1"/>
  <c r="AO168" i="8" s="1"/>
  <c r="AP168" i="8" s="1"/>
  <c r="AQ168" i="8" s="1"/>
  <c r="AR168" i="8" s="1"/>
  <c r="AS168" i="8" s="1"/>
  <c r="AT168" i="8" s="1"/>
  <c r="AU168" i="8" s="1"/>
  <c r="AV168" i="8" s="1"/>
  <c r="AW168" i="8" s="1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AJ168" i="8"/>
  <c r="BL30" i="8" l="1"/>
  <c r="AJ5" i="8"/>
  <c r="BK19" i="7"/>
  <c r="AK145" i="8" l="1"/>
  <c r="AL145" i="8"/>
  <c r="AM145" i="8"/>
  <c r="AN145" i="8" s="1"/>
  <c r="AO145" i="8" s="1"/>
  <c r="AP145" i="8" s="1"/>
  <c r="AQ145" i="8" s="1"/>
  <c r="AR145" i="8" s="1"/>
  <c r="AS145" i="8" s="1"/>
  <c r="AT145" i="8" s="1"/>
  <c r="AU145" i="8" s="1"/>
  <c r="AV145" i="8" s="1"/>
  <c r="AW145" i="8" s="1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AJ145" i="8"/>
  <c r="AK122" i="8"/>
  <c r="AL122" i="8"/>
  <c r="AM122" i="8"/>
  <c r="AN122" i="8" s="1"/>
  <c r="AO122" i="8" s="1"/>
  <c r="AP122" i="8" s="1"/>
  <c r="AQ122" i="8" s="1"/>
  <c r="AR122" i="8" s="1"/>
  <c r="AS122" i="8" s="1"/>
  <c r="AT122" i="8" s="1"/>
  <c r="AU122" i="8" s="1"/>
  <c r="AV122" i="8" s="1"/>
  <c r="AW122" i="8" s="1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AJ122" i="8"/>
  <c r="AK99" i="8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AW99" i="8" s="1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AJ99" i="8"/>
  <c r="AK76" i="8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AW76" i="8" s="1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AJ76" i="8"/>
  <c r="AK53" i="8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AW53" i="8" s="1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AJ53" i="8"/>
  <c r="AK30" i="8"/>
  <c r="AL30" i="8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J30" i="8"/>
  <c r="BL171" i="8"/>
  <c r="BL148" i="8"/>
  <c r="BL125" i="8"/>
  <c r="BL102" i="8"/>
  <c r="BL79" i="8"/>
  <c r="BL56" i="8"/>
  <c r="BL33" i="8"/>
  <c r="AK5" i="8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L8" i="8"/>
  <c r="BL170" i="8"/>
  <c r="P173" i="8" s="1"/>
  <c r="U173" i="8" s="1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F169" i="8" s="1"/>
  <c r="AE170" i="8"/>
  <c r="AD170" i="8"/>
  <c r="AC170" i="8"/>
  <c r="AB170" i="8"/>
  <c r="AB169" i="8" s="1"/>
  <c r="AA170" i="8"/>
  <c r="Z170" i="8"/>
  <c r="Y170" i="8"/>
  <c r="X170" i="8"/>
  <c r="X169" i="8" s="1"/>
  <c r="W170" i="8"/>
  <c r="V170" i="8"/>
  <c r="U170" i="8"/>
  <c r="T170" i="8"/>
  <c r="T169" i="8" s="1"/>
  <c r="S170" i="8"/>
  <c r="R170" i="8"/>
  <c r="Q170" i="8"/>
  <c r="P170" i="8"/>
  <c r="P169" i="8" s="1"/>
  <c r="O170" i="8"/>
  <c r="N170" i="8"/>
  <c r="M170" i="8"/>
  <c r="L170" i="8"/>
  <c r="L169" i="8" s="1"/>
  <c r="F169" i="8" s="1"/>
  <c r="K170" i="8"/>
  <c r="J170" i="8"/>
  <c r="AH169" i="8"/>
  <c r="AG169" i="8"/>
  <c r="AE169" i="8"/>
  <c r="AD169" i="8"/>
  <c r="AC169" i="8"/>
  <c r="AA169" i="8"/>
  <c r="Z169" i="8"/>
  <c r="Y169" i="8"/>
  <c r="W169" i="8"/>
  <c r="V169" i="8"/>
  <c r="U169" i="8"/>
  <c r="S169" i="8"/>
  <c r="R169" i="8"/>
  <c r="Q169" i="8"/>
  <c r="O169" i="8"/>
  <c r="N169" i="8"/>
  <c r="M169" i="8"/>
  <c r="K169" i="8"/>
  <c r="J169" i="8"/>
  <c r="AK147" i="8"/>
  <c r="AJ147" i="8"/>
  <c r="AI147" i="8"/>
  <c r="AH147" i="8"/>
  <c r="AG147" i="8"/>
  <c r="AF147" i="8"/>
  <c r="AE147" i="8"/>
  <c r="AE146" i="8" s="1"/>
  <c r="AD147" i="8"/>
  <c r="AC147" i="8"/>
  <c r="AB147" i="8"/>
  <c r="AA147" i="8"/>
  <c r="AA146" i="8" s="1"/>
  <c r="Z147" i="8"/>
  <c r="Y147" i="8"/>
  <c r="X147" i="8"/>
  <c r="W147" i="8"/>
  <c r="W146" i="8" s="1"/>
  <c r="V147" i="8"/>
  <c r="U147" i="8"/>
  <c r="T147" i="8"/>
  <c r="S147" i="8"/>
  <c r="S146" i="8" s="1"/>
  <c r="R147" i="8"/>
  <c r="Q147" i="8"/>
  <c r="P147" i="8"/>
  <c r="O147" i="8"/>
  <c r="O146" i="8" s="1"/>
  <c r="N147" i="8"/>
  <c r="M147" i="8"/>
  <c r="L147" i="8"/>
  <c r="K147" i="8"/>
  <c r="K146" i="8" s="1"/>
  <c r="J147" i="8"/>
  <c r="AH146" i="8"/>
  <c r="AG146" i="8"/>
  <c r="AF146" i="8"/>
  <c r="AD146" i="8"/>
  <c r="AC146" i="8"/>
  <c r="AB146" i="8"/>
  <c r="Z146" i="8"/>
  <c r="Y146" i="8"/>
  <c r="X146" i="8"/>
  <c r="V146" i="8"/>
  <c r="U146" i="8"/>
  <c r="T146" i="8"/>
  <c r="R146" i="8"/>
  <c r="Q146" i="8"/>
  <c r="P146" i="8"/>
  <c r="N146" i="8"/>
  <c r="M146" i="8"/>
  <c r="L146" i="8"/>
  <c r="J146" i="8"/>
  <c r="AK124" i="8"/>
  <c r="AJ124" i="8"/>
  <c r="AI124" i="8"/>
  <c r="AH124" i="8"/>
  <c r="AH123" i="8" s="1"/>
  <c r="AG124" i="8"/>
  <c r="AF124" i="8"/>
  <c r="AE124" i="8"/>
  <c r="AD124" i="8"/>
  <c r="AD123" i="8" s="1"/>
  <c r="AC124" i="8"/>
  <c r="AB124" i="8"/>
  <c r="AA124" i="8"/>
  <c r="Z124" i="8"/>
  <c r="Z123" i="8" s="1"/>
  <c r="Y124" i="8"/>
  <c r="X124" i="8"/>
  <c r="W124" i="8"/>
  <c r="V124" i="8"/>
  <c r="V123" i="8" s="1"/>
  <c r="U124" i="8"/>
  <c r="T124" i="8"/>
  <c r="S124" i="8"/>
  <c r="R124" i="8"/>
  <c r="R123" i="8" s="1"/>
  <c r="Q124" i="8"/>
  <c r="P124" i="8"/>
  <c r="O124" i="8"/>
  <c r="N124" i="8"/>
  <c r="N123" i="8" s="1"/>
  <c r="M124" i="8"/>
  <c r="L124" i="8"/>
  <c r="K124" i="8"/>
  <c r="J124" i="8"/>
  <c r="J123" i="8" s="1"/>
  <c r="F123" i="8" s="1"/>
  <c r="AG123" i="8"/>
  <c r="AF123" i="8"/>
  <c r="AE123" i="8"/>
  <c r="AC123" i="8"/>
  <c r="AB123" i="8"/>
  <c r="AA123" i="8"/>
  <c r="Y123" i="8"/>
  <c r="X123" i="8"/>
  <c r="W123" i="8"/>
  <c r="U123" i="8"/>
  <c r="T123" i="8"/>
  <c r="S123" i="8"/>
  <c r="Q123" i="8"/>
  <c r="P123" i="8"/>
  <c r="O123" i="8"/>
  <c r="M123" i="8"/>
  <c r="L123" i="8"/>
  <c r="K123" i="8"/>
  <c r="AJ101" i="8"/>
  <c r="AI101" i="8"/>
  <c r="AH101" i="8"/>
  <c r="AG101" i="8"/>
  <c r="AG100" i="8" s="1"/>
  <c r="AF101" i="8"/>
  <c r="AE101" i="8"/>
  <c r="AD101" i="8"/>
  <c r="AC101" i="8"/>
  <c r="AC100" i="8" s="1"/>
  <c r="AB101" i="8"/>
  <c r="AA101" i="8"/>
  <c r="Z101" i="8"/>
  <c r="Y101" i="8"/>
  <c r="Y100" i="8" s="1"/>
  <c r="X101" i="8"/>
  <c r="W101" i="8"/>
  <c r="V101" i="8"/>
  <c r="U101" i="8"/>
  <c r="U100" i="8" s="1"/>
  <c r="T101" i="8"/>
  <c r="S101" i="8"/>
  <c r="R101" i="8"/>
  <c r="Q101" i="8"/>
  <c r="Q100" i="8" s="1"/>
  <c r="P101" i="8"/>
  <c r="O101" i="8"/>
  <c r="N101" i="8"/>
  <c r="M101" i="8"/>
  <c r="M100" i="8" s="1"/>
  <c r="L101" i="8"/>
  <c r="K101" i="8"/>
  <c r="J101" i="8"/>
  <c r="AH100" i="8"/>
  <c r="AF100" i="8"/>
  <c r="AE100" i="8"/>
  <c r="AD100" i="8"/>
  <c r="AB100" i="8"/>
  <c r="AA100" i="8"/>
  <c r="Z100" i="8"/>
  <c r="X100" i="8"/>
  <c r="W100" i="8"/>
  <c r="V100" i="8"/>
  <c r="T100" i="8"/>
  <c r="S100" i="8"/>
  <c r="R100" i="8"/>
  <c r="P100" i="8"/>
  <c r="O100" i="8"/>
  <c r="N100" i="8"/>
  <c r="L100" i="8"/>
  <c r="K100" i="8"/>
  <c r="J100" i="8"/>
  <c r="AK78" i="8"/>
  <c r="AJ78" i="8"/>
  <c r="AI78" i="8"/>
  <c r="AH78" i="8"/>
  <c r="AG78" i="8"/>
  <c r="AF78" i="8"/>
  <c r="AF77" i="8" s="1"/>
  <c r="AE78" i="8"/>
  <c r="AD78" i="8"/>
  <c r="AC78" i="8"/>
  <c r="AB78" i="8"/>
  <c r="AB77" i="8" s="1"/>
  <c r="AA78" i="8"/>
  <c r="Z78" i="8"/>
  <c r="Y78" i="8"/>
  <c r="X78" i="8"/>
  <c r="X77" i="8" s="1"/>
  <c r="W78" i="8"/>
  <c r="V78" i="8"/>
  <c r="U78" i="8"/>
  <c r="T78" i="8"/>
  <c r="T77" i="8" s="1"/>
  <c r="S78" i="8"/>
  <c r="R78" i="8"/>
  <c r="Q78" i="8"/>
  <c r="P78" i="8"/>
  <c r="P77" i="8" s="1"/>
  <c r="O78" i="8"/>
  <c r="N78" i="8"/>
  <c r="M78" i="8"/>
  <c r="L78" i="8"/>
  <c r="L77" i="8" s="1"/>
  <c r="F77" i="8" s="1"/>
  <c r="K78" i="8"/>
  <c r="J78" i="8"/>
  <c r="AH77" i="8"/>
  <c r="AG77" i="8"/>
  <c r="AE77" i="8"/>
  <c r="AD77" i="8"/>
  <c r="AC77" i="8"/>
  <c r="AA77" i="8"/>
  <c r="Z77" i="8"/>
  <c r="Y77" i="8"/>
  <c r="W77" i="8"/>
  <c r="V77" i="8"/>
  <c r="U77" i="8"/>
  <c r="S77" i="8"/>
  <c r="R77" i="8"/>
  <c r="Q77" i="8"/>
  <c r="O77" i="8"/>
  <c r="N77" i="8"/>
  <c r="M77" i="8"/>
  <c r="K77" i="8"/>
  <c r="J77" i="8"/>
  <c r="AK55" i="8"/>
  <c r="AJ55" i="8"/>
  <c r="AI55" i="8"/>
  <c r="AH55" i="8"/>
  <c r="AG55" i="8"/>
  <c r="AF55" i="8"/>
  <c r="AE55" i="8"/>
  <c r="AE54" i="8" s="1"/>
  <c r="AD55" i="8"/>
  <c r="AC55" i="8"/>
  <c r="AB55" i="8"/>
  <c r="AA55" i="8"/>
  <c r="AA54" i="8" s="1"/>
  <c r="Z55" i="8"/>
  <c r="Y55" i="8"/>
  <c r="X55" i="8"/>
  <c r="W55" i="8"/>
  <c r="W54" i="8" s="1"/>
  <c r="V55" i="8"/>
  <c r="U55" i="8"/>
  <c r="T55" i="8"/>
  <c r="S55" i="8"/>
  <c r="S54" i="8" s="1"/>
  <c r="R55" i="8"/>
  <c r="Q55" i="8"/>
  <c r="P55" i="8"/>
  <c r="O55" i="8"/>
  <c r="O54" i="8" s="1"/>
  <c r="N55" i="8"/>
  <c r="M55" i="8"/>
  <c r="L55" i="8"/>
  <c r="K55" i="8"/>
  <c r="K54" i="8" s="1"/>
  <c r="F54" i="8" s="1"/>
  <c r="J55" i="8"/>
  <c r="AH54" i="8"/>
  <c r="AG54" i="8"/>
  <c r="AF54" i="8"/>
  <c r="AD54" i="8"/>
  <c r="AC54" i="8"/>
  <c r="AB54" i="8"/>
  <c r="Z54" i="8"/>
  <c r="Y54" i="8"/>
  <c r="X54" i="8"/>
  <c r="V54" i="8"/>
  <c r="U54" i="8"/>
  <c r="T54" i="8"/>
  <c r="R54" i="8"/>
  <c r="Q54" i="8"/>
  <c r="P54" i="8"/>
  <c r="N54" i="8"/>
  <c r="M54" i="8"/>
  <c r="L54" i="8"/>
  <c r="J54" i="8"/>
  <c r="AK32" i="8"/>
  <c r="AJ32" i="8"/>
  <c r="AI32" i="8"/>
  <c r="AH32" i="8"/>
  <c r="AG32" i="8"/>
  <c r="AG31" i="8" s="1"/>
  <c r="AF32" i="8"/>
  <c r="AE32" i="8"/>
  <c r="AD32" i="8"/>
  <c r="AC32" i="8"/>
  <c r="AC31" i="8" s="1"/>
  <c r="AB32" i="8"/>
  <c r="AA32" i="8"/>
  <c r="Z32" i="8"/>
  <c r="Y32" i="8"/>
  <c r="Y31" i="8" s="1"/>
  <c r="X32" i="8"/>
  <c r="W32" i="8"/>
  <c r="V32" i="8"/>
  <c r="U32" i="8"/>
  <c r="U31" i="8" s="1"/>
  <c r="T32" i="8"/>
  <c r="S32" i="8"/>
  <c r="R32" i="8"/>
  <c r="Q32" i="8"/>
  <c r="Q31" i="8" s="1"/>
  <c r="P32" i="8"/>
  <c r="O32" i="8"/>
  <c r="N32" i="8"/>
  <c r="M32" i="8"/>
  <c r="M31" i="8" s="1"/>
  <c r="L32" i="8"/>
  <c r="K32" i="8"/>
  <c r="J32" i="8"/>
  <c r="AH31" i="8"/>
  <c r="AF31" i="8"/>
  <c r="AE31" i="8"/>
  <c r="AD31" i="8"/>
  <c r="AB31" i="8"/>
  <c r="AA31" i="8"/>
  <c r="Z31" i="8"/>
  <c r="X31" i="8"/>
  <c r="W31" i="8"/>
  <c r="V31" i="8"/>
  <c r="T31" i="8"/>
  <c r="S31" i="8"/>
  <c r="R31" i="8"/>
  <c r="P31" i="8"/>
  <c r="O31" i="8"/>
  <c r="N31" i="8"/>
  <c r="L31" i="8"/>
  <c r="K31" i="8"/>
  <c r="J31" i="8"/>
  <c r="F31" i="8" s="1"/>
  <c r="AK7" i="8"/>
  <c r="AJ7" i="8"/>
  <c r="AI7" i="8"/>
  <c r="AH7" i="8"/>
  <c r="AH6" i="8" s="1"/>
  <c r="AG7" i="8"/>
  <c r="AF7" i="8"/>
  <c r="AE7" i="8"/>
  <c r="AD7" i="8"/>
  <c r="AD6" i="8" s="1"/>
  <c r="AC7" i="8"/>
  <c r="AB7" i="8"/>
  <c r="AA7" i="8"/>
  <c r="Z7" i="8"/>
  <c r="Z6" i="8" s="1"/>
  <c r="Y7" i="8"/>
  <c r="X7" i="8"/>
  <c r="W7" i="8"/>
  <c r="V7" i="8"/>
  <c r="V6" i="8" s="1"/>
  <c r="U7" i="8"/>
  <c r="T7" i="8"/>
  <c r="S7" i="8"/>
  <c r="R7" i="8"/>
  <c r="R6" i="8" s="1"/>
  <c r="Q7" i="8"/>
  <c r="P7" i="8"/>
  <c r="O7" i="8"/>
  <c r="N7" i="8"/>
  <c r="N6" i="8" s="1"/>
  <c r="M7" i="8"/>
  <c r="L7" i="8"/>
  <c r="K7" i="8"/>
  <c r="J7" i="8"/>
  <c r="J6" i="8" s="1"/>
  <c r="F6" i="8" s="1"/>
  <c r="AG6" i="8"/>
  <c r="AF6" i="8"/>
  <c r="AE6" i="8"/>
  <c r="AC6" i="8"/>
  <c r="AB6" i="8"/>
  <c r="AA6" i="8"/>
  <c r="Y6" i="8"/>
  <c r="X6" i="8"/>
  <c r="W6" i="8"/>
  <c r="U6" i="8"/>
  <c r="T6" i="8"/>
  <c r="S6" i="8"/>
  <c r="Q6" i="8"/>
  <c r="P6" i="8"/>
  <c r="O6" i="8"/>
  <c r="M6" i="8"/>
  <c r="L6" i="8"/>
  <c r="K6" i="8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F169" i="7" s="1"/>
  <c r="AE170" i="7"/>
  <c r="AE169" i="7" s="1"/>
  <c r="AD170" i="7"/>
  <c r="AD169" i="7" s="1"/>
  <c r="AC170" i="7"/>
  <c r="AB170" i="7"/>
  <c r="AB169" i="7" s="1"/>
  <c r="AA170" i="7"/>
  <c r="Z170" i="7"/>
  <c r="Z169" i="7" s="1"/>
  <c r="Y170" i="7"/>
  <c r="X170" i="7"/>
  <c r="X169" i="7" s="1"/>
  <c r="W170" i="7"/>
  <c r="W169" i="7" s="1"/>
  <c r="V170" i="7"/>
  <c r="V169" i="7" s="1"/>
  <c r="U170" i="7"/>
  <c r="T170" i="7"/>
  <c r="T169" i="7" s="1"/>
  <c r="S170" i="7"/>
  <c r="R170" i="7"/>
  <c r="R169" i="7" s="1"/>
  <c r="Q170" i="7"/>
  <c r="P170" i="7"/>
  <c r="P169" i="7" s="1"/>
  <c r="O170" i="7"/>
  <c r="O169" i="7" s="1"/>
  <c r="N170" i="7"/>
  <c r="N169" i="7" s="1"/>
  <c r="M170" i="7"/>
  <c r="L170" i="7"/>
  <c r="L169" i="7" s="1"/>
  <c r="K170" i="7"/>
  <c r="J170" i="7"/>
  <c r="J169" i="7" s="1"/>
  <c r="AG169" i="7"/>
  <c r="AC169" i="7"/>
  <c r="AA169" i="7"/>
  <c r="Y169" i="7"/>
  <c r="U169" i="7"/>
  <c r="S169" i="7"/>
  <c r="Q169" i="7"/>
  <c r="M169" i="7"/>
  <c r="K169" i="7"/>
  <c r="P150" i="7"/>
  <c r="U150" i="7" s="1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G146" i="7" s="1"/>
  <c r="AF147" i="7"/>
  <c r="AE147" i="7"/>
  <c r="AE146" i="7" s="1"/>
  <c r="AD147" i="7"/>
  <c r="AC147" i="7"/>
  <c r="AC146" i="7" s="1"/>
  <c r="AB147" i="7"/>
  <c r="AA147" i="7"/>
  <c r="AA146" i="7" s="1"/>
  <c r="Z147" i="7"/>
  <c r="Y147" i="7"/>
  <c r="Y146" i="7" s="1"/>
  <c r="X147" i="7"/>
  <c r="W147" i="7"/>
  <c r="W146" i="7" s="1"/>
  <c r="V147" i="7"/>
  <c r="U147" i="7"/>
  <c r="U146" i="7" s="1"/>
  <c r="T147" i="7"/>
  <c r="S147" i="7"/>
  <c r="S146" i="7" s="1"/>
  <c r="R147" i="7"/>
  <c r="Q147" i="7"/>
  <c r="Q146" i="7" s="1"/>
  <c r="P147" i="7"/>
  <c r="O147" i="7"/>
  <c r="O146" i="7" s="1"/>
  <c r="N147" i="7"/>
  <c r="M147" i="7"/>
  <c r="M146" i="7" s="1"/>
  <c r="L147" i="7"/>
  <c r="K147" i="7"/>
  <c r="K146" i="7" s="1"/>
  <c r="J147" i="7"/>
  <c r="AH146" i="7"/>
  <c r="AF146" i="7"/>
  <c r="AD146" i="7"/>
  <c r="AB146" i="7"/>
  <c r="Z146" i="7"/>
  <c r="X146" i="7"/>
  <c r="V146" i="7"/>
  <c r="T146" i="7"/>
  <c r="R146" i="7"/>
  <c r="P146" i="7"/>
  <c r="N146" i="7"/>
  <c r="L146" i="7"/>
  <c r="J146" i="7"/>
  <c r="F146" i="7" s="1"/>
  <c r="BL124" i="7"/>
  <c r="P127" i="7" s="1"/>
  <c r="U127" i="7" s="1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H123" i="7" s="1"/>
  <c r="AG124" i="7"/>
  <c r="AF124" i="7"/>
  <c r="AF123" i="7" s="1"/>
  <c r="AE124" i="7"/>
  <c r="AD124" i="7"/>
  <c r="AD123" i="7" s="1"/>
  <c r="AC124" i="7"/>
  <c r="AC123" i="7" s="1"/>
  <c r="AB124" i="7"/>
  <c r="AB123" i="7" s="1"/>
  <c r="AA124" i="7"/>
  <c r="Z124" i="7"/>
  <c r="Z123" i="7" s="1"/>
  <c r="Y124" i="7"/>
  <c r="X124" i="7"/>
  <c r="X123" i="7" s="1"/>
  <c r="W124" i="7"/>
  <c r="V124" i="7"/>
  <c r="V123" i="7" s="1"/>
  <c r="U124" i="7"/>
  <c r="U123" i="7" s="1"/>
  <c r="T124" i="7"/>
  <c r="T123" i="7" s="1"/>
  <c r="S124" i="7"/>
  <c r="R124" i="7"/>
  <c r="R123" i="7" s="1"/>
  <c r="Q124" i="7"/>
  <c r="P124" i="7"/>
  <c r="P123" i="7" s="1"/>
  <c r="O124" i="7"/>
  <c r="N124" i="7"/>
  <c r="N123" i="7" s="1"/>
  <c r="M124" i="7"/>
  <c r="M123" i="7" s="1"/>
  <c r="L124" i="7"/>
  <c r="L123" i="7" s="1"/>
  <c r="K124" i="7"/>
  <c r="J124" i="7"/>
  <c r="J123" i="7" s="1"/>
  <c r="AG123" i="7"/>
  <c r="AE123" i="7"/>
  <c r="AA123" i="7"/>
  <c r="Y123" i="7"/>
  <c r="W123" i="7"/>
  <c r="S123" i="7"/>
  <c r="Q123" i="7"/>
  <c r="O123" i="7"/>
  <c r="K123" i="7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G100" i="7" s="1"/>
  <c r="AF101" i="7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Y101" i="7"/>
  <c r="Y100" i="7" s="1"/>
  <c r="X101" i="7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Q101" i="7"/>
  <c r="Q100" i="7" s="1"/>
  <c r="P101" i="7"/>
  <c r="O101" i="7"/>
  <c r="O100" i="7" s="1"/>
  <c r="N101" i="7"/>
  <c r="N100" i="7" s="1"/>
  <c r="M101" i="7"/>
  <c r="M100" i="7" s="1"/>
  <c r="L101" i="7"/>
  <c r="L100" i="7" s="1"/>
  <c r="K101" i="7"/>
  <c r="K100" i="7" s="1"/>
  <c r="J101" i="7"/>
  <c r="AH100" i="7"/>
  <c r="AF100" i="7"/>
  <c r="Z100" i="7"/>
  <c r="X100" i="7"/>
  <c r="R100" i="7"/>
  <c r="P100" i="7"/>
  <c r="J100" i="7"/>
  <c r="BL78" i="7"/>
  <c r="P81" i="7" s="1"/>
  <c r="U81" i="7" s="1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H77" i="7" s="1"/>
  <c r="AG78" i="7"/>
  <c r="AF78" i="7"/>
  <c r="AF77" i="7" s="1"/>
  <c r="AE78" i="7"/>
  <c r="AD78" i="7"/>
  <c r="AD77" i="7" s="1"/>
  <c r="AC78" i="7"/>
  <c r="AC77" i="7" s="1"/>
  <c r="AB78" i="7"/>
  <c r="AB77" i="7" s="1"/>
  <c r="AA78" i="7"/>
  <c r="Z78" i="7"/>
  <c r="Z77" i="7" s="1"/>
  <c r="Y78" i="7"/>
  <c r="X78" i="7"/>
  <c r="X77" i="7" s="1"/>
  <c r="W78" i="7"/>
  <c r="V78" i="7"/>
  <c r="V77" i="7" s="1"/>
  <c r="U78" i="7"/>
  <c r="U77" i="7" s="1"/>
  <c r="T78" i="7"/>
  <c r="T77" i="7" s="1"/>
  <c r="S78" i="7"/>
  <c r="R78" i="7"/>
  <c r="R77" i="7" s="1"/>
  <c r="Q78" i="7"/>
  <c r="P78" i="7"/>
  <c r="P77" i="7" s="1"/>
  <c r="O78" i="7"/>
  <c r="N78" i="7"/>
  <c r="N77" i="7" s="1"/>
  <c r="M78" i="7"/>
  <c r="M77" i="7" s="1"/>
  <c r="L78" i="7"/>
  <c r="L77" i="7" s="1"/>
  <c r="K78" i="7"/>
  <c r="J78" i="7"/>
  <c r="J77" i="7" s="1"/>
  <c r="AG77" i="7"/>
  <c r="AE77" i="7"/>
  <c r="AA77" i="7"/>
  <c r="Y77" i="7"/>
  <c r="W77" i="7"/>
  <c r="S77" i="7"/>
  <c r="Q77" i="7"/>
  <c r="O77" i="7"/>
  <c r="K77" i="7"/>
  <c r="P58" i="7"/>
  <c r="U58" i="7" s="1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G54" i="7" s="1"/>
  <c r="AF55" i="7"/>
  <c r="AE55" i="7"/>
  <c r="AE54" i="7" s="1"/>
  <c r="AD55" i="7"/>
  <c r="AC55" i="7"/>
  <c r="AC54" i="7" s="1"/>
  <c r="AB55" i="7"/>
  <c r="AA55" i="7"/>
  <c r="AA54" i="7" s="1"/>
  <c r="Z55" i="7"/>
  <c r="Y55" i="7"/>
  <c r="Y54" i="7" s="1"/>
  <c r="X55" i="7"/>
  <c r="W55" i="7"/>
  <c r="W54" i="7" s="1"/>
  <c r="V55" i="7"/>
  <c r="U55" i="7"/>
  <c r="U54" i="7" s="1"/>
  <c r="T55" i="7"/>
  <c r="S55" i="7"/>
  <c r="S54" i="7" s="1"/>
  <c r="R55" i="7"/>
  <c r="Q55" i="7"/>
  <c r="Q54" i="7" s="1"/>
  <c r="P55" i="7"/>
  <c r="O55" i="7"/>
  <c r="O54" i="7" s="1"/>
  <c r="N55" i="7"/>
  <c r="M55" i="7"/>
  <c r="M54" i="7" s="1"/>
  <c r="L55" i="7"/>
  <c r="K55" i="7"/>
  <c r="K54" i="7" s="1"/>
  <c r="J55" i="7"/>
  <c r="AH54" i="7"/>
  <c r="AF54" i="7"/>
  <c r="AD54" i="7"/>
  <c r="AB54" i="7"/>
  <c r="Z54" i="7"/>
  <c r="X54" i="7"/>
  <c r="V54" i="7"/>
  <c r="T54" i="7"/>
  <c r="R54" i="7"/>
  <c r="P54" i="7"/>
  <c r="N54" i="7"/>
  <c r="L54" i="7"/>
  <c r="J54" i="7"/>
  <c r="F54" i="7" s="1"/>
  <c r="BL32" i="7"/>
  <c r="P35" i="7" s="1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H31" i="7" s="1"/>
  <c r="AG32" i="7"/>
  <c r="AF32" i="7"/>
  <c r="AF31" i="7" s="1"/>
  <c r="AE32" i="7"/>
  <c r="AD32" i="7"/>
  <c r="AD31" i="7" s="1"/>
  <c r="AC32" i="7"/>
  <c r="AC31" i="7" s="1"/>
  <c r="AB32" i="7"/>
  <c r="AB31" i="7" s="1"/>
  <c r="AA32" i="7"/>
  <c r="Z32" i="7"/>
  <c r="Z31" i="7" s="1"/>
  <c r="Y32" i="7"/>
  <c r="X32" i="7"/>
  <c r="X31" i="7" s="1"/>
  <c r="W32" i="7"/>
  <c r="V32" i="7"/>
  <c r="V31" i="7" s="1"/>
  <c r="U32" i="7"/>
  <c r="U31" i="7" s="1"/>
  <c r="T32" i="7"/>
  <c r="T31" i="7" s="1"/>
  <c r="S32" i="7"/>
  <c r="R32" i="7"/>
  <c r="R31" i="7" s="1"/>
  <c r="Q32" i="7"/>
  <c r="P32" i="7"/>
  <c r="P31" i="7" s="1"/>
  <c r="O32" i="7"/>
  <c r="N32" i="7"/>
  <c r="N31" i="7" s="1"/>
  <c r="M32" i="7"/>
  <c r="M31" i="7" s="1"/>
  <c r="L32" i="7"/>
  <c r="L31" i="7" s="1"/>
  <c r="K32" i="7"/>
  <c r="J32" i="7"/>
  <c r="J31" i="7" s="1"/>
  <c r="AG31" i="7"/>
  <c r="AE31" i="7"/>
  <c r="AA31" i="7"/>
  <c r="Y31" i="7"/>
  <c r="W31" i="7"/>
  <c r="S31" i="7"/>
  <c r="Q31" i="7"/>
  <c r="O31" i="7"/>
  <c r="K31" i="7"/>
  <c r="BL7" i="7"/>
  <c r="BK7" i="7"/>
  <c r="BJ7" i="7"/>
  <c r="BI7" i="7"/>
  <c r="BH7" i="7"/>
  <c r="BG7" i="7"/>
  <c r="BF7" i="7"/>
  <c r="BE7" i="7"/>
  <c r="BD7" i="7"/>
  <c r="BC7" i="7"/>
  <c r="BB7" i="7"/>
  <c r="BB8" i="7" s="1"/>
  <c r="BA7" i="7"/>
  <c r="AZ7" i="7"/>
  <c r="AY7" i="7"/>
  <c r="AX7" i="7"/>
  <c r="AW7" i="7"/>
  <c r="AV7" i="7"/>
  <c r="AU7" i="7"/>
  <c r="AT7" i="7"/>
  <c r="AS7" i="7"/>
  <c r="AR7" i="7"/>
  <c r="AR8" i="7" s="1"/>
  <c r="AQ7" i="7"/>
  <c r="AP7" i="7"/>
  <c r="AO7" i="7"/>
  <c r="AN7" i="7"/>
  <c r="AM7" i="7"/>
  <c r="AL7" i="7"/>
  <c r="AK7" i="7"/>
  <c r="AJ7" i="7"/>
  <c r="AI7" i="7"/>
  <c r="AH7" i="7"/>
  <c r="AG7" i="7"/>
  <c r="AG6" i="7" s="1"/>
  <c r="AF7" i="7"/>
  <c r="AF6" i="7" s="1"/>
  <c r="AE7" i="7"/>
  <c r="AE6" i="7" s="1"/>
  <c r="AD7" i="7"/>
  <c r="AD6" i="7" s="1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V6" i="7" s="1"/>
  <c r="U7" i="7"/>
  <c r="U6" i="7" s="1"/>
  <c r="T7" i="7"/>
  <c r="T6" i="7" s="1"/>
  <c r="S7" i="7"/>
  <c r="S6" i="7" s="1"/>
  <c r="R7" i="7"/>
  <c r="R6" i="7" s="1"/>
  <c r="Q7" i="7"/>
  <c r="Q6" i="7" s="1"/>
  <c r="P7" i="7"/>
  <c r="P6" i="7" s="1"/>
  <c r="O7" i="7"/>
  <c r="O6" i="7" s="1"/>
  <c r="N7" i="7"/>
  <c r="N6" i="7" s="1"/>
  <c r="M7" i="7"/>
  <c r="M6" i="7" s="1"/>
  <c r="L7" i="7"/>
  <c r="L6" i="7" s="1"/>
  <c r="K7" i="7"/>
  <c r="K6" i="7" s="1"/>
  <c r="AH6" i="7"/>
  <c r="J6" i="7"/>
  <c r="P10" i="7" l="1"/>
  <c r="U10" i="7" s="1"/>
  <c r="BL8" i="7"/>
  <c r="F6" i="7"/>
  <c r="F146" i="8"/>
  <c r="AL147" i="8"/>
  <c r="AM147" i="8"/>
  <c r="AL101" i="8"/>
  <c r="AK101" i="8"/>
  <c r="AL7" i="8"/>
  <c r="AL124" i="8"/>
  <c r="AM78" i="8"/>
  <c r="AL78" i="8"/>
  <c r="AL55" i="8"/>
  <c r="AL32" i="8"/>
  <c r="AN7" i="8"/>
  <c r="F100" i="8"/>
  <c r="F100" i="7"/>
  <c r="F31" i="7"/>
  <c r="F77" i="7"/>
  <c r="F123" i="7"/>
  <c r="F169" i="7"/>
  <c r="U35" i="7"/>
  <c r="U12" i="7" s="1"/>
  <c r="P12" i="7"/>
  <c r="AN147" i="8" l="1"/>
  <c r="AM7" i="8"/>
  <c r="AM124" i="8"/>
  <c r="AM101" i="8"/>
  <c r="AN78" i="8"/>
  <c r="AM55" i="8"/>
  <c r="AM32" i="8"/>
  <c r="AO7" i="8"/>
  <c r="AO147" i="8" l="1"/>
  <c r="AN124" i="8"/>
  <c r="AN101" i="8"/>
  <c r="AO78" i="8"/>
  <c r="AN55" i="8"/>
  <c r="AN32" i="8"/>
  <c r="AP7" i="8"/>
  <c r="AP147" i="8" l="1"/>
  <c r="AO124" i="8"/>
  <c r="AO101" i="8"/>
  <c r="AP78" i="8"/>
  <c r="AO55" i="8"/>
  <c r="AO32" i="8"/>
  <c r="AQ7" i="8"/>
  <c r="AQ147" i="8" l="1"/>
  <c r="AP124" i="8"/>
  <c r="AP101" i="8"/>
  <c r="AQ78" i="8"/>
  <c r="AP55" i="8"/>
  <c r="AP32" i="8"/>
  <c r="AR7" i="8"/>
  <c r="AR147" i="8" l="1"/>
  <c r="AQ124" i="8"/>
  <c r="AQ101" i="8"/>
  <c r="AR78" i="8"/>
  <c r="AQ55" i="8"/>
  <c r="AQ32" i="8"/>
  <c r="AS7" i="8"/>
  <c r="AS147" i="8" l="1"/>
  <c r="AR124" i="8"/>
  <c r="AR101" i="8"/>
  <c r="AS78" i="8"/>
  <c r="AR55" i="8"/>
  <c r="AR32" i="8"/>
  <c r="AT7" i="8"/>
  <c r="AT147" i="8" l="1"/>
  <c r="AS124" i="8"/>
  <c r="AS101" i="8"/>
  <c r="AT78" i="8"/>
  <c r="AS55" i="8"/>
  <c r="AS32" i="8"/>
  <c r="AU7" i="8"/>
  <c r="AU147" i="8" l="1"/>
  <c r="AT124" i="8"/>
  <c r="AT101" i="8"/>
  <c r="AU78" i="8"/>
  <c r="AT55" i="8"/>
  <c r="AT32" i="8"/>
  <c r="AV7" i="8"/>
  <c r="AV147" i="8" l="1"/>
  <c r="AU124" i="8"/>
  <c r="AU101" i="8"/>
  <c r="AV78" i="8"/>
  <c r="AU55" i="8"/>
  <c r="AU32" i="8"/>
  <c r="AW7" i="8"/>
  <c r="AW147" i="8" l="1"/>
  <c r="AV124" i="8"/>
  <c r="AV101" i="8"/>
  <c r="AW78" i="8"/>
  <c r="AV55" i="8"/>
  <c r="AV32" i="8"/>
  <c r="AX7" i="8"/>
  <c r="AX147" i="8" l="1"/>
  <c r="AW124" i="8"/>
  <c r="AW101" i="8"/>
  <c r="AX78" i="8"/>
  <c r="AW55" i="8"/>
  <c r="AW32" i="8"/>
  <c r="AY7" i="8"/>
  <c r="AY147" i="8" l="1"/>
  <c r="AX124" i="8"/>
  <c r="AX101" i="8"/>
  <c r="AY78" i="8"/>
  <c r="AX55" i="8"/>
  <c r="AX32" i="8"/>
  <c r="AZ7" i="8"/>
  <c r="AZ147" i="8" l="1"/>
  <c r="AY124" i="8"/>
  <c r="AY101" i="8"/>
  <c r="AZ78" i="8"/>
  <c r="AY55" i="8"/>
  <c r="AY32" i="8"/>
  <c r="BA7" i="8"/>
  <c r="BA147" i="8" l="1"/>
  <c r="AZ124" i="8"/>
  <c r="AZ101" i="8"/>
  <c r="BA78" i="8"/>
  <c r="AZ55" i="8"/>
  <c r="AZ32" i="8"/>
  <c r="BB7" i="8"/>
  <c r="BB147" i="8" l="1"/>
  <c r="BA124" i="8"/>
  <c r="BA101" i="8"/>
  <c r="BB78" i="8"/>
  <c r="BA55" i="8"/>
  <c r="BA32" i="8"/>
  <c r="BC7" i="8"/>
  <c r="BC147" i="8" l="1"/>
  <c r="BB124" i="8"/>
  <c r="BB101" i="8"/>
  <c r="BC78" i="8"/>
  <c r="BB55" i="8"/>
  <c r="BB32" i="8"/>
  <c r="BD7" i="8"/>
  <c r="BD147" i="8" l="1"/>
  <c r="BC124" i="8"/>
  <c r="BC101" i="8"/>
  <c r="BD78" i="8"/>
  <c r="BC55" i="8"/>
  <c r="BC32" i="8"/>
  <c r="BE7" i="8"/>
  <c r="BE147" i="8" l="1"/>
  <c r="BD124" i="8"/>
  <c r="BD101" i="8"/>
  <c r="BE78" i="8"/>
  <c r="BD55" i="8"/>
  <c r="BD32" i="8"/>
  <c r="BF7" i="8"/>
  <c r="BF147" i="8" l="1"/>
  <c r="BE124" i="8"/>
  <c r="BE101" i="8"/>
  <c r="BF78" i="8"/>
  <c r="BE55" i="8"/>
  <c r="BE32" i="8"/>
  <c r="BG7" i="8"/>
  <c r="BG147" i="8" l="1"/>
  <c r="BF124" i="8"/>
  <c r="BF101" i="8"/>
  <c r="BG78" i="8"/>
  <c r="BF55" i="8"/>
  <c r="BF32" i="8"/>
  <c r="BH7" i="8"/>
  <c r="BH147" i="8" l="1"/>
  <c r="BG124" i="8"/>
  <c r="BG101" i="8"/>
  <c r="BH78" i="8"/>
  <c r="BG55" i="8"/>
  <c r="BG32" i="8"/>
  <c r="BI7" i="8"/>
  <c r="BI147" i="8" l="1"/>
  <c r="BH124" i="8"/>
  <c r="BH101" i="8"/>
  <c r="BI78" i="8"/>
  <c r="BH55" i="8"/>
  <c r="BH32" i="8"/>
  <c r="BJ7" i="8"/>
  <c r="BJ147" i="8" l="1"/>
  <c r="BI124" i="8"/>
  <c r="BI101" i="8"/>
  <c r="BJ78" i="8"/>
  <c r="BI55" i="8"/>
  <c r="BI32" i="8"/>
  <c r="BK7" i="8"/>
  <c r="BK147" i="8" l="1"/>
  <c r="BJ124" i="8"/>
  <c r="BJ101" i="8"/>
  <c r="BK78" i="8"/>
  <c r="BJ55" i="8"/>
  <c r="BJ32" i="8"/>
  <c r="BL7" i="8"/>
  <c r="P10" i="8" s="1"/>
  <c r="U10" i="8" s="1"/>
  <c r="BL147" i="8" l="1"/>
  <c r="P150" i="8" s="1"/>
  <c r="U150" i="8" s="1"/>
  <c r="BK124" i="8"/>
  <c r="BK101" i="8"/>
  <c r="BL78" i="8"/>
  <c r="P81" i="8" s="1"/>
  <c r="U81" i="8" s="1"/>
  <c r="BK55" i="8"/>
  <c r="BK32" i="8"/>
  <c r="BL124" i="8" l="1"/>
  <c r="P127" i="8" s="1"/>
  <c r="U127" i="8" s="1"/>
  <c r="BL101" i="8"/>
  <c r="P104" i="8" s="1"/>
  <c r="U104" i="8" s="1"/>
  <c r="BL55" i="8"/>
  <c r="P58" i="8" s="1"/>
  <c r="U58" i="8" s="1"/>
  <c r="BL32" i="8"/>
  <c r="P35" i="8" s="1"/>
  <c r="P12" i="8" l="1"/>
  <c r="U35" i="8"/>
  <c r="U12" i="8" s="1"/>
  <c r="K7" i="6" l="1"/>
  <c r="BG7" i="6" l="1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BL170" i="6"/>
  <c r="P173" i="6" s="1"/>
  <c r="U173" i="6" s="1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H169" i="6" s="1"/>
  <c r="AG170" i="6"/>
  <c r="AG169" i="6" s="1"/>
  <c r="AF170" i="6"/>
  <c r="AF169" i="6" s="1"/>
  <c r="AE170" i="6"/>
  <c r="AE169" i="6" s="1"/>
  <c r="AD170" i="6"/>
  <c r="AD169" i="6" s="1"/>
  <c r="AC170" i="6"/>
  <c r="AC169" i="6" s="1"/>
  <c r="AB170" i="6"/>
  <c r="AB169" i="6" s="1"/>
  <c r="AA170" i="6"/>
  <c r="AA169" i="6" s="1"/>
  <c r="Z170" i="6"/>
  <c r="Z169" i="6" s="1"/>
  <c r="Y170" i="6"/>
  <c r="Y169" i="6" s="1"/>
  <c r="X170" i="6"/>
  <c r="X169" i="6" s="1"/>
  <c r="W170" i="6"/>
  <c r="W169" i="6" s="1"/>
  <c r="V170" i="6"/>
  <c r="V169" i="6" s="1"/>
  <c r="U170" i="6"/>
  <c r="U169" i="6" s="1"/>
  <c r="T170" i="6"/>
  <c r="T169" i="6" s="1"/>
  <c r="S170" i="6"/>
  <c r="S169" i="6" s="1"/>
  <c r="R170" i="6"/>
  <c r="R169" i="6" s="1"/>
  <c r="Q170" i="6"/>
  <c r="Q169" i="6" s="1"/>
  <c r="P170" i="6"/>
  <c r="P169" i="6" s="1"/>
  <c r="O170" i="6"/>
  <c r="O169" i="6" s="1"/>
  <c r="N170" i="6"/>
  <c r="N169" i="6" s="1"/>
  <c r="M170" i="6"/>
  <c r="M169" i="6" s="1"/>
  <c r="L170" i="6"/>
  <c r="L169" i="6" s="1"/>
  <c r="K170" i="6"/>
  <c r="K169" i="6" s="1"/>
  <c r="J170" i="6"/>
  <c r="J169" i="6" s="1"/>
  <c r="BL147" i="6"/>
  <c r="P150" i="6" s="1"/>
  <c r="U150" i="6" s="1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BL124" i="6"/>
  <c r="P127" i="6" s="1"/>
  <c r="U127" i="6" s="1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H123" i="6" s="1"/>
  <c r="AG124" i="6"/>
  <c r="AF124" i="6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AG123" i="6"/>
  <c r="AF123" i="6"/>
  <c r="BL101" i="6"/>
  <c r="P104" i="6" s="1"/>
  <c r="U104" i="6" s="1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BL78" i="6"/>
  <c r="P81" i="6" s="1"/>
  <c r="U81" i="6" s="1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BL55" i="6"/>
  <c r="P58" i="6" s="1"/>
  <c r="U58" i="6" s="1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BL32" i="6"/>
  <c r="P35" i="6" s="1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H31" i="6" s="1"/>
  <c r="AG32" i="6"/>
  <c r="AF32" i="6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AG31" i="6"/>
  <c r="AF31" i="6"/>
  <c r="BL7" i="6"/>
  <c r="P10" i="6" s="1"/>
  <c r="U10" i="6" s="1"/>
  <c r="BK7" i="6"/>
  <c r="BJ7" i="6"/>
  <c r="BI7" i="6"/>
  <c r="BH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K175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L107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L83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8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I130" i="4"/>
  <c r="AJ130" i="4"/>
  <c r="AK130" i="4"/>
  <c r="L130" i="4"/>
  <c r="M130" i="4"/>
  <c r="N130" i="4"/>
  <c r="K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P130" i="4"/>
  <c r="Q130" i="4"/>
  <c r="R130" i="4"/>
  <c r="S130" i="4"/>
  <c r="T130" i="4"/>
  <c r="U130" i="4"/>
  <c r="O130" i="4"/>
  <c r="F146" i="6" l="1"/>
  <c r="F31" i="6"/>
  <c r="F6" i="6"/>
  <c r="B35" i="5"/>
  <c r="U35" i="6"/>
  <c r="U12" i="6" s="1"/>
  <c r="P12" i="6"/>
  <c r="F77" i="6"/>
  <c r="F54" i="6"/>
  <c r="F123" i="6"/>
  <c r="F100" i="6"/>
  <c r="F169" i="6"/>
  <c r="AH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M7" i="1"/>
  <c r="AI7" i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J7" i="4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J7" i="1"/>
  <c r="AK7" i="1"/>
  <c r="AL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J7" i="1"/>
  <c r="AH6" i="4" l="1"/>
  <c r="P173" i="4"/>
  <c r="U173" i="4" s="1"/>
  <c r="AH169" i="4"/>
  <c r="AF169" i="4"/>
  <c r="AD169" i="4"/>
  <c r="AC169" i="4"/>
  <c r="AB169" i="4"/>
  <c r="Z169" i="4"/>
  <c r="X169" i="4"/>
  <c r="V169" i="4"/>
  <c r="R169" i="4"/>
  <c r="Q169" i="4"/>
  <c r="P169" i="4"/>
  <c r="N169" i="4"/>
  <c r="M169" i="4"/>
  <c r="L169" i="4"/>
  <c r="J169" i="4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AG146" i="4"/>
  <c r="AC146" i="4"/>
  <c r="Z146" i="4"/>
  <c r="Y146" i="4"/>
  <c r="V146" i="4"/>
  <c r="U146" i="4"/>
  <c r="Q146" i="4"/>
  <c r="M146" i="4"/>
  <c r="K146" i="4"/>
  <c r="J146" i="4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P127" i="4"/>
  <c r="U127" i="4" s="1"/>
  <c r="AF123" i="4"/>
  <c r="AB123" i="4"/>
  <c r="AA123" i="4"/>
  <c r="X123" i="4"/>
  <c r="W123" i="4"/>
  <c r="T123" i="4"/>
  <c r="S123" i="4"/>
  <c r="P123" i="4"/>
  <c r="L123" i="4"/>
  <c r="K123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P104" i="4"/>
  <c r="U104" i="4" s="1"/>
  <c r="AG100" i="4"/>
  <c r="AE100" i="4"/>
  <c r="AA100" i="4"/>
  <c r="Z100" i="4"/>
  <c r="Y100" i="4"/>
  <c r="W100" i="4"/>
  <c r="V100" i="4"/>
  <c r="U100" i="4"/>
  <c r="S100" i="4"/>
  <c r="Q100" i="4"/>
  <c r="O100" i="4"/>
  <c r="K100" i="4"/>
  <c r="J100" i="4"/>
  <c r="AH100" i="4"/>
  <c r="AF100" i="4"/>
  <c r="AD100" i="4"/>
  <c r="AC100" i="4"/>
  <c r="AB100" i="4"/>
  <c r="X100" i="4"/>
  <c r="T100" i="4"/>
  <c r="R100" i="4"/>
  <c r="P100" i="4"/>
  <c r="N100" i="4"/>
  <c r="M100" i="4"/>
  <c r="L100" i="4"/>
  <c r="P81" i="4"/>
  <c r="U81" i="4" s="1"/>
  <c r="AH77" i="4"/>
  <c r="AD77" i="4"/>
  <c r="AA77" i="4"/>
  <c r="Z77" i="4"/>
  <c r="W77" i="4"/>
  <c r="V77" i="4"/>
  <c r="R77" i="4"/>
  <c r="N77" i="4"/>
  <c r="K77" i="4"/>
  <c r="J77" i="4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P58" i="4"/>
  <c r="U58" i="4" s="1"/>
  <c r="AH54" i="4"/>
  <c r="AG54" i="4"/>
  <c r="AC54" i="4"/>
  <c r="AA54" i="4"/>
  <c r="Z54" i="4"/>
  <c r="Y54" i="4"/>
  <c r="W54" i="4"/>
  <c r="V54" i="4"/>
  <c r="U54" i="4"/>
  <c r="R54" i="4"/>
  <c r="Q54" i="4"/>
  <c r="M54" i="4"/>
  <c r="J54" i="4"/>
  <c r="AF54" i="4"/>
  <c r="AE54" i="4"/>
  <c r="AD54" i="4"/>
  <c r="AB54" i="4"/>
  <c r="X54" i="4"/>
  <c r="T54" i="4"/>
  <c r="S54" i="4"/>
  <c r="P54" i="4"/>
  <c r="O54" i="4"/>
  <c r="N54" i="4"/>
  <c r="L54" i="4"/>
  <c r="K54" i="4"/>
  <c r="P35" i="4"/>
  <c r="AH31" i="4"/>
  <c r="AF31" i="4"/>
  <c r="AB31" i="4"/>
  <c r="Z31" i="4"/>
  <c r="X31" i="4"/>
  <c r="U31" i="4"/>
  <c r="T31" i="4"/>
  <c r="R31" i="4"/>
  <c r="P31" i="4"/>
  <c r="L31" i="4"/>
  <c r="J31" i="4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P10" i="4"/>
  <c r="U10" i="4" s="1"/>
  <c r="AG6" i="4"/>
  <c r="AC6" i="4"/>
  <c r="AB6" i="4"/>
  <c r="Z6" i="4"/>
  <c r="Y6" i="4"/>
  <c r="X6" i="4"/>
  <c r="U6" i="4"/>
  <c r="T6" i="4"/>
  <c r="R6" i="4"/>
  <c r="Q6" i="4"/>
  <c r="M6" i="4"/>
  <c r="L6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54" i="4" l="1"/>
  <c r="F146" i="4"/>
  <c r="F123" i="4"/>
  <c r="F77" i="4"/>
  <c r="F100" i="4"/>
  <c r="F169" i="4"/>
  <c r="F31" i="4"/>
  <c r="F6" i="4"/>
  <c r="U35" i="4"/>
  <c r="U12" i="4" s="1"/>
  <c r="P12" i="4"/>
  <c r="P150" i="1" l="1"/>
  <c r="U150" i="1" s="1"/>
  <c r="P127" i="1"/>
  <c r="U127" i="1" s="1"/>
  <c r="P104" i="1"/>
  <c r="U104" i="1" s="1"/>
  <c r="P81" i="1"/>
  <c r="U81" i="1" s="1"/>
  <c r="P173" i="1"/>
  <c r="U173" i="1" s="1"/>
  <c r="AH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G169" i="1"/>
  <c r="AH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AG146" i="1"/>
  <c r="F169" i="1" l="1"/>
  <c r="F146" i="1"/>
  <c r="AH123" i="1" l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H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AG100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G77" i="1"/>
  <c r="AF77" i="1"/>
  <c r="P58" i="1"/>
  <c r="U58" i="1" s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P35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P10" i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<sst xmlns="http://schemas.openxmlformats.org/spreadsheetml/2006/main" count="847" uniqueCount="84">
  <si>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</si>
  <si>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</si>
  <si>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</si>
  <si>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</si>
  <si>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</si>
  <si>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</si>
  <si>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</si>
  <si>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</si>
  <si>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</si>
  <si>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</si>
  <si>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</si>
  <si>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</si>
  <si>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</si>
  <si>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</si>
  <si>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</si>
  <si>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</si>
  <si>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</si>
  <si>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</si>
  <si>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</si>
  <si>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</si>
  <si>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</si>
  <si>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</si>
  <si>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</si>
  <si>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</si>
  <si>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</si>
  <si>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</si>
  <si>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</si>
  <si>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</si>
  <si>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</si>
  <si>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</si>
  <si>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</si>
  <si>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</si>
  <si>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</si>
  <si>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</si>
  <si>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</si>
  <si>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</si>
  <si>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</si>
  <si>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</si>
  <si>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</si>
  <si>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</si>
  <si>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</si>
  <si>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</si>
  <si>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</si>
  <si>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</si>
  <si>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</si>
  <si>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</si>
  <si>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</si>
  <si>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</si>
  <si>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</si>
  <si>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</si>
  <si>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</si>
  <si>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</si>
  <si>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</si>
  <si>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</si>
  <si>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</si>
  <si>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</si>
  <si>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</si>
  <si>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</si>
  <si>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</si>
  <si>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</si>
  <si>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</si>
  <si>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</si>
  <si>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</si>
  <si>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</si>
  <si>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</si>
  <si>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</si>
  <si>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</si>
  <si>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</si>
  <si>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</si>
  <si>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</si>
  <si>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</si>
  <si>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</si>
  <si>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</si>
  <si>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</si>
  <si>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</si>
  <si>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</si>
  <si>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 xml:space="preserve"> 25% Capacity factor</t>
  </si>
  <si>
    <t>K</t>
  </si>
  <si>
    <t>Trend</t>
  </si>
  <si>
    <t>Mistake</t>
  </si>
  <si>
    <t>S</t>
  </si>
  <si>
    <t>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</si>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</sst>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3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  <xf numFmtId="0" fontId="0" fillId="6" borderId="0" xfId="0" applyFill="1"/>
    <xf numFmtId="0" fontId="0" fillId="6" borderId="0" xfId="0" applyFill="1" applyBorder="1" applyAlignment="1"/>
    <xf numFmtId="2" fontId="0" fillId="6" borderId="0" xfId="0" applyNumberFormat="1" applyFill="1"/>
    <xf numFmtId="0" fontId="0" fillId="0" borderId="0" xfId="0" applyNumberFormat="1" applyFill="1"/>
    <xf numFmtId="0" fontId="0" fillId="0" borderId="0" xfId="0" applyFill="1"/>
    <xf numFmtId="0" fontId="4" fillId="0" borderId="0" xfId="3" applyNumberFormat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Border="1" applyAlignment="1"/>
    <xf numFmtId="2" fontId="0" fillId="7" borderId="0" xfId="0" applyNumberFormat="1" applyFill="1"/>
    <xf numFmtId="0" fontId="8" fillId="8" borderId="6" xfId="0" applyFont="1" applyFill="1" applyBorder="1" applyAlignment="1">
      <alignment horizontal="center" vertical="center" wrapText="1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09440"/>
        <c:axId val="566817600"/>
      </c:lineChart>
      <c:catAx>
        <c:axId val="5668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17600"/>
        <c:crosses val="autoZero"/>
        <c:auto val="1"/>
        <c:lblAlgn val="ctr"/>
        <c:lblOffset val="100"/>
        <c:noMultiLvlLbl val="0"/>
      </c:catAx>
      <c:valAx>
        <c:axId val="566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50800"/>
        <c:axId val="1724354608"/>
      </c:lineChart>
      <c:catAx>
        <c:axId val="17243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4608"/>
        <c:crosses val="autoZero"/>
        <c:auto val="1"/>
        <c:lblAlgn val="ctr"/>
        <c:lblOffset val="100"/>
        <c:noMultiLvlLbl val="0"/>
      </c:catAx>
      <c:valAx>
        <c:axId val="1724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'Var_M_35%'!$I$168:$BL$168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5.0503431612689997E-2</c:v>
                </c:pt>
                <c:pt idx="28">
                  <c:v>4.5453088451421E-2</c:v>
                </c:pt>
                <c:pt idx="29">
                  <c:v>4.09077796062789E-2</c:v>
                </c:pt>
                <c:pt idx="30">
                  <c:v>3.6817001645651014E-2</c:v>
                </c:pt>
                <c:pt idx="31">
                  <c:v>3.3135301481085913E-2</c:v>
                </c:pt>
                <c:pt idx="32">
                  <c:v>2.9821771332977323E-2</c:v>
                </c:pt>
                <c:pt idx="33">
                  <c:v>2.683959419967959E-2</c:v>
                </c:pt>
                <c:pt idx="34">
                  <c:v>2.4155634779711631E-2</c:v>
                </c:pt>
                <c:pt idx="35">
                  <c:v>2.1740071301740469E-2</c:v>
                </c:pt>
                <c:pt idx="36">
                  <c:v>1.9566064171566422E-2</c:v>
                </c:pt>
                <c:pt idx="37">
                  <c:v>1.760945775440978E-2</c:v>
                </c:pt>
                <c:pt idx="38">
                  <c:v>1.5848511978968801E-2</c:v>
                </c:pt>
                <c:pt idx="39">
                  <c:v>1.4263660781071922E-2</c:v>
                </c:pt>
                <c:pt idx="40">
                  <c:v>1.2837294702964729E-2</c:v>
                </c:pt>
                <c:pt idx="41">
                  <c:v>1.1553565232668256E-2</c:v>
                </c:pt>
                <c:pt idx="42">
                  <c:v>1.0398208709401431E-2</c:v>
                </c:pt>
                <c:pt idx="43">
                  <c:v>9.3583878384612875E-3</c:v>
                </c:pt>
                <c:pt idx="44">
                  <c:v>8.4225490546151593E-3</c:v>
                </c:pt>
                <c:pt idx="45">
                  <c:v>7.5802941491536439E-3</c:v>
                </c:pt>
                <c:pt idx="46">
                  <c:v>6.8222647342382793E-3</c:v>
                </c:pt>
                <c:pt idx="47">
                  <c:v>6.1400382608144512E-3</c:v>
                </c:pt>
                <c:pt idx="48">
                  <c:v>5.5260344347330065E-3</c:v>
                </c:pt>
                <c:pt idx="49">
                  <c:v>4.9734309912597063E-3</c:v>
                </c:pt>
                <c:pt idx="50">
                  <c:v>4.4760878921337359E-3</c:v>
                </c:pt>
                <c:pt idx="51">
                  <c:v>4.0284791029203621E-3</c:v>
                </c:pt>
                <c:pt idx="52">
                  <c:v>3.6256311926283259E-3</c:v>
                </c:pt>
                <c:pt idx="53">
                  <c:v>3.2630680733654934E-3</c:v>
                </c:pt>
                <c:pt idx="54">
                  <c:v>2.9367612660289441E-3</c:v>
                </c:pt>
                <c:pt idx="55">
                  <c:v>2.6430851394260496E-3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8-4B39-8E47-6368D26A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43648"/>
        <c:axId val="1729363232"/>
      </c:lineChart>
      <c:catAx>
        <c:axId val="17293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3232"/>
        <c:crosses val="autoZero"/>
        <c:auto val="1"/>
        <c:lblAlgn val="ctr"/>
        <c:lblOffset val="100"/>
        <c:noMultiLvlLbl val="0"/>
      </c:catAx>
      <c:valAx>
        <c:axId val="1729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D-4984-9CEC-E54FE8DD4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4.374912603057143</c:v>
                </c:pt>
                <c:pt idx="28">
                  <c:v>5.9886129397620467</c:v>
                </c:pt>
                <c:pt idx="29">
                  <c:v>8.1533600860553861</c:v>
                </c:pt>
                <c:pt idx="30">
                  <c:v>11.033068406143343</c:v>
                </c:pt>
                <c:pt idx="31">
                  <c:v>14.827653215778303</c:v>
                </c:pt>
                <c:pt idx="32">
                  <c:v>19.77472206698128</c:v>
                </c:pt>
                <c:pt idx="33">
                  <c:v>26.148371203741664</c:v>
                </c:pt>
                <c:pt idx="34">
                  <c:v>34.25413035720841</c:v>
                </c:pt>
                <c:pt idx="35">
                  <c:v>44.419519759850516</c:v>
                </c:pt>
                <c:pt idx="36">
                  <c:v>56.980463623223272</c:v>
                </c:pt>
                <c:pt idx="37">
                  <c:v>72.26483044529185</c:v>
                </c:pt>
                <c:pt idx="38">
                  <c:v>90.575354570732443</c:v>
                </c:pt>
                <c:pt idx="39">
                  <c:v>112.17474508496873</c:v>
                </c:pt>
                <c:pt idx="40">
                  <c:v>137.27558835450918</c:v>
                </c:pt>
                <c:pt idx="41">
                  <c:v>166.03664608113135</c:v>
                </c:pt>
                <c:pt idx="42">
                  <c:v>198.56563523518605</c:v>
                </c:pt>
                <c:pt idx="43">
                  <c:v>234.92707571379466</c:v>
                </c:pt>
                <c:pt idx="44">
                  <c:v>275.15280971566796</c:v>
                </c:pt>
                <c:pt idx="45">
                  <c:v>319.2525823547324</c:v>
                </c:pt>
                <c:pt idx="46">
                  <c:v>367.22254915236965</c:v>
                </c:pt>
                <c:pt idx="47">
                  <c:v>419.05044482919078</c:v>
                </c:pt>
                <c:pt idx="48">
                  <c:v>474.71706965506201</c:v>
                </c:pt>
                <c:pt idx="49">
                  <c:v>534.19448238807536</c:v>
                </c:pt>
                <c:pt idx="50">
                  <c:v>597.44173447391324</c:v>
                </c:pt>
                <c:pt idx="51">
                  <c:v>664.39915587222697</c:v>
                </c:pt>
                <c:pt idx="52">
                  <c:v>734.98218331311648</c:v>
                </c:pt>
                <c:pt idx="53">
                  <c:v>809.07558966052022</c:v>
                </c:pt>
                <c:pt idx="54">
                  <c:v>886.5287923139233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0D-4984-9CEC-E54FE8DD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48000"/>
        <c:axId val="1729362688"/>
      </c:lineChart>
      <c:catAx>
        <c:axId val="17293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2688"/>
        <c:crosses val="autoZero"/>
        <c:auto val="1"/>
        <c:lblAlgn val="ctr"/>
        <c:lblOffset val="100"/>
        <c:noMultiLvlLbl val="0"/>
      </c:catAx>
      <c:valAx>
        <c:axId val="1729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limit cosidering costs example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 = 0,25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Example!$C$4:$K$4</c:f>
              <c:numCache>
                <c:formatCode>General</c:formatCode>
                <c:ptCount val="9"/>
                <c:pt idx="0">
                  <c:v>0.99601593625498008</c:v>
                </c:pt>
                <c:pt idx="1">
                  <c:v>0.99206349206349209</c:v>
                </c:pt>
                <c:pt idx="2">
                  <c:v>0.98425196850393704</c:v>
                </c:pt>
                <c:pt idx="3">
                  <c:v>0.96899224806201545</c:v>
                </c:pt>
                <c:pt idx="4">
                  <c:v>0.93984962406015038</c:v>
                </c:pt>
                <c:pt idx="5">
                  <c:v>0.88652482269503541</c:v>
                </c:pt>
                <c:pt idx="6">
                  <c:v>0.79617834394904463</c:v>
                </c:pt>
                <c:pt idx="7">
                  <c:v>0.66137566137566139</c:v>
                </c:pt>
                <c:pt idx="8">
                  <c:v>0.49407114624505927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8B-4FEE-A827-A78B0820C6A4}"/>
            </c:ext>
          </c:extLst>
        </c:ser>
        <c:ser>
          <c:idx val="2"/>
          <c:order val="1"/>
          <c:tx>
            <c:v>R = 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Example!$C$5:$K$5</c:f>
              <c:numCache>
                <c:formatCode>General</c:formatCode>
                <c:ptCount val="9"/>
                <c:pt idx="0">
                  <c:v>0.99009900990099009</c:v>
                </c:pt>
                <c:pt idx="1">
                  <c:v>0.98039215686274506</c:v>
                </c:pt>
                <c:pt idx="2">
                  <c:v>0.96153846153846145</c:v>
                </c:pt>
                <c:pt idx="3">
                  <c:v>0.92592592592592582</c:v>
                </c:pt>
                <c:pt idx="4">
                  <c:v>0.86206896551724144</c:v>
                </c:pt>
                <c:pt idx="5">
                  <c:v>0.75757575757575757</c:v>
                </c:pt>
                <c:pt idx="6">
                  <c:v>0.6097560975609756</c:v>
                </c:pt>
                <c:pt idx="7">
                  <c:v>0.43859649122807021</c:v>
                </c:pt>
                <c:pt idx="8">
                  <c:v>0.2808988764044944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8B-4FEE-A827-A78B0820C6A4}"/>
            </c:ext>
          </c:extLst>
        </c:ser>
        <c:ser>
          <c:idx val="3"/>
          <c:order val="2"/>
          <c:tx>
            <c:v>R = 0,025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Example!$C$6:$K$6</c:f>
              <c:numCache>
                <c:formatCode>General</c:formatCode>
                <c:ptCount val="9"/>
                <c:pt idx="0">
                  <c:v>0.96153846153846145</c:v>
                </c:pt>
                <c:pt idx="1">
                  <c:v>0.92592592592592582</c:v>
                </c:pt>
                <c:pt idx="2">
                  <c:v>0.86206896551724144</c:v>
                </c:pt>
                <c:pt idx="3">
                  <c:v>0.75757575757575757</c:v>
                </c:pt>
                <c:pt idx="4">
                  <c:v>0.6097560975609756</c:v>
                </c:pt>
                <c:pt idx="5">
                  <c:v>0.43859649122807021</c:v>
                </c:pt>
                <c:pt idx="6">
                  <c:v>0.2808988764044944</c:v>
                </c:pt>
                <c:pt idx="7">
                  <c:v>0.16339869281045752</c:v>
                </c:pt>
                <c:pt idx="8">
                  <c:v>8.8967971530249101E-2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8B-4FEE-A827-A78B0820C6A4}"/>
            </c:ext>
          </c:extLst>
        </c:ser>
        <c:ser>
          <c:idx val="4"/>
          <c:order val="3"/>
          <c:tx>
            <c:v>R = 0,005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Example!$C$7:$K$7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0.7142857142857143</c:v>
                </c:pt>
                <c:pt idx="2">
                  <c:v>0.55555555555555547</c:v>
                </c:pt>
                <c:pt idx="3">
                  <c:v>0.38461538461538458</c:v>
                </c:pt>
                <c:pt idx="4">
                  <c:v>0.23809523809523808</c:v>
                </c:pt>
                <c:pt idx="5">
                  <c:v>0.13513513513513514</c:v>
                </c:pt>
                <c:pt idx="6">
                  <c:v>7.2463768115942018E-2</c:v>
                </c:pt>
                <c:pt idx="7">
                  <c:v>3.7593984962406013E-2</c:v>
                </c:pt>
                <c:pt idx="8">
                  <c:v>1.9157088122605363E-2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8B-4FEE-A827-A78B082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50256"/>
        <c:axId val="1724341552"/>
      </c:scatterChart>
      <c:valAx>
        <c:axId val="17243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(WE costs per 1 KWH)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1552"/>
        <c:crosses val="autoZero"/>
        <c:crossBetween val="midCat"/>
      </c:valAx>
      <c:valAx>
        <c:axId val="1724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(WE share limit)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'Var_M_const_Gen&amp;price'!$J$7:$BL$7</c:f>
              <c:numCache>
                <c:formatCode>General</c:formatCode>
                <c:ptCount val="5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  <c:pt idx="25">
                  <c:v>1725.6492509737209</c:v>
                </c:pt>
                <c:pt idx="26">
                  <c:v>1749.0877711897726</c:v>
                </c:pt>
                <c:pt idx="27">
                  <c:v>1767.1088052861405</c:v>
                </c:pt>
                <c:pt idx="28">
                  <c:v>1780.885039903292</c:v>
                </c:pt>
                <c:pt idx="29">
                  <c:v>1791.3700758296304</c:v>
                </c:pt>
                <c:pt idx="30">
                  <c:v>1799.3234931323175</c:v>
                </c:pt>
                <c:pt idx="31">
                  <c:v>1805.3412282432016</c:v>
                </c:pt>
                <c:pt idx="32">
                  <c:v>1809.885626436879</c:v>
                </c:pt>
                <c:pt idx="33">
                  <c:v>1813.3124222852618</c:v>
                </c:pt>
                <c:pt idx="34">
                  <c:v>1815.893635243875</c:v>
                </c:pt>
                <c:pt idx="35">
                  <c:v>1817.8363125253816</c:v>
                </c:pt>
                <c:pt idx="36">
                  <c:v>1819.2975050196972</c:v>
                </c:pt>
                <c:pt idx="37">
                  <c:v>1820.3960328571668</c:v>
                </c:pt>
                <c:pt idx="38">
                  <c:v>1821.2216181976096</c:v>
                </c:pt>
                <c:pt idx="39">
                  <c:v>1821.8419129297843</c:v>
                </c:pt>
                <c:pt idx="40">
                  <c:v>1822.3078722115429</c:v>
                </c:pt>
                <c:pt idx="41">
                  <c:v>1822.6578440126955</c:v>
                </c:pt>
                <c:pt idx="42">
                  <c:v>1822.920670708859</c:v>
                </c:pt>
                <c:pt idx="43">
                  <c:v>1823.1180353518832</c:v>
                </c:pt>
                <c:pt idx="44">
                  <c:v>1823.266233162441</c:v>
                </c:pt>
                <c:pt idx="45">
                  <c:v>1823.377507140545</c:v>
                </c:pt>
                <c:pt idx="46">
                  <c:v>1823.4610539691259</c:v>
                </c:pt>
                <c:pt idx="47">
                  <c:v>1823.5237809963298</c:v>
                </c:pt>
                <c:pt idx="48">
                  <c:v>1823.5708755537814</c:v>
                </c:pt>
                <c:pt idx="49">
                  <c:v>1823.6062329427327</c:v>
                </c:pt>
                <c:pt idx="50">
                  <c:v>1823.6327780653223</c:v>
                </c:pt>
                <c:pt idx="51">
                  <c:v>1823.652707069281</c:v>
                </c:pt>
                <c:pt idx="52">
                  <c:v>1823.6676688636055</c:v>
                </c:pt>
                <c:pt idx="53">
                  <c:v>1823.6789014479079</c:v>
                </c:pt>
                <c:pt idx="54">
                  <c:v>1823.6873342931674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3728"/>
        <c:axId val="1724344816"/>
      </c:lineChart>
      <c:catAx>
        <c:axId val="17243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4816"/>
        <c:crosses val="autoZero"/>
        <c:auto val="1"/>
        <c:lblAlgn val="ctr"/>
        <c:lblOffset val="100"/>
        <c:noMultiLvlLbl val="0"/>
      </c:catAx>
      <c:valAx>
        <c:axId val="17243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541.01301233229231</c:v>
                </c:pt>
                <c:pt idx="27">
                  <c:v>550.46883246971868</c:v>
                </c:pt>
                <c:pt idx="28">
                  <c:v>558.34802442114187</c:v>
                </c:pt>
                <c:pt idx="29">
                  <c:v>564.87584898591217</c:v>
                </c:pt>
                <c:pt idx="30">
                  <c:v>570.25838076387106</c:v>
                </c:pt>
                <c:pt idx="31">
                  <c:v>574.67915459269693</c:v>
                </c:pt>
                <c:pt idx="32">
                  <c:v>578.29831617020591</c:v>
                </c:pt>
                <c:pt idx="33">
                  <c:v>581.25339806360682</c:v>
                </c:pt>
                <c:pt idx="34">
                  <c:v>583.66104823062847</c:v>
                </c:pt>
                <c:pt idx="35">
                  <c:v>585.61923051025462</c:v>
                </c:pt>
                <c:pt idx="36">
                  <c:v>587.20957521032233</c:v>
                </c:pt>
                <c:pt idx="37">
                  <c:v>588.49967863293909</c:v>
                </c:pt>
                <c:pt idx="38">
                  <c:v>589.54523673953895</c:v>
                </c:pt>
                <c:pt idx="39">
                  <c:v>590.39195674196071</c:v>
                </c:pt>
                <c:pt idx="40">
                  <c:v>591.07722810464793</c:v>
                </c:pt>
                <c:pt idx="41">
                  <c:v>591.63155725989043</c:v>
                </c:pt>
                <c:pt idx="42">
                  <c:v>592.07978301661717</c:v>
                </c:pt>
                <c:pt idx="43">
                  <c:v>592.44209570121052</c:v>
                </c:pt>
                <c:pt idx="44">
                  <c:v>592.73488499589098</c:v>
                </c:pt>
                <c:pt idx="45">
                  <c:v>592.97144093260522</c:v>
                </c:pt>
                <c:pt idx="46">
                  <c:v>593.16253067425157</c:v>
                </c:pt>
                <c:pt idx="47">
                  <c:v>593.31687127923908</c:v>
                </c:pt>
                <c:pt idx="48">
                  <c:v>593.44151603154421</c:v>
                </c:pt>
                <c:pt idx="49">
                  <c:v>593.54216937536626</c:v>
                </c:pt>
                <c:pt idx="50">
                  <c:v>593.62344315248924</c:v>
                </c:pt>
                <c:pt idx="51">
                  <c:v>593.68906475982169</c:v>
                </c:pt>
                <c:pt idx="52">
                  <c:v>593.74204603895566</c:v>
                </c:pt>
                <c:pt idx="53">
                  <c:v>593.78482016899272</c:v>
                </c:pt>
                <c:pt idx="54">
                  <c:v>593.81935253570816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71472"/>
        <c:axId val="1724357872"/>
      </c:lineChart>
      <c:catAx>
        <c:axId val="1724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7872"/>
        <c:crosses val="autoZero"/>
        <c:auto val="1"/>
        <c:lblAlgn val="ctr"/>
        <c:lblOffset val="100"/>
        <c:noMultiLvlLbl val="0"/>
      </c:catAx>
      <c:valAx>
        <c:axId val="17243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408.5006459423027</c:v>
                </c:pt>
                <c:pt idx="27">
                  <c:v>410.36682601089183</c:v>
                </c:pt>
                <c:pt idx="28">
                  <c:v>411.65394234303369</c:v>
                </c:pt>
                <c:pt idx="29">
                  <c:v>412.53952150266258</c:v>
                </c:pt>
                <c:pt idx="30">
                  <c:v>413.14781202918101</c:v>
                </c:pt>
                <c:pt idx="31">
                  <c:v>413.56515774848015</c:v>
                </c:pt>
                <c:pt idx="32">
                  <c:v>413.85127142534918</c:v>
                </c:pt>
                <c:pt idx="33">
                  <c:v>414.04731229017182</c:v>
                </c:pt>
                <c:pt idx="34">
                  <c:v>414.18158686901023</c:v>
                </c:pt>
                <c:pt idx="35">
                  <c:v>414.27353244614909</c:v>
                </c:pt>
                <c:pt idx="36">
                  <c:v>414.33648197181674</c:v>
                </c:pt>
                <c:pt idx="37">
                  <c:v>414.37957454621682</c:v>
                </c:pt>
                <c:pt idx="38">
                  <c:v>414.40907149312881</c:v>
                </c:pt>
                <c:pt idx="39">
                  <c:v>414.42926108288702</c:v>
                </c:pt>
                <c:pt idx="40">
                  <c:v>414.44307959740109</c:v>
                </c:pt>
                <c:pt idx="41">
                  <c:v>414.45253726153652</c:v>
                </c:pt>
                <c:pt idx="42">
                  <c:v>414.45901015793783</c:v>
                </c:pt>
                <c:pt idx="43">
                  <c:v>414.46344020270504</c:v>
                </c:pt>
                <c:pt idx="44">
                  <c:v>414.46647209618664</c:v>
                </c:pt>
                <c:pt idx="45">
                  <c:v>414.4685470922463</c:v>
                </c:pt>
                <c:pt idx="46">
                  <c:v>414.46996719219266</c:v>
                </c:pt>
                <c:pt idx="47">
                  <c:v>414.47093908726606</c:v>
                </c:pt>
                <c:pt idx="48">
                  <c:v>414.47160423643527</c:v>
                </c:pt>
                <c:pt idx="49">
                  <c:v>414.47205945312834</c:v>
                </c:pt>
                <c:pt idx="50">
                  <c:v>414.47237099536449</c:v>
                </c:pt>
                <c:pt idx="51">
                  <c:v>414.47258420922327</c:v>
                </c:pt>
                <c:pt idx="52">
                  <c:v>414.4727301288645</c:v>
                </c:pt>
                <c:pt idx="53">
                  <c:v>414.47282999355394</c:v>
                </c:pt>
                <c:pt idx="54">
                  <c:v>414.4728983390778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72016"/>
        <c:axId val="1724351344"/>
      </c:lineChart>
      <c:catAx>
        <c:axId val="172437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1344"/>
        <c:crosses val="autoZero"/>
        <c:auto val="1"/>
        <c:lblAlgn val="ctr"/>
        <c:lblOffset val="100"/>
        <c:noMultiLvlLbl val="0"/>
      </c:catAx>
      <c:valAx>
        <c:axId val="17243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'Var_M_const_Gen&amp;price'!$J$78:$BL$78</c:f>
              <c:numCache>
                <c:formatCode>General</c:formatCode>
                <c:ptCount val="5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  <c:pt idx="25">
                  <c:v>89.814299303547401</c:v>
                </c:pt>
                <c:pt idx="26">
                  <c:v>90.669057632332965</c:v>
                </c:pt>
                <c:pt idx="27">
                  <c:v>91.121791269737358</c:v>
                </c:pt>
                <c:pt idx="28">
                  <c:v>91.359947476156449</c:v>
                </c:pt>
                <c:pt idx="29">
                  <c:v>91.484775112462387</c:v>
                </c:pt>
                <c:pt idx="30">
                  <c:v>91.550078516977933</c:v>
                </c:pt>
                <c:pt idx="31">
                  <c:v>91.584208003339782</c:v>
                </c:pt>
                <c:pt idx="32">
                  <c:v>91.60203582568441</c:v>
                </c:pt>
                <c:pt idx="33">
                  <c:v>91.611345813172974</c:v>
                </c:pt>
                <c:pt idx="34">
                  <c:v>91.616206956255894</c:v>
                </c:pt>
                <c:pt idx="35">
                  <c:v>91.618744979540665</c:v>
                </c:pt>
                <c:pt idx="36">
                  <c:v>91.620070041040151</c:v>
                </c:pt>
                <c:pt idx="37">
                  <c:v>91.620761820584789</c:v>
                </c:pt>
                <c:pt idx="38">
                  <c:v>91.621122976578974</c:v>
                </c:pt>
                <c:pt idx="39">
                  <c:v>91.621311523546908</c:v>
                </c:pt>
                <c:pt idx="40">
                  <c:v>91.62140995707081</c:v>
                </c:pt>
                <c:pt idx="41">
                  <c:v>91.621461345561556</c:v>
                </c:pt>
                <c:pt idx="42">
                  <c:v>91.621488173564998</c:v>
                </c:pt>
                <c:pt idx="43">
                  <c:v>91.621502179453557</c:v>
                </c:pt>
                <c:pt idx="44">
                  <c:v>91.621509491398072</c:v>
                </c:pt>
                <c:pt idx="45">
                  <c:v>91.621513308687241</c:v>
                </c:pt>
                <c:pt idx="46">
                  <c:v>91.621515301549152</c:v>
                </c:pt>
                <c:pt idx="47">
                  <c:v>91.621516341946744</c:v>
                </c:pt>
                <c:pt idx="48">
                  <c:v>91.621516885098842</c:v>
                </c:pt>
                <c:pt idx="49">
                  <c:v>91.621517168657959</c:v>
                </c:pt>
                <c:pt idx="50">
                  <c:v>91.621517316693399</c:v>
                </c:pt>
                <c:pt idx="51">
                  <c:v>91.621517393977086</c:v>
                </c:pt>
                <c:pt idx="52">
                  <c:v>91.621517434323977</c:v>
                </c:pt>
                <c:pt idx="53">
                  <c:v>91.621517455387547</c:v>
                </c:pt>
                <c:pt idx="54">
                  <c:v>91.621517466384049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1680"/>
        <c:axId val="1724367664"/>
      </c:lineChart>
      <c:catAx>
        <c:axId val="17243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7664"/>
        <c:crosses val="autoZero"/>
        <c:auto val="1"/>
        <c:lblAlgn val="ctr"/>
        <c:lblOffset val="100"/>
        <c:noMultiLvlLbl val="0"/>
      </c:catAx>
      <c:valAx>
        <c:axId val="17243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'Var_M_const_Gen&amp;price'!$N$101:$BL$101</c:f>
              <c:numCache>
                <c:formatCode>General</c:formatCode>
                <c:ptCount val="51"/>
                <c:pt idx="0">
                  <c:v>1.7484018115771123E-4</c:v>
                </c:pt>
                <c:pt idx="1">
                  <c:v>2.6052043920242994E-4</c:v>
                </c:pt>
                <c:pt idx="2">
                  <c:v>4.5222024703314348E-4</c:v>
                </c:pt>
                <c:pt idx="3">
                  <c:v>7.2978034410328674E-4</c:v>
                </c:pt>
                <c:pt idx="4">
                  <c:v>1.2824622888117435E-3</c:v>
                </c:pt>
                <c:pt idx="5">
                  <c:v>1.911035274078908E-3</c:v>
                </c:pt>
                <c:pt idx="6">
                  <c:v>3.1582385868411523E-3</c:v>
                </c:pt>
                <c:pt idx="7">
                  <c:v>4.9455237753488332E-3</c:v>
                </c:pt>
                <c:pt idx="8">
                  <c:v>8.2370918938518521E-3</c:v>
                </c:pt>
                <c:pt idx="9">
                  <c:v>1.4163678125518579E-2</c:v>
                </c:pt>
                <c:pt idx="10">
                  <c:v>2.0831693367736805E-2</c:v>
                </c:pt>
                <c:pt idx="11">
                  <c:v>3.3541216921634961E-2</c:v>
                </c:pt>
                <c:pt idx="12">
                  <c:v>5.3768835204147471E-2</c:v>
                </c:pt>
                <c:pt idx="13">
                  <c:v>8.311987707960386E-2</c:v>
                </c:pt>
                <c:pt idx="14">
                  <c:v>0.12716801666140415</c:v>
                </c:pt>
                <c:pt idx="15">
                  <c:v>0.20994268792443022</c:v>
                </c:pt>
                <c:pt idx="16">
                  <c:v>0.35013223580967179</c:v>
                </c:pt>
                <c:pt idx="17">
                  <c:v>0.56578801071818519</c:v>
                </c:pt>
                <c:pt idx="18">
                  <c:v>0.89151041191039504</c:v>
                </c:pt>
                <c:pt idx="19">
                  <c:v>1.5144728966210004</c:v>
                </c:pt>
                <c:pt idx="20">
                  <c:v>2.5063314135775214</c:v>
                </c:pt>
                <c:pt idx="21">
                  <c:v>3.8851994595458326</c:v>
                </c:pt>
                <c:pt idx="22">
                  <c:v>5.7995683287075579</c:v>
                </c:pt>
                <c:pt idx="23">
                  <c:v>8.578349557705149</c:v>
                </c:pt>
                <c:pt idx="24">
                  <c:v>12.522958327884714</c:v>
                </c:pt>
                <c:pt idx="25">
                  <c:v>17.948921978819705</c:v>
                </c:pt>
                <c:pt idx="26">
                  <c:v>25.097938691065529</c:v>
                </c:pt>
                <c:pt idx="27">
                  <c:v>34.000960627963714</c:v>
                </c:pt>
                <c:pt idx="28">
                  <c:v>44.341651870503668</c:v>
                </c:pt>
                <c:pt idx="29">
                  <c:v>55.422812745331825</c:v>
                </c:pt>
                <c:pt idx="30">
                  <c:v>66.318252976521663</c:v>
                </c:pt>
                <c:pt idx="31">
                  <c:v>76.161282353693665</c:v>
                </c:pt>
                <c:pt idx="32">
                  <c:v>84.396150624741907</c:v>
                </c:pt>
                <c:pt idx="33">
                  <c:v>90.854269950728835</c:v>
                </c:pt>
                <c:pt idx="34">
                  <c:v>95.666911237536738</c:v>
                </c:pt>
                <c:pt idx="35">
                  <c:v>99.118599947676245</c:v>
                </c:pt>
                <c:pt idx="36">
                  <c:v>101.52677909742657</c:v>
                </c:pt>
                <c:pt idx="37">
                  <c:v>103.17473392914376</c:v>
                </c:pt>
                <c:pt idx="38">
                  <c:v>104.28758130043389</c:v>
                </c:pt>
                <c:pt idx="39">
                  <c:v>105.03235384560139</c:v>
                </c:pt>
                <c:pt idx="40">
                  <c:v>105.52779977026387</c:v>
                </c:pt>
                <c:pt idx="41">
                  <c:v>105.85606677218294</c:v>
                </c:pt>
                <c:pt idx="42">
                  <c:v>106.07298870463744</c:v>
                </c:pt>
                <c:pt idx="43">
                  <c:v>106.21608101592693</c:v>
                </c:pt>
                <c:pt idx="44">
                  <c:v>106.3103622817397</c:v>
                </c:pt>
                <c:pt idx="45">
                  <c:v>106.37243525476862</c:v>
                </c:pt>
                <c:pt idx="46">
                  <c:v>106.41328234281522</c:v>
                </c:pt>
                <c:pt idx="47">
                  <c:v>106.44015284621176</c:v>
                </c:pt>
                <c:pt idx="48">
                  <c:v>106.4578252598087</c:v>
                </c:pt>
                <c:pt idx="49">
                  <c:v>106.46944653238145</c:v>
                </c:pt>
                <c:pt idx="50">
                  <c:v>106.47708789088955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5904"/>
        <c:axId val="1724359504"/>
      </c:lineChart>
      <c:catAx>
        <c:axId val="172434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9504"/>
        <c:crosses val="autoZero"/>
        <c:auto val="1"/>
        <c:lblAlgn val="ctr"/>
        <c:lblOffset val="100"/>
        <c:noMultiLvlLbl val="0"/>
      </c:catAx>
      <c:valAx>
        <c:axId val="17243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'Var_M_const_Gen&amp;price'!$J$124:$BL$124</c:f>
              <c:numCache>
                <c:formatCode>General</c:formatCode>
                <c:ptCount val="5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  <c:pt idx="25">
                  <c:v>24.03456221137699</c:v>
                </c:pt>
                <c:pt idx="26">
                  <c:v>24.996635285956874</c:v>
                </c:pt>
                <c:pt idx="27">
                  <c:v>25.738672882166018</c:v>
                </c:pt>
                <c:pt idx="28">
                  <c:v>26.300991262032827</c:v>
                </c:pt>
                <c:pt idx="29">
                  <c:v>26.721447102003825</c:v>
                </c:pt>
                <c:pt idx="30">
                  <c:v>27.032690926833212</c:v>
                </c:pt>
                <c:pt idx="31">
                  <c:v>27.261382972028514</c:v>
                </c:pt>
                <c:pt idx="32">
                  <c:v>27.428501924456867</c:v>
                </c:pt>
                <c:pt idx="33">
                  <c:v>27.550138176684001</c:v>
                </c:pt>
                <c:pt idx="34">
                  <c:v>27.63841265772632</c:v>
                </c:pt>
                <c:pt idx="35">
                  <c:v>27.702340312699757</c:v>
                </c:pt>
                <c:pt idx="36">
                  <c:v>27.748565319092037</c:v>
                </c:pt>
                <c:pt idx="37">
                  <c:v>27.781952822742969</c:v>
                </c:pt>
                <c:pt idx="38">
                  <c:v>27.806048729520555</c:v>
                </c:pt>
                <c:pt idx="39">
                  <c:v>27.823428805745841</c:v>
                </c:pt>
                <c:pt idx="40">
                  <c:v>27.835959613782869</c:v>
                </c:pt>
                <c:pt idx="41">
                  <c:v>27.844991448244901</c:v>
                </c:pt>
                <c:pt idx="42">
                  <c:v>27.851499916502235</c:v>
                </c:pt>
                <c:pt idx="43">
                  <c:v>27.856189279180622</c:v>
                </c:pt>
                <c:pt idx="44">
                  <c:v>27.859567593158381</c:v>
                </c:pt>
                <c:pt idx="45">
                  <c:v>27.86200120331161</c:v>
                </c:pt>
                <c:pt idx="46">
                  <c:v>27.863754182088318</c:v>
                </c:pt>
                <c:pt idx="47">
                  <c:v>27.865016835184601</c:v>
                </c:pt>
                <c:pt idx="48">
                  <c:v>27.865926284050488</c:v>
                </c:pt>
                <c:pt idx="49">
                  <c:v>27.866581316854774</c:v>
                </c:pt>
                <c:pt idx="50">
                  <c:v>27.867053098446721</c:v>
                </c:pt>
                <c:pt idx="51">
                  <c:v>27.867392891126507</c:v>
                </c:pt>
                <c:pt idx="52">
                  <c:v>27.867637619039233</c:v>
                </c:pt>
                <c:pt idx="53">
                  <c:v>27.86781387769129</c:v>
                </c:pt>
                <c:pt idx="54">
                  <c:v>27.867940822675791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39920"/>
        <c:axId val="1724351888"/>
      </c:lineChart>
      <c:catAx>
        <c:axId val="172433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1888"/>
        <c:crosses val="autoZero"/>
        <c:auto val="1"/>
        <c:lblAlgn val="ctr"/>
        <c:lblOffset val="100"/>
        <c:noMultiLvlLbl val="0"/>
      </c:catAx>
      <c:valAx>
        <c:axId val="1724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0048"/>
        <c:axId val="1724349168"/>
      </c:lineChart>
      <c:catAx>
        <c:axId val="172436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9168"/>
        <c:crosses val="autoZero"/>
        <c:auto val="1"/>
        <c:lblAlgn val="ctr"/>
        <c:lblOffset val="100"/>
        <c:noMultiLvlLbl val="0"/>
      </c:catAx>
      <c:valAx>
        <c:axId val="1724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'Var_M_const_Gen&amp;price'!$J$170:$BL$170</c:f>
              <c:numCache>
                <c:formatCode>General</c:formatCode>
                <c:ptCount val="5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  <c:pt idx="25">
                  <c:v>2.4555947023791038</c:v>
                </c:pt>
                <c:pt idx="26">
                  <c:v>2.855695493280844</c:v>
                </c:pt>
                <c:pt idx="27">
                  <c:v>3.3067245652316655</c:v>
                </c:pt>
                <c:pt idx="28">
                  <c:v>3.8105320723992118</c:v>
                </c:pt>
                <c:pt idx="29">
                  <c:v>4.3675727689509021</c:v>
                </c:pt>
                <c:pt idx="30">
                  <c:v>4.9765557270747935</c:v>
                </c:pt>
                <c:pt idx="31">
                  <c:v>5.6341602594716589</c:v>
                </c:pt>
                <c:pt idx="32">
                  <c:v>6.3348744401238255</c:v>
                </c:pt>
                <c:pt idx="33">
                  <c:v>7.0710086457272237</c:v>
                </c:pt>
                <c:pt idx="34">
                  <c:v>7.8329192210908731</c:v>
                </c:pt>
                <c:pt idx="35">
                  <c:v>8.6094472435967546</c:v>
                </c:pt>
                <c:pt idx="36">
                  <c:v>9.3885396496316709</c:v>
                </c:pt>
                <c:pt idx="37">
                  <c:v>10.157983915183046</c:v>
                </c:pt>
                <c:pt idx="38">
                  <c:v>10.906163433996451</c:v>
                </c:pt>
                <c:pt idx="39">
                  <c:v>11.622736233704277</c:v>
                </c:pt>
                <c:pt idx="40">
                  <c:v>12.299156167256573</c:v>
                </c:pt>
                <c:pt idx="41">
                  <c:v>12.928987954418497</c:v>
                </c:pt>
                <c:pt idx="42">
                  <c:v>13.508005748091826</c:v>
                </c:pt>
                <c:pt idx="43">
                  <c:v>14.0340991043016</c:v>
                </c:pt>
                <c:pt idx="44">
                  <c:v>14.507033231807243</c:v>
                </c:pt>
                <c:pt idx="45">
                  <c:v>14.928119745681753</c:v>
                </c:pt>
                <c:pt idx="46">
                  <c:v>15.299851575426258</c:v>
                </c:pt>
                <c:pt idx="47">
                  <c:v>15.625545287070722</c:v>
                </c:pt>
                <c:pt idx="48">
                  <c:v>15.909020398767996</c:v>
                </c:pt>
                <c:pt idx="49">
                  <c:v>16.154331904545394</c:v>
                </c:pt>
                <c:pt idx="50">
                  <c:v>16.365561321647654</c:v>
                </c:pt>
                <c:pt idx="51">
                  <c:v>16.546663943107262</c:v>
                </c:pt>
                <c:pt idx="52">
                  <c:v>16.701365469195245</c:v>
                </c:pt>
                <c:pt idx="53">
                  <c:v>16.833099182525164</c:v>
                </c:pt>
                <c:pt idx="54">
                  <c:v>16.944974557241174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56240"/>
        <c:axId val="1724344272"/>
      </c:lineChart>
      <c:catAx>
        <c:axId val="17243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4272"/>
        <c:crosses val="autoZero"/>
        <c:auto val="1"/>
        <c:lblAlgn val="ctr"/>
        <c:lblOffset val="100"/>
        <c:noMultiLvlLbl val="0"/>
      </c:catAx>
      <c:valAx>
        <c:axId val="1724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total generation (TWh)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23040"/>
        <c:axId val="566820864"/>
      </c:lineChart>
      <c:catAx>
        <c:axId val="5668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0864"/>
        <c:crosses val="autoZero"/>
        <c:auto val="1"/>
        <c:lblAlgn val="ctr"/>
        <c:lblOffset val="100"/>
        <c:noMultiLvlLbl val="0"/>
      </c:catAx>
      <c:valAx>
        <c:axId val="566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52976"/>
        <c:axId val="1724362768"/>
      </c:lineChart>
      <c:catAx>
        <c:axId val="172435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2768"/>
        <c:crosses val="autoZero"/>
        <c:auto val="1"/>
        <c:lblAlgn val="ctr"/>
        <c:lblOffset val="100"/>
        <c:noMultiLvlLbl val="0"/>
      </c:catAx>
      <c:valAx>
        <c:axId val="17243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0592"/>
        <c:axId val="1724341008"/>
      </c:lineChart>
      <c:catAx>
        <c:axId val="172436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1008"/>
        <c:crosses val="autoZero"/>
        <c:auto val="1"/>
        <c:lblAlgn val="ctr"/>
        <c:lblOffset val="100"/>
        <c:noMultiLvlLbl val="0"/>
      </c:catAx>
      <c:valAx>
        <c:axId val="1724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'Var_M_const_Gen&amp;price'!$J$7:$AH$7</c:f>
              <c:numCache>
                <c:formatCode>General</c:formatCode>
                <c:ptCount val="2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2640"/>
        <c:axId val="1724369296"/>
      </c:lineChart>
      <c:catAx>
        <c:axId val="172434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9296"/>
        <c:crosses val="autoZero"/>
        <c:auto val="1"/>
        <c:lblAlgn val="ctr"/>
        <c:lblOffset val="100"/>
        <c:noMultiLvlLbl val="0"/>
      </c:catAx>
      <c:valAx>
        <c:axId val="17243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0464"/>
        <c:axId val="1724353520"/>
      </c:lineChart>
      <c:catAx>
        <c:axId val="172434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3520"/>
        <c:crosses val="autoZero"/>
        <c:auto val="1"/>
        <c:lblAlgn val="ctr"/>
        <c:lblOffset val="100"/>
        <c:noMultiLvlLbl val="0"/>
      </c:catAx>
      <c:valAx>
        <c:axId val="17243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6032"/>
        <c:axId val="1724342096"/>
      </c:lineChart>
      <c:catAx>
        <c:axId val="17243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2096"/>
        <c:crosses val="autoZero"/>
        <c:auto val="1"/>
        <c:lblAlgn val="ctr"/>
        <c:lblOffset val="100"/>
        <c:noMultiLvlLbl val="0"/>
      </c:catAx>
      <c:valAx>
        <c:axId val="17243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70928"/>
        <c:axId val="1724354064"/>
      </c:lineChart>
      <c:catAx>
        <c:axId val="172437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4064"/>
        <c:crosses val="autoZero"/>
        <c:auto val="1"/>
        <c:lblAlgn val="ctr"/>
        <c:lblOffset val="100"/>
        <c:noMultiLvlLbl val="0"/>
      </c:catAx>
      <c:valAx>
        <c:axId val="1724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'Var_M_const_Gen&amp;price'!$J$147:$BL$147</c:f>
              <c:numCache>
                <c:formatCode>General</c:formatCode>
                <c:ptCount val="5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  <c:pt idx="25">
                  <c:v>640.70531287186543</c:v>
                </c:pt>
                <c:pt idx="26">
                  <c:v>647.55390187586488</c:v>
                </c:pt>
                <c:pt idx="27">
                  <c:v>652.41171608403931</c:v>
                </c:pt>
                <c:pt idx="28">
                  <c:v>655.83887589746678</c:v>
                </c:pt>
                <c:pt idx="29">
                  <c:v>658.24751186298533</c:v>
                </c:pt>
                <c:pt idx="30">
                  <c:v>659.9357861783717</c:v>
                </c:pt>
                <c:pt idx="31">
                  <c:v>661.11691693756086</c:v>
                </c:pt>
                <c:pt idx="32">
                  <c:v>661.94215887173061</c:v>
                </c:pt>
                <c:pt idx="33">
                  <c:v>662.51821540622359</c:v>
                </c:pt>
                <c:pt idx="34">
                  <c:v>662.9200710072804</c:v>
                </c:pt>
                <c:pt idx="35">
                  <c:v>663.20027890067649</c:v>
                </c:pt>
                <c:pt idx="36">
                  <c:v>663.39560263458782</c:v>
                </c:pt>
                <c:pt idx="37">
                  <c:v>663.53172675410474</c:v>
                </c:pt>
                <c:pt idx="38">
                  <c:v>663.62657935154198</c:v>
                </c:pt>
                <c:pt idx="39">
                  <c:v>663.69266656445689</c:v>
                </c:pt>
                <c:pt idx="40">
                  <c:v>663.73870850715696</c:v>
                </c:pt>
                <c:pt idx="41">
                  <c:v>663.77078357216124</c:v>
                </c:pt>
                <c:pt idx="42">
                  <c:v>663.79312782908198</c:v>
                </c:pt>
                <c:pt idx="43">
                  <c:v>663.8086929846661</c:v>
                </c:pt>
                <c:pt idx="44">
                  <c:v>663.81953558569614</c:v>
                </c:pt>
                <c:pt idx="45">
                  <c:v>663.82708839009968</c:v>
                </c:pt>
                <c:pt idx="46">
                  <c:v>663.83234952381986</c:v>
                </c:pt>
                <c:pt idx="47">
                  <c:v>663.83601430370106</c:v>
                </c:pt>
                <c:pt idx="48">
                  <c:v>663.83856709125689</c:v>
                </c:pt>
                <c:pt idx="49">
                  <c:v>663.84034528966561</c:v>
                </c:pt>
                <c:pt idx="50">
                  <c:v>663.84158392909069</c:v>
                </c:pt>
                <c:pt idx="51">
                  <c:v>663.84244672679574</c:v>
                </c:pt>
                <c:pt idx="52">
                  <c:v>663.8430477242681</c:v>
                </c:pt>
                <c:pt idx="53">
                  <c:v>663.84346635973463</c:v>
                </c:pt>
                <c:pt idx="54">
                  <c:v>663.84375796757001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9712"/>
        <c:axId val="1724355152"/>
      </c:lineChart>
      <c:catAx>
        <c:axId val="172434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5152"/>
        <c:crosses val="autoZero"/>
        <c:auto val="1"/>
        <c:lblAlgn val="ctr"/>
        <c:lblOffset val="100"/>
        <c:noMultiLvlLbl val="0"/>
      </c:catAx>
      <c:valAx>
        <c:axId val="1724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55696"/>
        <c:axId val="1724356784"/>
      </c:lineChart>
      <c:catAx>
        <c:axId val="17243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6784"/>
        <c:crosses val="autoZero"/>
        <c:auto val="1"/>
        <c:lblAlgn val="ctr"/>
        <c:lblOffset val="100"/>
        <c:noMultiLvlLbl val="0"/>
      </c:catAx>
      <c:valAx>
        <c:axId val="1724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3312"/>
        <c:axId val="1724358416"/>
      </c:lineChart>
      <c:catAx>
        <c:axId val="172436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8416"/>
        <c:crosses val="autoZero"/>
        <c:auto val="1"/>
        <c:lblAlgn val="ctr"/>
        <c:lblOffset val="100"/>
        <c:noMultiLvlLbl val="0"/>
      </c:catAx>
      <c:valAx>
        <c:axId val="17243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8752"/>
        <c:axId val="1724343184"/>
      </c:lineChart>
      <c:catAx>
        <c:axId val="172436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3184"/>
        <c:crosses val="autoZero"/>
        <c:auto val="1"/>
        <c:lblAlgn val="ctr"/>
        <c:lblOffset val="100"/>
        <c:noMultiLvlLbl val="0"/>
      </c:catAx>
      <c:valAx>
        <c:axId val="1724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Central America total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19232"/>
        <c:axId val="566821952"/>
      </c:lineChart>
      <c:catAx>
        <c:axId val="5668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1952"/>
        <c:crosses val="autoZero"/>
        <c:auto val="1"/>
        <c:lblAlgn val="ctr"/>
        <c:lblOffset val="100"/>
        <c:noMultiLvlLbl val="0"/>
      </c:catAx>
      <c:valAx>
        <c:axId val="566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7536"/>
        <c:axId val="1724345360"/>
      </c:lineChart>
      <c:catAx>
        <c:axId val="172434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5360"/>
        <c:crosses val="autoZero"/>
        <c:auto val="1"/>
        <c:lblAlgn val="ctr"/>
        <c:lblOffset val="100"/>
        <c:noMultiLvlLbl val="0"/>
      </c:catAx>
      <c:valAx>
        <c:axId val="1724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1136"/>
        <c:axId val="1724362224"/>
      </c:lineChart>
      <c:catAx>
        <c:axId val="17243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2224"/>
        <c:crosses val="autoZero"/>
        <c:auto val="1"/>
        <c:lblAlgn val="ctr"/>
        <c:lblOffset val="100"/>
        <c:noMultiLvlLbl val="0"/>
      </c:catAx>
      <c:valAx>
        <c:axId val="1724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8A-405E-8499-CBC7AFAFF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8A-405E-8499-CBC7AFAF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6448"/>
        <c:axId val="1724346992"/>
      </c:lineChart>
      <c:catAx>
        <c:axId val="172434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6992"/>
        <c:crosses val="autoZero"/>
        <c:auto val="1"/>
        <c:lblAlgn val="ctr"/>
        <c:lblOffset val="100"/>
        <c:noMultiLvlLbl val="0"/>
      </c:catAx>
      <c:valAx>
        <c:axId val="1724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Var_M_GenGrowth_ConstPrice!$J$7:$AH$7</c:f>
              <c:numCache>
                <c:formatCode>General</c:formatCode>
                <c:ptCount val="2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3856"/>
        <c:axId val="1724364400"/>
      </c:lineChart>
      <c:catAx>
        <c:axId val="17243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4400"/>
        <c:crosses val="autoZero"/>
        <c:auto val="1"/>
        <c:lblAlgn val="ctr"/>
        <c:lblOffset val="100"/>
        <c:noMultiLvlLbl val="0"/>
      </c:catAx>
      <c:valAx>
        <c:axId val="1724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Var_M_GenGrowth_ConstPrice!$J$7:$BL$7</c:f>
              <c:numCache>
                <c:formatCode>General</c:formatCode>
                <c:ptCount val="5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  <c:pt idx="25">
                  <c:v>1725.6445364235497</c:v>
                </c:pt>
                <c:pt idx="26">
                  <c:v>1818.7519680739772</c:v>
                </c:pt>
                <c:pt idx="27">
                  <c:v>1875.7034770934797</c:v>
                </c:pt>
                <c:pt idx="28">
                  <c:v>1928.8389294528911</c:v>
                </c:pt>
                <c:pt idx="29">
                  <c:v>1978.9355789726922</c:v>
                </c:pt>
                <c:pt idx="30">
                  <c:v>2026.6349015450292</c:v>
                </c:pt>
                <c:pt idx="31">
                  <c:v>2072.4564126705195</c:v>
                </c:pt>
                <c:pt idx="32">
                  <c:v>2116.8150644107609</c:v>
                </c:pt>
                <c:pt idx="33">
                  <c:v>2160.0388973541435</c:v>
                </c:pt>
                <c:pt idx="34">
                  <c:v>2202.385251095146</c:v>
                </c:pt>
                <c:pt idx="35">
                  <c:v>2244.0548282496829</c:v>
                </c:pt>
                <c:pt idx="36">
                  <c:v>2285.2034655155244</c:v>
                </c:pt>
                <c:pt idx="37">
                  <c:v>2325.9517508181793</c:v>
                </c:pt>
                <c:pt idx="38">
                  <c:v>2366.3927496069932</c:v>
                </c:pt>
                <c:pt idx="39">
                  <c:v>2406.5981377588118</c:v>
                </c:pt>
                <c:pt idx="40">
                  <c:v>2446.6230270839278</c:v>
                </c:pt>
                <c:pt idx="41">
                  <c:v>2486.509737479656</c:v>
                </c:pt>
                <c:pt idx="42">
                  <c:v>2526.2907312680404</c:v>
                </c:pt>
                <c:pt idx="43">
                  <c:v>2565.9908873235031</c:v>
                </c:pt>
                <c:pt idx="44">
                  <c:v>2605.6292584965549</c:v>
                </c:pt>
                <c:pt idx="45">
                  <c:v>2645.2204267095303</c:v>
                </c:pt>
                <c:pt idx="46">
                  <c:v>2684.7755459942969</c:v>
                </c:pt>
                <c:pt idx="47">
                  <c:v>2724.3031442054221</c:v>
                </c:pt>
                <c:pt idx="48">
                  <c:v>2763.8097385405476</c:v>
                </c:pt>
                <c:pt idx="49">
                  <c:v>2803.3003076648479</c:v>
                </c:pt>
                <c:pt idx="50">
                  <c:v>2842.7786535606892</c:v>
                </c:pt>
                <c:pt idx="51">
                  <c:v>2882.2476786725815</c:v>
                </c:pt>
                <c:pt idx="52">
                  <c:v>2921.7095980524418</c:v>
                </c:pt>
                <c:pt idx="53">
                  <c:v>2961.1661016660341</c:v>
                </c:pt>
                <c:pt idx="54">
                  <c:v>3000.6184785125811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4944"/>
        <c:axId val="1724366576"/>
      </c:lineChart>
      <c:catAx>
        <c:axId val="17243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6576"/>
        <c:crosses val="autoZero"/>
        <c:auto val="1"/>
        <c:lblAlgn val="ctr"/>
        <c:lblOffset val="100"/>
        <c:noMultiLvlLbl val="0"/>
      </c:catAx>
      <c:valAx>
        <c:axId val="1724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67120"/>
        <c:axId val="1724369840"/>
      </c:lineChart>
      <c:catAx>
        <c:axId val="17243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9840"/>
        <c:crosses val="autoZero"/>
        <c:auto val="1"/>
        <c:lblAlgn val="ctr"/>
        <c:lblOffset val="100"/>
        <c:noMultiLvlLbl val="0"/>
      </c:catAx>
      <c:valAx>
        <c:axId val="17243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587.2951367979482</c:v>
                </c:pt>
                <c:pt idx="27">
                  <c:v>601.37790077872251</c:v>
                </c:pt>
                <c:pt idx="28">
                  <c:v>613.85809465447971</c:v>
                </c:pt>
                <c:pt idx="29">
                  <c:v>624.95211359697782</c:v>
                </c:pt>
                <c:pt idx="30">
                  <c:v>634.86126237662029</c:v>
                </c:pt>
                <c:pt idx="31">
                  <c:v>643.7673268504293</c:v>
                </c:pt>
                <c:pt idx="32">
                  <c:v>651.83082985851649</c:v>
                </c:pt>
                <c:pt idx="33">
                  <c:v>659.19109636354597</c:v>
                </c:pt>
                <c:pt idx="34">
                  <c:v>665.96743879067355</c:v>
                </c:pt>
                <c:pt idx="35">
                  <c:v>672.26095695977529</c:v>
                </c:pt>
                <c:pt idx="36">
                  <c:v>678.15660359716139</c:v>
                </c:pt>
                <c:pt idx="37">
                  <c:v>683.72528883068912</c:v>
                </c:pt>
                <c:pt idx="38">
                  <c:v>689.02588687829359</c:v>
                </c:pt>
                <c:pt idx="39">
                  <c:v>694.10707067875376</c:v>
                </c:pt>
                <c:pt idx="40">
                  <c:v>699.00894170501908</c:v>
                </c:pt>
                <c:pt idx="41">
                  <c:v>703.76444833707194</c:v>
                </c:pt>
                <c:pt idx="42">
                  <c:v>708.40060159719428</c:v>
                </c:pt>
                <c:pt idx="43">
                  <c:v>712.93950529604331</c:v>
                </c:pt>
                <c:pt idx="44">
                  <c:v>717.39922125847261</c:v>
                </c:pt>
                <c:pt idx="45">
                  <c:v>721.7944910722897</c:v>
                </c:pt>
                <c:pt idx="46">
                  <c:v>726.13733492968174</c:v>
                </c:pt>
                <c:pt idx="47">
                  <c:v>730.43754639122596</c:v>
                </c:pt>
                <c:pt idx="48">
                  <c:v>734.70309978920454</c:v>
                </c:pt>
                <c:pt idx="49">
                  <c:v>738.94048479775631</c:v>
                </c:pt>
                <c:pt idx="50">
                  <c:v>743.15498060201639</c:v>
                </c:pt>
                <c:pt idx="51">
                  <c:v>747.3508801841341</c:v>
                </c:pt>
                <c:pt idx="52">
                  <c:v>751.53167354789491</c:v>
                </c:pt>
                <c:pt idx="53">
                  <c:v>755.70019723182088</c:v>
                </c:pt>
                <c:pt idx="54">
                  <c:v>759.85875620284583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70384"/>
        <c:axId val="1725208704"/>
      </c:lineChart>
      <c:catAx>
        <c:axId val="172437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8704"/>
        <c:crosses val="autoZero"/>
        <c:auto val="1"/>
        <c:lblAlgn val="ctr"/>
        <c:lblOffset val="100"/>
        <c:noMultiLvlLbl val="0"/>
      </c:catAx>
      <c:valAx>
        <c:axId val="17252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1760"/>
        <c:axId val="1725211424"/>
      </c:lineChart>
      <c:catAx>
        <c:axId val="17252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1424"/>
        <c:crosses val="autoZero"/>
        <c:auto val="1"/>
        <c:lblAlgn val="ctr"/>
        <c:lblOffset val="100"/>
        <c:noMultiLvlLbl val="0"/>
      </c:catAx>
      <c:valAx>
        <c:axId val="17252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434.81034545795995</c:v>
                </c:pt>
                <c:pt idx="27">
                  <c:v>439.81435976122123</c:v>
                </c:pt>
                <c:pt idx="28">
                  <c:v>444.22079044318366</c:v>
                </c:pt>
                <c:pt idx="29">
                  <c:v>448.20976354452506</c:v>
                </c:pt>
                <c:pt idx="30">
                  <c:v>451.90835082132384</c:v>
                </c:pt>
                <c:pt idx="31">
                  <c:v>455.40553676968682</c:v>
                </c:pt>
                <c:pt idx="32">
                  <c:v>458.76332105696082</c:v>
                </c:pt>
                <c:pt idx="33">
                  <c:v>462.02475276876982</c:v>
                </c:pt>
                <c:pt idx="34">
                  <c:v>465.21965189316529</c:v>
                </c:pt>
                <c:pt idx="35">
                  <c:v>468.36864086786534</c:v>
                </c:pt>
                <c:pt idx="36">
                  <c:v>471.48596526990832</c:v>
                </c:pt>
                <c:pt idx="37">
                  <c:v>474.58145789323459</c:v>
                </c:pt>
                <c:pt idx="38">
                  <c:v>477.66190190980188</c:v>
                </c:pt>
                <c:pt idx="39">
                  <c:v>480.73197486096132</c:v>
                </c:pt>
                <c:pt idx="40">
                  <c:v>483.79490137206676</c:v>
                </c:pt>
                <c:pt idx="41">
                  <c:v>486.85290398810281</c:v>
                </c:pt>
                <c:pt idx="42">
                  <c:v>489.90751433979995</c:v>
                </c:pt>
                <c:pt idx="43">
                  <c:v>492.95978779850748</c:v>
                </c:pt>
                <c:pt idx="44">
                  <c:v>496.01045149903092</c:v>
                </c:pt>
                <c:pt idx="45">
                  <c:v>499.06000638673072</c:v>
                </c:pt>
                <c:pt idx="46">
                  <c:v>502.10879755503834</c:v>
                </c:pt>
                <c:pt idx="47">
                  <c:v>505.1570627194688</c:v>
                </c:pt>
                <c:pt idx="48">
                  <c:v>508.20496562024852</c:v>
                </c:pt>
                <c:pt idx="49">
                  <c:v>511.25261903736293</c:v>
                </c:pt>
                <c:pt idx="50">
                  <c:v>514.30010064716532</c:v>
                </c:pt>
                <c:pt idx="51">
                  <c:v>517.34746394631122</c:v>
                </c:pt>
                <c:pt idx="52">
                  <c:v>520.39474577705914</c:v>
                </c:pt>
                <c:pt idx="53">
                  <c:v>523.44197151103162</c:v>
                </c:pt>
                <c:pt idx="54">
                  <c:v>526.48915861983744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6992"/>
        <c:axId val="1725229376"/>
      </c:lineChart>
      <c:catAx>
        <c:axId val="17252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9376"/>
        <c:crosses val="autoZero"/>
        <c:auto val="1"/>
        <c:lblAlgn val="ctr"/>
        <c:lblOffset val="100"/>
        <c:noMultiLvlLbl val="0"/>
      </c:catAx>
      <c:valAx>
        <c:axId val="1725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Var_M_GenGrowth_ConstPrice!$J$78:$BL$78</c:f>
              <c:numCache>
                <c:formatCode>General</c:formatCode>
                <c:ptCount val="55"/>
                <c:pt idx="0">
                  <c:v>7.8312542704743245E-3</c:v>
                </c:pt>
                <c:pt idx="1">
                  <c:v>7.896087565961012E-3</c:v>
                </c:pt>
                <c:pt idx="2">
                  <c:v>8.0488544085228347E-3</c:v>
                </c:pt>
                <c:pt idx="3">
                  <c:v>8.3883615169839578E-3</c:v>
                </c:pt>
                <c:pt idx="4">
                  <c:v>9.0288024316345136E-3</c:v>
                </c:pt>
                <c:pt idx="5">
                  <c:v>1.0150712800463325E-2</c:v>
                </c:pt>
                <c:pt idx="6">
                  <c:v>1.2808731108878989E-2</c:v>
                </c:pt>
                <c:pt idx="7">
                  <c:v>1.8288195452651573E-2</c:v>
                </c:pt>
                <c:pt idx="8">
                  <c:v>3.1395226501037966E-2</c:v>
                </c:pt>
                <c:pt idx="9">
                  <c:v>5.3095548280135796E-2</c:v>
                </c:pt>
                <c:pt idx="10">
                  <c:v>0.10439465855309238</c:v>
                </c:pt>
                <c:pt idx="11">
                  <c:v>0.19957022632925292</c:v>
                </c:pt>
                <c:pt idx="12">
                  <c:v>0.41685133042125738</c:v>
                </c:pt>
                <c:pt idx="13">
                  <c:v>0.90029321893669023</c:v>
                </c:pt>
                <c:pt idx="14">
                  <c:v>1.7243998923066164</c:v>
                </c:pt>
                <c:pt idx="15">
                  <c:v>3.3954219094761728</c:v>
                </c:pt>
                <c:pt idx="16">
                  <c:v>6.5488792109561933</c:v>
                </c:pt>
                <c:pt idx="17">
                  <c:v>11.735369160203174</c:v>
                </c:pt>
                <c:pt idx="18">
                  <c:v>19.560940690526486</c:v>
                </c:pt>
                <c:pt idx="19">
                  <c:v>31.106843349498714</c:v>
                </c:pt>
                <c:pt idx="20">
                  <c:v>45.082401077239496</c:v>
                </c:pt>
                <c:pt idx="21">
                  <c:v>56.574165177131654</c:v>
                </c:pt>
                <c:pt idx="22">
                  <c:v>64.895442445252243</c:v>
                </c:pt>
                <c:pt idx="23">
                  <c:v>77.05441386630892</c:v>
                </c:pt>
                <c:pt idx="24">
                  <c:v>87.198524083904772</c:v>
                </c:pt>
                <c:pt idx="25">
                  <c:v>89.779166834952733</c:v>
                </c:pt>
                <c:pt idx="26">
                  <c:v>101.90797353316736</c:v>
                </c:pt>
                <c:pt idx="27">
                  <c:v>104.57004254014295</c:v>
                </c:pt>
                <c:pt idx="28">
                  <c:v>107.00336625791932</c:v>
                </c:pt>
                <c:pt idx="29">
                  <c:v>109.31327031926007</c:v>
                </c:pt>
                <c:pt idx="30">
                  <c:v>111.55699143744107</c:v>
                </c:pt>
                <c:pt idx="31">
                  <c:v>113.7653434350776</c:v>
                </c:pt>
                <c:pt idx="32">
                  <c:v>115.95483102007529</c:v>
                </c:pt>
                <c:pt idx="33">
                  <c:v>118.13426937993087</c:v>
                </c:pt>
                <c:pt idx="34">
                  <c:v>120.30835880681468</c:v>
                </c:pt>
                <c:pt idx="35">
                  <c:v>122.4796028471422</c:v>
                </c:pt>
                <c:pt idx="36">
                  <c:v>124.64933399912599</c:v>
                </c:pt>
                <c:pt idx="37">
                  <c:v>126.81826108142978</c:v>
                </c:pt>
                <c:pt idx="38">
                  <c:v>128.98676097508718</c:v>
                </c:pt>
                <c:pt idx="39">
                  <c:v>131.15503398850024</c:v>
                </c:pt>
                <c:pt idx="40">
                  <c:v>133.32318654464902</c:v>
                </c:pt>
                <c:pt idx="41">
                  <c:v>135.49127516631623</c:v>
                </c:pt>
                <c:pt idx="42">
                  <c:v>137.6593298638663</c:v>
                </c:pt>
                <c:pt idx="43">
                  <c:v>139.82736656616314</c:v>
                </c:pt>
                <c:pt idx="44">
                  <c:v>141.99539372539923</c:v>
                </c:pt>
                <c:pt idx="45">
                  <c:v>144.16341582520386</c:v>
                </c:pt>
                <c:pt idx="46">
                  <c:v>146.33143524334787</c:v>
                </c:pt>
                <c:pt idx="47">
                  <c:v>148.49945324048068</c:v>
                </c:pt>
                <c:pt idx="48">
                  <c:v>150.66747048480269</c:v>
                </c:pt>
                <c:pt idx="49">
                  <c:v>152.83548733039967</c:v>
                </c:pt>
                <c:pt idx="50">
                  <c:v>155.0035039648613</c:v>
                </c:pt>
                <c:pt idx="51">
                  <c:v>157.17152048754573</c:v>
                </c:pt>
                <c:pt idx="52">
                  <c:v>159.33953695106689</c:v>
                </c:pt>
                <c:pt idx="53">
                  <c:v>161.50755338327963</c:v>
                </c:pt>
                <c:pt idx="54">
                  <c:v>163.6755697989278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0336"/>
        <c:axId val="1725239168"/>
      </c:lineChart>
      <c:catAx>
        <c:axId val="172521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9168"/>
        <c:crosses val="autoZero"/>
        <c:auto val="1"/>
        <c:lblAlgn val="ctr"/>
        <c:lblOffset val="100"/>
        <c:noMultiLvlLbl val="0"/>
      </c:catAx>
      <c:valAx>
        <c:axId val="17252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22496"/>
        <c:axId val="566821408"/>
      </c:lineChart>
      <c:catAx>
        <c:axId val="56682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1408"/>
        <c:crosses val="autoZero"/>
        <c:auto val="1"/>
        <c:lblAlgn val="ctr"/>
        <c:lblOffset val="100"/>
        <c:noMultiLvlLbl val="0"/>
      </c:catAx>
      <c:valAx>
        <c:axId val="5668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Var_M_GenGrowth_ConstPrice!$J$101:$BL$101</c:f>
              <c:numCache>
                <c:formatCode>General</c:formatCode>
                <c:ptCount val="55"/>
                <c:pt idx="0">
                  <c:v>2.5677876788920888E-5</c:v>
                </c:pt>
                <c:pt idx="1">
                  <c:v>4.1925541943201466E-5</c:v>
                </c:pt>
                <c:pt idx="2">
                  <c:v>7.04549087229502E-5</c:v>
                </c:pt>
                <c:pt idx="3">
                  <c:v>1.1896446639504722E-4</c:v>
                </c:pt>
                <c:pt idx="4">
                  <c:v>1.9071905725022035E-4</c:v>
                </c:pt>
                <c:pt idx="5">
                  <c:v>2.8280123177086341E-4</c:v>
                </c:pt>
                <c:pt idx="6">
                  <c:v>4.8987412235125104E-4</c:v>
                </c:pt>
                <c:pt idx="7">
                  <c:v>7.8818059954357752E-4</c:v>
                </c:pt>
                <c:pt idx="8">
                  <c:v>1.3825709182212714E-3</c:v>
                </c:pt>
                <c:pt idx="9">
                  <c:v>2.0501779789822584E-3</c:v>
                </c:pt>
                <c:pt idx="10">
                  <c:v>3.3789496629202799E-3</c:v>
                </c:pt>
                <c:pt idx="11">
                  <c:v>5.2689209613237175E-3</c:v>
                </c:pt>
                <c:pt idx="12">
                  <c:v>8.7527764317252548E-3</c:v>
                </c:pt>
                <c:pt idx="13">
                  <c:v>1.5025340879420692E-2</c:v>
                </c:pt>
                <c:pt idx="14">
                  <c:v>2.2013958009889589E-2</c:v>
                </c:pt>
                <c:pt idx="15">
                  <c:v>3.5305790490785451E-2</c:v>
                </c:pt>
                <c:pt idx="16">
                  <c:v>5.6402224176893216E-2</c:v>
                </c:pt>
                <c:pt idx="17">
                  <c:v>8.6798901990863084E-2</c:v>
                </c:pt>
                <c:pt idx="18">
                  <c:v>0.13220410908097455</c:v>
                </c:pt>
                <c:pt idx="19">
                  <c:v>0.21755856908794236</c:v>
                </c:pt>
                <c:pt idx="20">
                  <c:v>0.36172219972405639</c:v>
                </c:pt>
                <c:pt idx="21">
                  <c:v>0.58138860389181335</c:v>
                </c:pt>
                <c:pt idx="22">
                  <c:v>0.90961295458509572</c:v>
                </c:pt>
                <c:pt idx="23">
                  <c:v>1.5347520022404373</c:v>
                </c:pt>
                <c:pt idx="24">
                  <c:v>2.5153406071340836</c:v>
                </c:pt>
                <c:pt idx="25">
                  <c:v>3.8416370662373138</c:v>
                </c:pt>
                <c:pt idx="26">
                  <c:v>5.8572933595267429</c:v>
                </c:pt>
                <c:pt idx="27">
                  <c:v>8.5035556343770295</c:v>
                </c:pt>
                <c:pt idx="28">
                  <c:v>12.065100506407786</c:v>
                </c:pt>
                <c:pt idx="29">
                  <c:v>16.618087297130881</c:v>
                </c:pt>
                <c:pt idx="30">
                  <c:v>22.076962662054456</c:v>
                </c:pt>
                <c:pt idx="31">
                  <c:v>28.150569265126443</c:v>
                </c:pt>
                <c:pt idx="32">
                  <c:v>34.385388166720233</c:v>
                </c:pt>
                <c:pt idx="33">
                  <c:v>40.297427214406177</c:v>
                </c:pt>
                <c:pt idx="34">
                  <c:v>45.519273289383534</c:v>
                </c:pt>
                <c:pt idx="35">
                  <c:v>49.876205453747488</c:v>
                </c:pt>
                <c:pt idx="36">
                  <c:v>53.36984059993047</c:v>
                </c:pt>
                <c:pt idx="37">
                  <c:v>56.11099478771726</c:v>
                </c:pt>
                <c:pt idx="38">
                  <c:v>58.251798003541957</c:v>
                </c:pt>
                <c:pt idx="39">
                  <c:v>59.941184030217471</c:v>
                </c:pt>
                <c:pt idx="40">
                  <c:v>61.304404134718553</c:v>
                </c:pt>
                <c:pt idx="41">
                  <c:v>62.438180181918909</c:v>
                </c:pt>
                <c:pt idx="42">
                  <c:v>63.413416996066481</c:v>
                </c:pt>
                <c:pt idx="43">
                  <c:v>64.280409886815008</c:v>
                </c:pt>
                <c:pt idx="44">
                  <c:v>65.074085358427212</c:v>
                </c:pt>
                <c:pt idx="45">
                  <c:v>65.818363800433332</c:v>
                </c:pt>
                <c:pt idx="46">
                  <c:v>66.529479464988583</c:v>
                </c:pt>
                <c:pt idx="47">
                  <c:v>67.218384254378265</c:v>
                </c:pt>
                <c:pt idx="48">
                  <c:v>67.892437147819336</c:v>
                </c:pt>
                <c:pt idx="49">
                  <c:v>68.556569793543744</c:v>
                </c:pt>
                <c:pt idx="50">
                  <c:v>69.214081263534084</c:v>
                </c:pt>
                <c:pt idx="51">
                  <c:v>69.867175834870054</c:v>
                </c:pt>
                <c:pt idx="52">
                  <c:v>70.51732507408623</c:v>
                </c:pt>
                <c:pt idx="53">
                  <c:v>71.165510823454369</c:v>
                </c:pt>
                <c:pt idx="54">
                  <c:v>71.812387905549457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6448"/>
        <c:axId val="1725214688"/>
      </c:lineChart>
      <c:catAx>
        <c:axId val="17252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4688"/>
        <c:crosses val="autoZero"/>
        <c:auto val="1"/>
        <c:lblAlgn val="ctr"/>
        <c:lblOffset val="100"/>
        <c:noMultiLvlLbl val="0"/>
      </c:catAx>
      <c:valAx>
        <c:axId val="1725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Var_M_GenGrowth_ConstPrice!$J$124:$BL$124</c:f>
              <c:numCache>
                <c:formatCode>General</c:formatCode>
                <c:ptCount val="55"/>
                <c:pt idx="0">
                  <c:v>1.165086766082226E-2</c:v>
                </c:pt>
                <c:pt idx="1">
                  <c:v>1.4907301953999422E-2</c:v>
                </c:pt>
                <c:pt idx="2">
                  <c:v>2.0483404232765633E-2</c:v>
                </c:pt>
                <c:pt idx="3">
                  <c:v>2.8792652452675632E-2</c:v>
                </c:pt>
                <c:pt idx="4">
                  <c:v>3.9589065071329782E-2</c:v>
                </c:pt>
                <c:pt idx="5">
                  <c:v>5.1935455862732793E-2</c:v>
                </c:pt>
                <c:pt idx="6">
                  <c:v>8.0263804322254273E-2</c:v>
                </c:pt>
                <c:pt idx="7">
                  <c:v>0.12100426325979999</c:v>
                </c:pt>
                <c:pt idx="8">
                  <c:v>0.19138694411289198</c:v>
                </c:pt>
                <c:pt idx="9">
                  <c:v>0.26461239610600806</c:v>
                </c:pt>
                <c:pt idx="10">
                  <c:v>0.39800350758444381</c:v>
                </c:pt>
                <c:pt idx="11">
                  <c:v>0.56057132137340338</c:v>
                </c:pt>
                <c:pt idx="12">
                  <c:v>0.8445208338501512</c:v>
                </c:pt>
                <c:pt idx="13">
                  <c:v>1.2897175662986877</c:v>
                </c:pt>
                <c:pt idx="14">
                  <c:v>1.7564136654638451</c:v>
                </c:pt>
                <c:pt idx="15">
                  <c:v>2.4991032315753192</c:v>
                </c:pt>
                <c:pt idx="16">
                  <c:v>3.4282248216177131</c:v>
                </c:pt>
                <c:pt idx="17">
                  <c:v>4.5422610767548379</c:v>
                </c:pt>
                <c:pt idx="18">
                  <c:v>5.8710363436491466</c:v>
                </c:pt>
                <c:pt idx="19">
                  <c:v>7.8785945959724604</c:v>
                </c:pt>
                <c:pt idx="20">
                  <c:v>10.447137676462892</c:v>
                </c:pt>
                <c:pt idx="21">
                  <c:v>12.614295090365331</c:v>
                </c:pt>
                <c:pt idx="22">
                  <c:v>15.023708942036736</c:v>
                </c:pt>
                <c:pt idx="23">
                  <c:v>18.531380827966188</c:v>
                </c:pt>
                <c:pt idx="24">
                  <c:v>22.062767131614709</c:v>
                </c:pt>
                <c:pt idx="25">
                  <c:v>24.033694719687929</c:v>
                </c:pt>
                <c:pt idx="26">
                  <c:v>26.737836879864197</c:v>
                </c:pt>
                <c:pt idx="27">
                  <c:v>28.185137513391187</c:v>
                </c:pt>
                <c:pt idx="28">
                  <c:v>29.468800099329599</c:v>
                </c:pt>
                <c:pt idx="29">
                  <c:v>30.618513164583472</c:v>
                </c:pt>
                <c:pt idx="30">
                  <c:v>31.661708768993069</c:v>
                </c:pt>
                <c:pt idx="31">
                  <c:v>32.621965013319652</c:v>
                </c:pt>
                <c:pt idx="32">
                  <c:v>33.518624118692031</c:v>
                </c:pt>
                <c:pt idx="33">
                  <c:v>34.367061434906731</c:v>
                </c:pt>
                <c:pt idx="34">
                  <c:v>35.179234751096786</c:v>
                </c:pt>
                <c:pt idx="35">
                  <c:v>35.964301478801282</c:v>
                </c:pt>
                <c:pt idx="36">
                  <c:v>36.729197468073437</c:v>
                </c:pt>
                <c:pt idx="37">
                  <c:v>37.479134203672096</c:v>
                </c:pt>
                <c:pt idx="38">
                  <c:v>38.218004778371551</c:v>
                </c:pt>
                <c:pt idx="39">
                  <c:v>38.948704966027812</c:v>
                </c:pt>
                <c:pt idx="40">
                  <c:v>39.6733818366395</c:v>
                </c:pt>
                <c:pt idx="41">
                  <c:v>40.393623499499071</c:v>
                </c:pt>
                <c:pt idx="42">
                  <c:v>41.110602454843921</c:v>
                </c:pt>
                <c:pt idx="43">
                  <c:v>41.825183116549383</c:v>
                </c:pt>
                <c:pt idx="44">
                  <c:v>42.538002039821919</c:v>
                </c:pt>
                <c:pt idx="45">
                  <c:v>43.249527553038213</c:v>
                </c:pt>
                <c:pt idx="46">
                  <c:v>43.960103954115723</c:v>
                </c:pt>
                <c:pt idx="47">
                  <c:v>44.669984195735431</c:v>
                </c:pt>
                <c:pt idx="48">
                  <c:v>45.379354017098265</c:v>
                </c:pt>
                <c:pt idx="49">
                  <c:v>46.088349737166638</c:v>
                </c:pt>
                <c:pt idx="50">
                  <c:v>46.797071360443752</c:v>
                </c:pt>
                <c:pt idx="51">
                  <c:v>47.505592221817686</c:v>
                </c:pt>
                <c:pt idx="52">
                  <c:v>48.213966079284305</c:v>
                </c:pt>
                <c:pt idx="53">
                  <c:v>48.922232326632866</c:v>
                </c:pt>
                <c:pt idx="54">
                  <c:v>49.630419822354277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1968"/>
        <c:axId val="1725225024"/>
      </c:lineChart>
      <c:catAx>
        <c:axId val="17252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5024"/>
        <c:crosses val="autoZero"/>
        <c:auto val="1"/>
        <c:lblAlgn val="ctr"/>
        <c:lblOffset val="100"/>
        <c:noMultiLvlLbl val="0"/>
      </c:catAx>
      <c:valAx>
        <c:axId val="1725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Var_M_GenGrowth_ConstPrice!$J$147:$BL$147</c:f>
              <c:numCache>
                <c:formatCode>General</c:formatCode>
                <c:ptCount val="55"/>
                <c:pt idx="0">
                  <c:v>1.2725224359259633</c:v>
                </c:pt>
                <c:pt idx="1">
                  <c:v>1.3718481011251236</c:v>
                </c:pt>
                <c:pt idx="2">
                  <c:v>1.5466983271280701</c:v>
                </c:pt>
                <c:pt idx="3">
                  <c:v>1.8269620985820156</c:v>
                </c:pt>
                <c:pt idx="4">
                  <c:v>2.2184697361932049</c:v>
                </c:pt>
                <c:pt idx="5">
                  <c:v>2.6907007098584774</c:v>
                </c:pt>
                <c:pt idx="6">
                  <c:v>3.7455168373449448</c:v>
                </c:pt>
                <c:pt idx="7">
                  <c:v>5.30722475766777</c:v>
                </c:pt>
                <c:pt idx="8">
                  <c:v>8.2024864198004348</c:v>
                </c:pt>
                <c:pt idx="9">
                  <c:v>11.481825680073589</c:v>
                </c:pt>
                <c:pt idx="10">
                  <c:v>17.559384225165175</c:v>
                </c:pt>
                <c:pt idx="11">
                  <c:v>25.259608312943719</c:v>
                </c:pt>
                <c:pt idx="12">
                  <c:v>38.932730791427801</c:v>
                </c:pt>
                <c:pt idx="13">
                  <c:v>58.812701642396625</c:v>
                </c:pt>
                <c:pt idx="14">
                  <c:v>78.617699877834525</c:v>
                </c:pt>
                <c:pt idx="15">
                  <c:v>108.43372709105228</c:v>
                </c:pt>
                <c:pt idx="16">
                  <c:v>145.65003210547277</c:v>
                </c:pt>
                <c:pt idx="17">
                  <c:v>178.20889552666179</c:v>
                </c:pt>
                <c:pt idx="18">
                  <c:v>216.41653863751924</c:v>
                </c:pt>
                <c:pt idx="19">
                  <c:v>270.71064317780332</c:v>
                </c:pt>
                <c:pt idx="20">
                  <c:v>323.41951470006467</c:v>
                </c:pt>
                <c:pt idx="21">
                  <c:v>374.5330783168215</c:v>
                </c:pt>
                <c:pt idx="22">
                  <c:v>424.70920215650813</c:v>
                </c:pt>
                <c:pt idx="23">
                  <c:v>512.53840649817096</c:v>
                </c:pt>
                <c:pt idx="24">
                  <c:v>588.98985653734837</c:v>
                </c:pt>
                <c:pt idx="25">
                  <c:v>640.70245649905996</c:v>
                </c:pt>
                <c:pt idx="26">
                  <c:v>651.15978419199882</c:v>
                </c:pt>
                <c:pt idx="27">
                  <c:v>676.61084652316595</c:v>
                </c:pt>
                <c:pt idx="28">
                  <c:v>700.83978530244337</c:v>
                </c:pt>
                <c:pt idx="29">
                  <c:v>724.1645332991485</c:v>
                </c:pt>
                <c:pt idx="30">
                  <c:v>746.82607954422554</c:v>
                </c:pt>
                <c:pt idx="31">
                  <c:v>769.00424501434657</c:v>
                </c:pt>
                <c:pt idx="32">
                  <c:v>790.83173451439609</c:v>
                </c:pt>
                <c:pt idx="33">
                  <c:v>812.40571157494162</c:v>
                </c:pt>
                <c:pt idx="34">
                  <c:v>833.79690994705197</c:v>
                </c:pt>
                <c:pt idx="35">
                  <c:v>855.05660451232689</c:v>
                </c:pt>
                <c:pt idx="36">
                  <c:v>876.22184535356439</c:v>
                </c:pt>
                <c:pt idx="37">
                  <c:v>897.31933781176167</c:v>
                </c:pt>
                <c:pt idx="38">
                  <c:v>918.36829319747096</c:v>
                </c:pt>
                <c:pt idx="39">
                  <c:v>939.38250986373157</c:v>
                </c:pt>
                <c:pt idx="40">
                  <c:v>960.37188531757988</c:v>
                </c:pt>
                <c:pt idx="41">
                  <c:v>981.34351106451493</c:v>
                </c:pt>
                <c:pt idx="42">
                  <c:v>1002.302463190555</c:v>
                </c:pt>
                <c:pt idx="43">
                  <c:v>1023.252372022986</c:v>
                </c:pt>
                <c:pt idx="44">
                  <c:v>1044.1958318977897</c:v>
                </c:pt>
                <c:pt idx="45">
                  <c:v>1065.1346954922064</c:v>
                </c:pt>
                <c:pt idx="46">
                  <c:v>1086.0702849850234</c:v>
                </c:pt>
                <c:pt idx="47">
                  <c:v>1107.0035433878447</c:v>
                </c:pt>
                <c:pt idx="48">
                  <c:v>1127.935142898064</c:v>
                </c:pt>
                <c:pt idx="49">
                  <c:v>1148.8655624144324</c:v>
                </c:pt>
                <c:pt idx="50">
                  <c:v>1169.7951429492127</c:v>
                </c:pt>
                <c:pt idx="51">
                  <c:v>1190.7241272118799</c:v>
                </c:pt>
                <c:pt idx="52">
                  <c:v>1211.6526878671971</c:v>
                </c:pt>
                <c:pt idx="53">
                  <c:v>1232.5809476958379</c:v>
                </c:pt>
                <c:pt idx="54">
                  <c:v>1253.5089939695417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8832"/>
        <c:axId val="1725231552"/>
      </c:lineChart>
      <c:catAx>
        <c:axId val="17252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1552"/>
        <c:crosses val="autoZero"/>
        <c:auto val="1"/>
        <c:lblAlgn val="ctr"/>
        <c:lblOffset val="100"/>
        <c:noMultiLvlLbl val="0"/>
      </c:catAx>
      <c:valAx>
        <c:axId val="17252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Var_M_GenGrowth_ConstPrice!$J$170:$BL$170</c:f>
              <c:numCache>
                <c:formatCode>General</c:formatCode>
                <c:ptCount val="55"/>
                <c:pt idx="0">
                  <c:v>2.3112367217257221E-3</c:v>
                </c:pt>
                <c:pt idx="1">
                  <c:v>2.87515820042142E-3</c:v>
                </c:pt>
                <c:pt idx="2">
                  <c:v>3.8065441997508333E-3</c:v>
                </c:pt>
                <c:pt idx="3">
                  <c:v>5.2229071726235272E-3</c:v>
                </c:pt>
                <c:pt idx="4">
                  <c:v>6.6771061106567072E-3</c:v>
                </c:pt>
                <c:pt idx="5">
                  <c:v>8.0784029028180548E-3</c:v>
                </c:pt>
                <c:pt idx="6">
                  <c:v>1.1489538289887455E-2</c:v>
                </c:pt>
                <c:pt idx="7">
                  <c:v>1.5730009416117737E-2</c:v>
                </c:pt>
                <c:pt idx="8">
                  <c:v>2.2449723227411688E-2</c:v>
                </c:pt>
                <c:pt idx="9">
                  <c:v>2.7776664182733658E-2</c:v>
                </c:pt>
                <c:pt idx="10">
                  <c:v>3.9003590992934385E-2</c:v>
                </c:pt>
                <c:pt idx="11">
                  <c:v>5.0086639289583325E-2</c:v>
                </c:pt>
                <c:pt idx="12">
                  <c:v>7.0407724618409301E-2</c:v>
                </c:pt>
                <c:pt idx="13">
                  <c:v>9.9104041538351284E-2</c:v>
                </c:pt>
                <c:pt idx="14">
                  <c:v>0.12973162725676721</c:v>
                </c:pt>
                <c:pt idx="15">
                  <c:v>0.17309870925598073</c:v>
                </c:pt>
                <c:pt idx="16">
                  <c:v>0.22227632679105683</c:v>
                </c:pt>
                <c:pt idx="17">
                  <c:v>0.28754058201066202</c:v>
                </c:pt>
                <c:pt idx="18">
                  <c:v>0.36435516196637724</c:v>
                </c:pt>
                <c:pt idx="19">
                  <c:v>0.50610964899033051</c:v>
                </c:pt>
                <c:pt idx="20">
                  <c:v>0.70390685687646382</c:v>
                </c:pt>
                <c:pt idx="21">
                  <c:v>0.90201086578845557</c:v>
                </c:pt>
                <c:pt idx="22">
                  <c:v>1.1433092230634525</c:v>
                </c:pt>
                <c:pt idx="23">
                  <c:v>1.4981634211008747</c:v>
                </c:pt>
                <c:pt idx="24">
                  <c:v>1.9750231227645227</c:v>
                </c:pt>
                <c:pt idx="25">
                  <c:v>2.427707467457719</c:v>
                </c:pt>
                <c:pt idx="26">
                  <c:v>2.8612917883476947</c:v>
                </c:pt>
                <c:pt idx="27">
                  <c:v>3.315555169912626</c:v>
                </c:pt>
                <c:pt idx="28">
                  <c:v>3.7955128909233391</c:v>
                </c:pt>
                <c:pt idx="29">
                  <c:v>4.2926653869241846</c:v>
                </c:pt>
                <c:pt idx="30">
                  <c:v>4.7979505514573608</c:v>
                </c:pt>
                <c:pt idx="31">
                  <c:v>5.3025467589342989</c:v>
                </c:pt>
                <c:pt idx="32">
                  <c:v>5.7985825830434736</c:v>
                </c:pt>
                <c:pt idx="33">
                  <c:v>6.2796437529517881</c:v>
                </c:pt>
                <c:pt idx="34">
                  <c:v>6.7410286177242851</c:v>
                </c:pt>
                <c:pt idx="35">
                  <c:v>7.1797648663175897</c:v>
                </c:pt>
                <c:pt idx="36">
                  <c:v>7.5944432027512239</c:v>
                </c:pt>
                <c:pt idx="37">
                  <c:v>7.9849409867416599</c:v>
                </c:pt>
                <c:pt idx="38">
                  <c:v>8.3521044019381279</c:v>
                </c:pt>
                <c:pt idx="39">
                  <c:v>8.6974407601939561</c:v>
                </c:pt>
                <c:pt idx="40">
                  <c:v>9.0228522014957449</c:v>
                </c:pt>
                <c:pt idx="41">
                  <c:v>9.3304243308730967</c:v>
                </c:pt>
                <c:pt idx="42">
                  <c:v>9.6222708020531194</c:v>
                </c:pt>
                <c:pt idx="43">
                  <c:v>9.9004275934320916</c:v>
                </c:pt>
                <c:pt idx="44">
                  <c:v>10.166787583622172</c:v>
                </c:pt>
                <c:pt idx="45">
                  <c:v>10.423065589844651</c:v>
                </c:pt>
                <c:pt idx="46">
                  <c:v>10.670785054051061</c:v>
                </c:pt>
                <c:pt idx="47">
                  <c:v>10.911279184018584</c:v>
                </c:pt>
                <c:pt idx="48">
                  <c:v>11.145701059054071</c:v>
                </c:pt>
                <c:pt idx="49">
                  <c:v>11.375038728336676</c:v>
                </c:pt>
                <c:pt idx="50">
                  <c:v>11.600132564662053</c:v>
                </c:pt>
                <c:pt idx="51">
                  <c:v>11.821693079489743</c:v>
                </c:pt>
                <c:pt idx="52">
                  <c:v>12.040318092004226</c:v>
                </c:pt>
                <c:pt idx="53">
                  <c:v>12.256508625202358</c:v>
                </c:pt>
                <c:pt idx="54">
                  <c:v>12.470683225281364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9920"/>
        <c:axId val="1725235360"/>
      </c:lineChart>
      <c:catAx>
        <c:axId val="17252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5360"/>
        <c:crosses val="autoZero"/>
        <c:auto val="1"/>
        <c:lblAlgn val="ctr"/>
        <c:lblOffset val="100"/>
        <c:noMultiLvlLbl val="0"/>
      </c:catAx>
      <c:valAx>
        <c:axId val="17252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Var_M_GenGrowth_ConstPrice!$K$14:$AK$14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Var_M_GenGrowth_ConstPrice!$K$15:$AK$15</c:f>
              <c:numCache>
                <c:formatCode>General</c:formatCode>
                <c:ptCount val="27"/>
                <c:pt idx="0">
                  <c:v>0.78400591180684964</c:v>
                </c:pt>
                <c:pt idx="1">
                  <c:v>0.64474483833371787</c:v>
                </c:pt>
                <c:pt idx="2">
                  <c:v>0.47573686237874657</c:v>
                </c:pt>
                <c:pt idx="3">
                  <c:v>0.31210940593969605</c:v>
                </c:pt>
                <c:pt idx="4">
                  <c:v>0.26631116889557782</c:v>
                </c:pt>
                <c:pt idx="5">
                  <c:v>0.153609554446935</c:v>
                </c:pt>
                <c:pt idx="6">
                  <c:v>0.10793287666273631</c:v>
                </c:pt>
                <c:pt idx="7">
                  <c:v>8.3194513282331795E-2</c:v>
                </c:pt>
                <c:pt idx="8">
                  <c:v>6.7681760856372855E-2</c:v>
                </c:pt>
                <c:pt idx="9">
                  <c:v>5.7044951170845494E-2</c:v>
                </c:pt>
                <c:pt idx="10">
                  <c:v>4.9297410773643503E-2</c:v>
                </c:pt>
                <c:pt idx="11">
                  <c:v>4.3402689453270415E-2</c:v>
                </c:pt>
                <c:pt idx="12">
                  <c:v>3.876712367288155E-2</c:v>
                </c:pt>
                <c:pt idx="13">
                  <c:v>3.5026197799782888E-2</c:v>
                </c:pt>
                <c:pt idx="14">
                  <c:v>3.1943713164872843E-2</c:v>
                </c:pt>
                <c:pt idx="15">
                  <c:v>2.9359892399580416E-2</c:v>
                </c:pt>
                <c:pt idx="16">
                  <c:v>2.7162785018490829E-2</c:v>
                </c:pt>
                <c:pt idx="17">
                  <c:v>2.5271618054905399E-2</c:v>
                </c:pt>
                <c:pt idx="18">
                  <c:v>2.3626649094700945E-2</c:v>
                </c:pt>
                <c:pt idx="19">
                  <c:v>2.218274001467499E-2</c:v>
                </c:pt>
                <c:pt idx="20">
                  <c:v>2.0905151398425796E-2</c:v>
                </c:pt>
                <c:pt idx="21">
                  <c:v>1.9766711103416913E-2</c:v>
                </c:pt>
                <c:pt idx="22">
                  <c:v>1.8745860203396317E-2</c:v>
                </c:pt>
                <c:pt idx="23">
                  <c:v>1.7825274698605859E-2</c:v>
                </c:pt>
                <c:pt idx="24">
                  <c:v>1.6990874332116986E-2</c:v>
                </c:pt>
                <c:pt idx="25">
                  <c:v>1.6231097341347995E-2</c:v>
                </c:pt>
                <c:pt idx="26">
                  <c:v>1.5536361465431811E-2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DA-4A6B-AC74-B7F7668B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1216"/>
        <c:axId val="1725227744"/>
      </c:scatterChart>
      <c:valAx>
        <c:axId val="17252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7744"/>
        <c:crosses val="autoZero"/>
        <c:crossBetween val="midCat"/>
      </c:valAx>
      <c:valAx>
        <c:axId val="17252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Var_M_GenGrowth_ConstPrice!$L$37:$AI$37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Var_M_GenGrowth_ConstPrice!$L$38:$AI$38</c:f>
              <c:numCache>
                <c:formatCode>General</c:formatCode>
                <c:ptCount val="24"/>
                <c:pt idx="0">
                  <c:v>0.89992119159051898</c:v>
                </c:pt>
                <c:pt idx="1">
                  <c:v>0.81805156567977666</c:v>
                </c:pt>
                <c:pt idx="2">
                  <c:v>0.69212119744484835</c:v>
                </c:pt>
                <c:pt idx="3">
                  <c:v>0.52919368070854755</c:v>
                </c:pt>
                <c:pt idx="4">
                  <c:v>0.47346598614669205</c:v>
                </c:pt>
                <c:pt idx="5">
                  <c:v>0.31015750834896866</c:v>
                </c:pt>
                <c:pt idx="6">
                  <c:v>0.23061388115598794</c:v>
                </c:pt>
                <c:pt idx="7">
                  <c:v>0.18354225904565497</c:v>
                </c:pt>
                <c:pt idx="8">
                  <c:v>0.15242924897689436</c:v>
                </c:pt>
                <c:pt idx="9">
                  <c:v>0.13033553202432391</c:v>
                </c:pt>
                <c:pt idx="10">
                  <c:v>0.11383571872999844</c:v>
                </c:pt>
                <c:pt idx="11">
                  <c:v>0.10104405674157006</c:v>
                </c:pt>
                <c:pt idx="12">
                  <c:v>9.0836774458350131E-2</c:v>
                </c:pt>
                <c:pt idx="13">
                  <c:v>8.250252332284734E-2</c:v>
                </c:pt>
                <c:pt idx="14">
                  <c:v>7.5569079360078589E-2</c:v>
                </c:pt>
                <c:pt idx="15">
                  <c:v>6.9710653572745515E-2</c:v>
                </c:pt>
                <c:pt idx="16">
                  <c:v>6.4695214504545157E-2</c:v>
                </c:pt>
                <c:pt idx="17">
                  <c:v>6.0353024315225601E-2</c:v>
                </c:pt>
                <c:pt idx="18">
                  <c:v>5.6557048622926362E-2</c:v>
                </c:pt>
                <c:pt idx="19">
                  <c:v>5.3210321756168785E-2</c:v>
                </c:pt>
                <c:pt idx="20">
                  <c:v>5.0237547303232134E-2</c:v>
                </c:pt>
                <c:pt idx="21">
                  <c:v>4.7579365264894403E-2</c:v>
                </c:pt>
                <c:pt idx="22">
                  <c:v>4.5188347772235342E-2</c:v>
                </c:pt>
                <c:pt idx="23">
                  <c:v>4.3026144402451394E-2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E8-4E86-9F8A-D5E4474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3936"/>
        <c:axId val="1725230464"/>
      </c:scatterChart>
      <c:valAx>
        <c:axId val="17252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0464"/>
        <c:crosses val="autoZero"/>
        <c:crossBetween val="midCat"/>
      </c:valAx>
      <c:valAx>
        <c:axId val="17252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156537753222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Var_M_GenGrowth_ConstPrice!$L$60:$AI$60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Var_M_GenGrowth_ConstPrice!$L$61:$AI$61</c:f>
              <c:numCache>
                <c:formatCode>General</c:formatCode>
                <c:ptCount val="24"/>
                <c:pt idx="0">
                  <c:v>0.8096942708282534</c:v>
                </c:pt>
                <c:pt idx="1">
                  <c:v>0.68024058944223098</c:v>
                </c:pt>
                <c:pt idx="2">
                  <c:v>0.51542772417492466</c:v>
                </c:pt>
                <c:pt idx="3">
                  <c:v>0.34718937741745665</c:v>
                </c:pt>
                <c:pt idx="4">
                  <c:v>0.29847711895460655</c:v>
                </c:pt>
                <c:pt idx="5">
                  <c:v>0.17541763456699805</c:v>
                </c:pt>
                <c:pt idx="6">
                  <c:v>0.12420783809581488</c:v>
                </c:pt>
                <c:pt idx="7">
                  <c:v>9.6141252864388335E-2</c:v>
                </c:pt>
                <c:pt idx="8">
                  <c:v>7.8420898987390547E-2</c:v>
                </c:pt>
                <c:pt idx="9">
                  <c:v>6.6216204875132315E-2</c:v>
                </c:pt>
                <c:pt idx="10">
                  <c:v>5.7298762261686446E-2</c:v>
                </c:pt>
                <c:pt idx="11">
                  <c:v>5.0498101820334367E-2</c:v>
                </c:pt>
                <c:pt idx="12">
                  <c:v>4.5140480348391875E-2</c:v>
                </c:pt>
                <c:pt idx="13">
                  <c:v>4.0810653564074095E-2</c:v>
                </c:pt>
                <c:pt idx="14">
                  <c:v>3.7238752132105708E-2</c:v>
                </c:pt>
                <c:pt idx="15">
                  <c:v>3.4241782893240459E-2</c:v>
                </c:pt>
                <c:pt idx="16">
                  <c:v>3.1691273879899326E-2</c:v>
                </c:pt>
                <c:pt idx="17">
                  <c:v>2.9494376772206871E-2</c:v>
                </c:pt>
                <c:pt idx="18">
                  <c:v>2.7582319876372094E-2</c:v>
                </c:pt>
                <c:pt idx="19">
                  <c:v>2.5903079072396199E-2</c:v>
                </c:pt>
                <c:pt idx="20">
                  <c:v>2.4416572327176877E-2</c:v>
                </c:pt>
                <c:pt idx="21">
                  <c:v>2.309141904807397E-2</c:v>
                </c:pt>
                <c:pt idx="22">
                  <c:v>2.1902700384115025E-2</c:v>
                </c:pt>
                <c:pt idx="23">
                  <c:v>2.0830377440707867E-2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A0-4F09-8D18-46F2CDC7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8288"/>
        <c:axId val="1725232096"/>
      </c:scatterChart>
      <c:valAx>
        <c:axId val="1725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2096"/>
        <c:crosses val="autoZero"/>
        <c:crossBetween val="midCat"/>
      </c:valAx>
      <c:valAx>
        <c:axId val="1725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Var_M_GenGrowth_ConstPrice!$L$82:$AI$82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Var_M_GenGrowth_ConstPrice!$L$83:$AI$83</c:f>
              <c:numCache>
                <c:formatCode>General</c:formatCode>
                <c:ptCount val="24"/>
                <c:pt idx="0">
                  <c:v>0.79352892393319563</c:v>
                </c:pt>
                <c:pt idx="1">
                  <c:v>0.65772726729609265</c:v>
                </c:pt>
                <c:pt idx="2">
                  <c:v>0.49001015313121243</c:v>
                </c:pt>
                <c:pt idx="3">
                  <c:v>0.32451221718300238</c:v>
                </c:pt>
                <c:pt idx="4">
                  <c:v>0.27762854466276254</c:v>
                </c:pt>
                <c:pt idx="5">
                  <c:v>0.16118970376712574</c:v>
                </c:pt>
                <c:pt idx="6">
                  <c:v>0.11356144789317263</c:v>
                </c:pt>
                <c:pt idx="7">
                  <c:v>8.7659778769648589E-2</c:v>
                </c:pt>
                <c:pt idx="8">
                  <c:v>7.13792407055171E-2</c:v>
                </c:pt>
                <c:pt idx="9">
                  <c:v>6.0198858725795244E-2</c:v>
                </c:pt>
                <c:pt idx="10">
                  <c:v>5.2046614161116056E-2</c:v>
                </c:pt>
                <c:pt idx="11">
                  <c:v>4.5839008036577561E-2</c:v>
                </c:pt>
                <c:pt idx="12">
                  <c:v>4.0954374689237051E-2</c:v>
                </c:pt>
                <c:pt idx="13">
                  <c:v>3.7010511455672933E-2</c:v>
                </c:pt>
                <c:pt idx="14">
                  <c:v>3.375950646887578E-2</c:v>
                </c:pt>
                <c:pt idx="15">
                  <c:v>3.1033520624826616E-2</c:v>
                </c:pt>
                <c:pt idx="16">
                  <c:v>2.8714874704176215E-2</c:v>
                </c:pt>
                <c:pt idx="17">
                  <c:v>2.6718613771500619E-2</c:v>
                </c:pt>
                <c:pt idx="18">
                  <c:v>2.4981871585279002E-2</c:v>
                </c:pt>
                <c:pt idx="19">
                  <c:v>2.3457129798973887E-2</c:v>
                </c:pt>
                <c:pt idx="20">
                  <c:v>2.2107803670815218E-2</c:v>
                </c:pt>
                <c:pt idx="21">
                  <c:v>2.0905268443015702E-2</c:v>
                </c:pt>
                <c:pt idx="22">
                  <c:v>1.9826806141001466E-2</c:v>
                </c:pt>
                <c:pt idx="23">
                  <c:v>1.8854156719462833E-2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FA-4571-84C7-F83B05C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12512"/>
        <c:axId val="1725209792"/>
      </c:scatterChart>
      <c:valAx>
        <c:axId val="1725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9792"/>
        <c:crosses val="autoZero"/>
        <c:crossBetween val="midCat"/>
      </c:valAx>
      <c:valAx>
        <c:axId val="17252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Var_M_GenGrowth_ConstPrice!$L$106:$AI$106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Var_M_GenGrowth_ConstPrice!$L$107:$AI$107</c:f>
              <c:numCache>
                <c:formatCode>General</c:formatCode>
                <c:ptCount val="24"/>
                <c:pt idx="0">
                  <c:v>0.65661031979157336</c:v>
                </c:pt>
                <c:pt idx="1">
                  <c:v>0.48877129954556481</c:v>
                </c:pt>
                <c:pt idx="2">
                  <c:v>0.32342642738229394</c:v>
                </c:pt>
                <c:pt idx="3">
                  <c:v>0.19290917658764861</c:v>
                </c:pt>
                <c:pt idx="4">
                  <c:v>0.16052051743903645</c:v>
                </c:pt>
                <c:pt idx="5">
                  <c:v>8.7264097784638658E-2</c:v>
                </c:pt>
                <c:pt idx="6">
                  <c:v>5.9918990745620002E-2</c:v>
                </c:pt>
                <c:pt idx="7">
                  <c:v>4.5622658979510969E-2</c:v>
                </c:pt>
                <c:pt idx="8">
                  <c:v>3.6834222215390434E-2</c:v>
                </c:pt>
                <c:pt idx="9">
                  <c:v>3.0884788037097644E-2</c:v>
                </c:pt>
                <c:pt idx="10">
                  <c:v>2.6589993505128501E-2</c:v>
                </c:pt>
                <c:pt idx="11">
                  <c:v>2.3343833364179733E-2</c:v>
                </c:pt>
                <c:pt idx="12">
                  <c:v>2.0804034759351421E-2</c:v>
                </c:pt>
                <c:pt idx="13">
                  <c:v>1.8762665197310568E-2</c:v>
                </c:pt>
                <c:pt idx="14">
                  <c:v>1.7086112088522398E-2</c:v>
                </c:pt>
                <c:pt idx="15">
                  <c:v>1.5684601819875382E-2</c:v>
                </c:pt>
                <c:pt idx="16">
                  <c:v>1.4495583022027081E-2</c:v>
                </c:pt>
                <c:pt idx="17">
                  <c:v>1.3474135338128279E-2</c:v>
                </c:pt>
                <c:pt idx="18">
                  <c:v>1.258716639448792E-2</c:v>
                </c:pt>
                <c:pt idx="19">
                  <c:v>1.1809759207596478E-2</c:v>
                </c:pt>
                <c:pt idx="20">
                  <c:v>1.1122794402656153E-2</c:v>
                </c:pt>
                <c:pt idx="21">
                  <c:v>1.0511356694697929E-2</c:v>
                </c:pt>
                <c:pt idx="22">
                  <c:v>9.9636395723202518E-3</c:v>
                </c:pt>
                <c:pt idx="23">
                  <c:v>9.4701754644549614E-3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5C5-4EBC-879E-1713C6B5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10880"/>
        <c:axId val="1725233728"/>
      </c:scatterChart>
      <c:valAx>
        <c:axId val="17252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3728"/>
        <c:crosses val="autoZero"/>
        <c:crossBetween val="midCat"/>
      </c:valAx>
      <c:valAx>
        <c:axId val="17252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Var_M_GenGrowth_ConstPrice!$K$129:$AK$129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Var_M_GenGrowth_ConstPrice!$K$130:$AK$130</c:f>
              <c:numCache>
                <c:formatCode>General</c:formatCode>
                <c:ptCount val="27"/>
                <c:pt idx="0">
                  <c:v>0.63059222364812706</c:v>
                </c:pt>
                <c:pt idx="1">
                  <c:v>0.46048535325835238</c:v>
                </c:pt>
                <c:pt idx="2">
                  <c:v>0.29911073222522472</c:v>
                </c:pt>
                <c:pt idx="3">
                  <c:v>0.17585549976251111</c:v>
                </c:pt>
                <c:pt idx="4">
                  <c:v>0.14581279624095331</c:v>
                </c:pt>
                <c:pt idx="5">
                  <c:v>7.8639738180342783E-2</c:v>
                </c:pt>
                <c:pt idx="6">
                  <c:v>5.3837754424276074E-2</c:v>
                </c:pt>
                <c:pt idx="7">
                  <c:v>4.0929199871067211E-2</c:v>
                </c:pt>
                <c:pt idx="8">
                  <c:v>3.3013603975973138E-2</c:v>
                </c:pt>
                <c:pt idx="9">
                  <c:v>2.766354888790349E-2</c:v>
                </c:pt>
                <c:pt idx="10">
                  <c:v>2.3805691892700716E-2</c:v>
                </c:pt>
                <c:pt idx="11">
                  <c:v>2.0892149415107166E-2</c:v>
                </c:pt>
                <c:pt idx="12">
                  <c:v>1.8614009108930588E-2</c:v>
                </c:pt>
                <c:pt idx="13">
                  <c:v>1.678384967110361E-2</c:v>
                </c:pt>
                <c:pt idx="14">
                  <c:v>1.5281361525968888E-2</c:v>
                </c:pt>
                <c:pt idx="15">
                  <c:v>1.4025775811376134E-2</c:v>
                </c:pt>
                <c:pt idx="16">
                  <c:v>1.2960853520177822E-2</c:v>
                </c:pt>
                <c:pt idx="17">
                  <c:v>1.2046230370686891E-2</c:v>
                </c:pt>
                <c:pt idx="18">
                  <c:v>1.1252184773304617E-2</c:v>
                </c:pt>
                <c:pt idx="19">
                  <c:v>1.0556347097977927E-2</c:v>
                </c:pt>
                <c:pt idx="20">
                  <c:v>9.9415588301972561E-3</c:v>
                </c:pt>
                <c:pt idx="21">
                  <c:v>9.3944386376525711E-3</c:v>
                </c:pt>
                <c:pt idx="22">
                  <c:v>8.9043972258468287E-3</c:v>
                </c:pt>
                <c:pt idx="23">
                  <c:v>8.4629452358585214E-3</c:v>
                </c:pt>
                <c:pt idx="24">
                  <c:v>8.0631972911557812E-3</c:v>
                </c:pt>
                <c:pt idx="25">
                  <c:v>7.6995102629348515E-3</c:v>
                </c:pt>
                <c:pt idx="26">
                  <c:v>7.3672152058110053E-3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C3-43B6-BB52-53DEDD8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2304"/>
        <c:axId val="1725213056"/>
      </c:scatterChart>
      <c:valAx>
        <c:axId val="17252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3056"/>
        <c:crosses val="autoZero"/>
        <c:crossBetween val="midCat"/>
      </c:valAx>
      <c:valAx>
        <c:axId val="17252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25216"/>
        <c:axId val="565633632"/>
      </c:lineChart>
      <c:catAx>
        <c:axId val="56682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33632"/>
        <c:crosses val="autoZero"/>
        <c:auto val="1"/>
        <c:lblAlgn val="ctr"/>
        <c:lblOffset val="100"/>
        <c:noMultiLvlLbl val="0"/>
      </c:catAx>
      <c:valAx>
        <c:axId val="5656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Var_M_GenGrowth_ConstPrice!$K$152:$AH$152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Var_M_GenGrowth_ConstPrice!$K$153:$AH$153</c:f>
              <c:numCache>
                <c:formatCode>General</c:formatCode>
                <c:ptCount val="24"/>
                <c:pt idx="0">
                  <c:v>0.72998588823885557</c:v>
                </c:pt>
                <c:pt idx="1">
                  <c:v>0.57478565118191871</c:v>
                </c:pt>
                <c:pt idx="2">
                  <c:v>0.40329768757842199</c:v>
                </c:pt>
                <c:pt idx="3">
                  <c:v>0.25258163932059186</c:v>
                </c:pt>
                <c:pt idx="4">
                  <c:v>0.21281599398326009</c:v>
                </c:pt>
                <c:pt idx="5">
                  <c:v>0.11907894949081518</c:v>
                </c:pt>
                <c:pt idx="6">
                  <c:v>8.2667277168021469E-2</c:v>
                </c:pt>
                <c:pt idx="7">
                  <c:v>6.3308850447805487E-2</c:v>
                </c:pt>
                <c:pt idx="8">
                  <c:v>5.129658593574217E-2</c:v>
                </c:pt>
                <c:pt idx="9">
                  <c:v>4.3115770248743551E-2</c:v>
                </c:pt>
                <c:pt idx="10">
                  <c:v>3.7185414180984713E-2</c:v>
                </c:pt>
                <c:pt idx="11">
                  <c:v>3.2689182507207662E-2</c:v>
                </c:pt>
                <c:pt idx="12">
                  <c:v>2.9162974873974418E-2</c:v>
                </c:pt>
                <c:pt idx="13">
                  <c:v>2.6323444381285765E-2</c:v>
                </c:pt>
                <c:pt idx="14">
                  <c:v>2.3987807776061802E-2</c:v>
                </c:pt>
                <c:pt idx="15">
                  <c:v>2.2032867143205546E-2</c:v>
                </c:pt>
                <c:pt idx="16">
                  <c:v>2.037255935477672E-2</c:v>
                </c:pt>
                <c:pt idx="17">
                  <c:v>1.8944944901898877E-2</c:v>
                </c:pt>
                <c:pt idx="18">
                  <c:v>1.7704309052407222E-2</c:v>
                </c:pt>
                <c:pt idx="19">
                  <c:v>1.6616175856170947E-2</c:v>
                </c:pt>
                <c:pt idx="20">
                  <c:v>1.5654054365819979E-2</c:v>
                </c:pt>
                <c:pt idx="21">
                  <c:v>1.4797253401564032E-2</c:v>
                </c:pt>
                <c:pt idx="22">
                  <c:v>1.402937670896743E-2</c:v>
                </c:pt>
                <c:pt idx="23">
                  <c:v>1.3337263548248315E-2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89-46C7-A498-A9397C6A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7200"/>
        <c:axId val="1725231008"/>
      </c:scatterChart>
      <c:valAx>
        <c:axId val="17252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1008"/>
        <c:crosses val="autoZero"/>
        <c:crossBetween val="midCat"/>
      </c:valAx>
      <c:valAx>
        <c:axId val="17252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Var_M_GenGrowth_ConstPrice!$K$174:$AH$174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Var_M_GenGrowth_ConstPrice!$K$175:$AH$175</c:f>
              <c:numCache>
                <c:formatCode>General</c:formatCode>
                <c:ptCount val="24"/>
                <c:pt idx="0">
                  <c:v>0.20632001114270795</c:v>
                </c:pt>
                <c:pt idx="1">
                  <c:v>0.11502609853731442</c:v>
                </c:pt>
                <c:pt idx="2">
                  <c:v>6.1022647819185975E-2</c:v>
                </c:pt>
                <c:pt idx="3">
                  <c:v>3.1471562961038382E-2</c:v>
                </c:pt>
                <c:pt idx="4">
                  <c:v>2.5336727652740688E-2</c:v>
                </c:pt>
                <c:pt idx="5">
                  <c:v>1.2830910468407718E-2</c:v>
                </c:pt>
                <c:pt idx="6">
                  <c:v>8.5906824045368577E-3</c:v>
                </c:pt>
                <c:pt idx="7">
                  <c:v>6.4568790527192469E-3</c:v>
                </c:pt>
                <c:pt idx="8">
                  <c:v>5.1721824735094062E-3</c:v>
                </c:pt>
                <c:pt idx="9">
                  <c:v>4.3138707490380322E-3</c:v>
                </c:pt>
                <c:pt idx="10">
                  <c:v>3.6998836162764701E-3</c:v>
                </c:pt>
                <c:pt idx="11">
                  <c:v>3.2388961065718523E-3</c:v>
                </c:pt>
                <c:pt idx="12">
                  <c:v>2.8800552280266209E-3</c:v>
                </c:pt>
                <c:pt idx="13">
                  <c:v>2.5927964449195986E-3</c:v>
                </c:pt>
                <c:pt idx="14">
                  <c:v>2.3576433944188569E-3</c:v>
                </c:pt>
                <c:pt idx="15">
                  <c:v>2.161597801282084E-3</c:v>
                </c:pt>
                <c:pt idx="16">
                  <c:v>1.9956528780198657E-3</c:v>
                </c:pt>
                <c:pt idx="17">
                  <c:v>1.8533704355930059E-3</c:v>
                </c:pt>
                <c:pt idx="18">
                  <c:v>1.7300261651766284E-3</c:v>
                </c:pt>
                <c:pt idx="19">
                  <c:v>1.6220749193563617E-3</c:v>
                </c:pt>
                <c:pt idx="20">
                  <c:v>1.5268044294631518E-3</c:v>
                </c:pt>
                <c:pt idx="21">
                  <c:v>1.4421042840045638E-3</c:v>
                </c:pt>
                <c:pt idx="22">
                  <c:v>1.3663077615978115E-3</c:v>
                </c:pt>
                <c:pt idx="23">
                  <c:v>1.2980810524287768E-3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82-40CC-9CFB-6CA9769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13600"/>
        <c:axId val="1725234272"/>
      </c:scatterChart>
      <c:valAx>
        <c:axId val="17252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4272"/>
        <c:crosses val="autoZero"/>
        <c:crossBetween val="midCat"/>
      </c:valAx>
      <c:valAx>
        <c:axId val="1725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Var_M_const_Gen_Dec_costs1!$J$7:$AH$7</c:f>
              <c:numCache>
                <c:formatCode>General</c:formatCode>
                <c:ptCount val="2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4144"/>
        <c:axId val="1725232640"/>
      </c:lineChart>
      <c:catAx>
        <c:axId val="17252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2640"/>
        <c:crosses val="autoZero"/>
        <c:auto val="1"/>
        <c:lblAlgn val="ctr"/>
        <c:lblOffset val="100"/>
        <c:noMultiLvlLbl val="0"/>
      </c:catAx>
      <c:valAx>
        <c:axId val="1725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0-4B4A-A796-77A003BDB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1793.3196244295361</c:v>
                </c:pt>
                <c:pt idx="27">
                  <c:v>1898.2034750525886</c:v>
                </c:pt>
                <c:pt idx="28">
                  <c:v>1997.3876212550078</c:v>
                </c:pt>
                <c:pt idx="29">
                  <c:v>2090.8964706868423</c:v>
                </c:pt>
                <c:pt idx="30">
                  <c:v>2178.9010101425629</c:v>
                </c:pt>
                <c:pt idx="31">
                  <c:v>2261.6667825785357</c:v>
                </c:pt>
                <c:pt idx="32">
                  <c:v>2339.512083937655</c:v>
                </c:pt>
                <c:pt idx="33">
                  <c:v>2412.7766171622129</c:v>
                </c:pt>
                <c:pt idx="34">
                  <c:v>2481.7995282762058</c:v>
                </c:pt>
                <c:pt idx="35">
                  <c:v>2546.9051604116944</c:v>
                </c:pt>
                <c:pt idx="36">
                  <c:v>2608.3947493910923</c:v>
                </c:pt>
                <c:pt idx="37">
                  <c:v>2666.5424387848452</c:v>
                </c:pt>
                <c:pt idx="38">
                  <c:v>2721.5942638222073</c:v>
                </c:pt>
                <c:pt idx="39">
                  <c:v>2773.7690499189775</c:v>
                </c:pt>
                <c:pt idx="40">
                  <c:v>2823.2604439054348</c:v>
                </c:pt>
                <c:pt idx="41">
                  <c:v>2870.2395236550879</c:v>
                </c:pt>
                <c:pt idx="42">
                  <c:v>2914.8576105605143</c:v>
                </c:pt>
                <c:pt idx="43">
                  <c:v>2957.2490433093494</c:v>
                </c:pt>
                <c:pt idx="44">
                  <c:v>2997.5337681169653</c:v>
                </c:pt>
                <c:pt idx="45">
                  <c:v>3035.8196679637467</c:v>
                </c:pt>
                <c:pt idx="46">
                  <c:v>3072.204598696128</c:v>
                </c:pt>
                <c:pt idx="47">
                  <c:v>3106.7781290694056</c:v>
                </c:pt>
                <c:pt idx="48">
                  <c:v>3139.6229996257684</c:v>
                </c:pt>
                <c:pt idx="49">
                  <c:v>3170.8163252474556</c:v>
                </c:pt>
                <c:pt idx="50">
                  <c:v>3200.4305708902671</c:v>
                </c:pt>
                <c:pt idx="51">
                  <c:v>3228.5343312381278</c:v>
                </c:pt>
                <c:pt idx="52">
                  <c:v>3255.1929441226143</c:v>
                </c:pt>
                <c:pt idx="53">
                  <c:v>3280.4689654138892</c:v>
                </c:pt>
                <c:pt idx="54">
                  <c:v>3304.4225303113039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30-4B4A-A796-77A003BD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3184"/>
        <c:axId val="1725220128"/>
      </c:lineChart>
      <c:catAx>
        <c:axId val="17252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0128"/>
        <c:crosses val="autoZero"/>
        <c:auto val="1"/>
        <c:lblAlgn val="ctr"/>
        <c:lblOffset val="100"/>
        <c:noMultiLvlLbl val="0"/>
      </c:catAx>
      <c:valAx>
        <c:axId val="17252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5904"/>
        <c:axId val="1725225568"/>
      </c:lineChart>
      <c:catAx>
        <c:axId val="172523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5568"/>
        <c:crosses val="autoZero"/>
        <c:auto val="1"/>
        <c:lblAlgn val="ctr"/>
        <c:lblOffset val="100"/>
        <c:noMultiLvlLbl val="0"/>
      </c:catAx>
      <c:valAx>
        <c:axId val="17252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7-4E31-A30E-BA48B85721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553.45622196095064</c:v>
                </c:pt>
                <c:pt idx="27">
                  <c:v>589.47750225009975</c:v>
                </c:pt>
                <c:pt idx="28">
                  <c:v>624.35615165955198</c:v>
                </c:pt>
                <c:pt idx="29">
                  <c:v>657.90260169265298</c:v>
                </c:pt>
                <c:pt idx="30">
                  <c:v>689.9811576227263</c:v>
                </c:pt>
                <c:pt idx="31">
                  <c:v>720.50519782434139</c:v>
                </c:pt>
                <c:pt idx="32">
                  <c:v>749.43072058017503</c:v>
                </c:pt>
                <c:pt idx="33">
                  <c:v>776.74914507083076</c:v>
                </c:pt>
                <c:pt idx="34">
                  <c:v>802.48008117460313</c:v>
                </c:pt>
                <c:pt idx="35">
                  <c:v>826.66456923159194</c:v>
                </c:pt>
                <c:pt idx="36">
                  <c:v>849.35909340335934</c:v>
                </c:pt>
                <c:pt idx="37">
                  <c:v>870.63051091874547</c:v>
                </c:pt>
                <c:pt idx="38">
                  <c:v>890.55192092371226</c:v>
                </c:pt>
                <c:pt idx="39">
                  <c:v>909.19941850847135</c:v>
                </c:pt>
                <c:pt idx="40">
                  <c:v>926.64963480849292</c:v>
                </c:pt>
                <c:pt idx="41">
                  <c:v>942.97794444112924</c:v>
                </c:pt>
                <c:pt idx="42">
                  <c:v>958.2572189761089</c:v>
                </c:pt>
                <c:pt idx="43">
                  <c:v>972.55701305871571</c:v>
                </c:pt>
                <c:pt idx="44">
                  <c:v>985.94308326561702</c:v>
                </c:pt>
                <c:pt idx="45">
                  <c:v>998.47715536063822</c:v>
                </c:pt>
                <c:pt idx="46">
                  <c:v>1010.2168711653064</c:v>
                </c:pt>
                <c:pt idx="47">
                  <c:v>1021.2158605323408</c:v>
                </c:pt>
                <c:pt idx="48">
                  <c:v>1031.5238963200268</c:v>
                </c:pt>
                <c:pt idx="49">
                  <c:v>1041.1871006376966</c:v>
                </c:pt>
                <c:pt idx="50">
                  <c:v>1050.2481790394977</c:v>
                </c:pt>
                <c:pt idx="51">
                  <c:v>1058.746665986379</c:v>
                </c:pt>
                <c:pt idx="52">
                  <c:v>1066.7191700292499</c:v>
                </c:pt>
                <c:pt idx="53">
                  <c:v>1074.1996110512573</c:v>
                </c:pt>
                <c:pt idx="54">
                  <c:v>1081.2194447879347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E7-4E31-A30E-BA48B857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5232"/>
        <c:axId val="1725215776"/>
      </c:lineChart>
      <c:catAx>
        <c:axId val="17252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5776"/>
        <c:crosses val="autoZero"/>
        <c:auto val="1"/>
        <c:lblAlgn val="ctr"/>
        <c:lblOffset val="100"/>
        <c:noMultiLvlLbl val="0"/>
      </c:catAx>
      <c:valAx>
        <c:axId val="1725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4816"/>
        <c:axId val="1725224480"/>
      </c:lineChart>
      <c:catAx>
        <c:axId val="172523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4480"/>
        <c:crosses val="autoZero"/>
        <c:auto val="1"/>
        <c:lblAlgn val="ctr"/>
        <c:lblOffset val="100"/>
        <c:noMultiLvlLbl val="0"/>
      </c:catAx>
      <c:valAx>
        <c:axId val="1725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E-4493-8B84-8AA763D7F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409.17084226028163</c:v>
                </c:pt>
                <c:pt idx="27">
                  <c:v>426.81269550062507</c:v>
                </c:pt>
                <c:pt idx="28">
                  <c:v>443.17657340352247</c:v>
                </c:pt>
                <c:pt idx="29">
                  <c:v>458.44342413246733</c:v>
                </c:pt>
                <c:pt idx="30">
                  <c:v>472.7702465307836</c:v>
                </c:pt>
                <c:pt idx="31">
                  <c:v>486.28820446088088</c:v>
                </c:pt>
                <c:pt idx="32">
                  <c:v>499.10389823595307</c:v>
                </c:pt>
                <c:pt idx="33">
                  <c:v>511.3021931858911</c:v>
                </c:pt>
                <c:pt idx="34">
                  <c:v>522.94960705973438</c:v>
                </c:pt>
                <c:pt idx="35">
                  <c:v>534.09768691571355</c:v>
                </c:pt>
                <c:pt idx="36">
                  <c:v>544.78608598177971</c:v>
                </c:pt>
                <c:pt idx="37">
                  <c:v>555.04522093091737</c:v>
                </c:pt>
                <c:pt idx="38">
                  <c:v>564.89848619524923</c:v>
                </c:pt>
                <c:pt idx="39">
                  <c:v>574.36405173149774</c:v>
                </c:pt>
                <c:pt idx="40">
                  <c:v>583.45629284213499</c:v>
                </c:pt>
                <c:pt idx="41">
                  <c:v>592.18690733187896</c:v>
                </c:pt>
                <c:pt idx="42">
                  <c:v>600.56577382916532</c:v>
                </c:pt>
                <c:pt idx="43">
                  <c:v>608.60159985617327</c:v>
                </c:pt>
                <c:pt idx="44">
                  <c:v>616.30240161129507</c:v>
                </c:pt>
                <c:pt idx="45">
                  <c:v>623.67585071320889</c:v>
                </c:pt>
                <c:pt idx="46">
                  <c:v>630.7295169620802</c:v>
                </c:pt>
                <c:pt idx="47">
                  <c:v>637.47103074760957</c:v>
                </c:pt>
                <c:pt idx="48">
                  <c:v>643.90818412630369</c:v>
                </c:pt>
                <c:pt idx="49">
                  <c:v>650.04898575559582</c:v>
                </c:pt>
                <c:pt idx="50">
                  <c:v>655.90168172326298</c:v>
                </c:pt>
                <c:pt idx="51">
                  <c:v>661.47475174836791</c:v>
                </c:pt>
                <c:pt idx="52">
                  <c:v>666.77688815925387</c:v>
                </c:pt>
                <c:pt idx="53">
                  <c:v>671.81696338919096</c:v>
                </c:pt>
                <c:pt idx="54">
                  <c:v>676.60399039725326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E-4493-8B84-8AA763D7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6864"/>
        <c:axId val="1725237536"/>
      </c:lineChart>
      <c:catAx>
        <c:axId val="17252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7536"/>
        <c:crosses val="autoZero"/>
        <c:auto val="1"/>
        <c:lblAlgn val="ctr"/>
        <c:lblOffset val="100"/>
        <c:noMultiLvlLbl val="0"/>
      </c:catAx>
      <c:valAx>
        <c:axId val="17252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6320"/>
        <c:axId val="1725238080"/>
      </c:lineChart>
      <c:catAx>
        <c:axId val="17252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8080"/>
        <c:crosses val="autoZero"/>
        <c:auto val="1"/>
        <c:lblAlgn val="ctr"/>
        <c:lblOffset val="100"/>
        <c:noMultiLvlLbl val="0"/>
      </c:catAx>
      <c:valAx>
        <c:axId val="17252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F-4AA3-B888-7AB25961A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91.572350231254731</c:v>
                </c:pt>
                <c:pt idx="27">
                  <c:v>95.201137373115344</c:v>
                </c:pt>
                <c:pt idx="28">
                  <c:v>98.400275687656816</c:v>
                </c:pt>
                <c:pt idx="29">
                  <c:v>101.32574241350356</c:v>
                </c:pt>
                <c:pt idx="30">
                  <c:v>104.07083663824375</c:v>
                </c:pt>
                <c:pt idx="31">
                  <c:v>106.68952821187548</c:v>
                </c:pt>
                <c:pt idx="32">
                  <c:v>109.21206549604146</c:v>
                </c:pt>
                <c:pt idx="33">
                  <c:v>111.65474850043533</c:v>
                </c:pt>
                <c:pt idx="34">
                  <c:v>114.02584387661533</c:v>
                </c:pt>
                <c:pt idx="35">
                  <c:v>116.32909771690279</c:v>
                </c:pt>
                <c:pt idx="36">
                  <c:v>118.56579790002003</c:v>
                </c:pt>
                <c:pt idx="37">
                  <c:v>120.7359748208597</c:v>
                </c:pt>
                <c:pt idx="38">
                  <c:v>122.83909468829999</c:v>
                </c:pt>
                <c:pt idx="39">
                  <c:v>124.87445522937692</c:v>
                </c:pt>
                <c:pt idx="40">
                  <c:v>126.84140710776336</c:v>
                </c:pt>
                <c:pt idx="41">
                  <c:v>128.739473222828</c:v>
                </c:pt>
                <c:pt idx="42">
                  <c:v>130.56840807293054</c:v>
                </c:pt>
                <c:pt idx="43">
                  <c:v>132.32822187049331</c:v>
                </c:pt>
                <c:pt idx="44">
                  <c:v>134.01918391196801</c:v>
                </c:pt>
                <c:pt idx="45">
                  <c:v>135.64181378197713</c:v>
                </c:pt>
                <c:pt idx="46">
                  <c:v>137.19686552155829</c:v>
                </c:pt>
                <c:pt idx="47">
                  <c:v>138.68530787491787</c:v>
                </c:pt>
                <c:pt idx="48">
                  <c:v>140.10830254315525</c:v>
                </c:pt>
                <c:pt idx="49">
                  <c:v>141.46718166721325</c:v>
                </c:pt>
                <c:pt idx="50">
                  <c:v>142.76342533381225</c:v>
                </c:pt>
                <c:pt idx="51">
                  <c:v>143.9986396310054</c:v>
                </c:pt>
                <c:pt idx="52">
                  <c:v>145.17453560739634</c:v>
                </c:pt>
                <c:pt idx="53">
                  <c:v>146.29290937269138</c:v>
                </c:pt>
                <c:pt idx="54">
                  <c:v>147.35562349518293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F-4AA3-B888-7AB25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6112"/>
        <c:axId val="1725238624"/>
      </c:lineChart>
      <c:catAx>
        <c:axId val="17252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38624"/>
        <c:crosses val="autoZero"/>
        <c:auto val="1"/>
        <c:lblAlgn val="ctr"/>
        <c:lblOffset val="100"/>
        <c:noMultiLvlLbl val="0"/>
      </c:catAx>
      <c:valAx>
        <c:axId val="1725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30128"/>
        <c:axId val="1724365488"/>
      </c:lineChart>
      <c:catAx>
        <c:axId val="56223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5488"/>
        <c:crosses val="autoZero"/>
        <c:auto val="1"/>
        <c:lblAlgn val="ctr"/>
        <c:lblOffset val="100"/>
        <c:noMultiLvlLbl val="0"/>
      </c:catAx>
      <c:valAx>
        <c:axId val="1724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2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7408"/>
        <c:axId val="1725226656"/>
      </c:lineChart>
      <c:catAx>
        <c:axId val="17252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6656"/>
        <c:crosses val="autoZero"/>
        <c:auto val="1"/>
        <c:lblAlgn val="ctr"/>
        <c:lblOffset val="100"/>
        <c:noMultiLvlLbl val="0"/>
      </c:catAx>
      <c:valAx>
        <c:axId val="17252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9-43DC-8CFA-483AF09FC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6.1286245707008185</c:v>
                </c:pt>
                <c:pt idx="27">
                  <c:v>9.4516413333509668</c:v>
                </c:pt>
                <c:pt idx="28">
                  <c:v>14.144964388948303</c:v>
                </c:pt>
                <c:pt idx="29">
                  <c:v>20.350260032113127</c:v>
                </c:pt>
                <c:pt idx="30">
                  <c:v>27.902036951311572</c:v>
                </c:pt>
                <c:pt idx="31">
                  <c:v>36.256512187899908</c:v>
                </c:pt>
                <c:pt idx="32">
                  <c:v>44.629147578640172</c:v>
                </c:pt>
                <c:pt idx="33">
                  <c:v>52.290562616992148</c:v>
                </c:pt>
                <c:pt idx="34">
                  <c:v>58.807485046088303</c:v>
                </c:pt>
                <c:pt idx="35">
                  <c:v>64.084405712655979</c:v>
                </c:pt>
                <c:pt idx="36">
                  <c:v>68.254144374498892</c:v>
                </c:pt>
                <c:pt idx="37">
                  <c:v>71.541571396847274</c:v>
                </c:pt>
                <c:pt idx="38">
                  <c:v>74.172141753719274</c:v>
                </c:pt>
                <c:pt idx="39">
                  <c:v>76.331802794875131</c:v>
                </c:pt>
                <c:pt idx="40">
                  <c:v>78.159120742486976</c:v>
                </c:pt>
                <c:pt idx="41">
                  <c:v>79.751487426843269</c:v>
                </c:pt>
                <c:pt idx="42">
                  <c:v>81.175003111468484</c:v>
                </c:pt>
                <c:pt idx="43">
                  <c:v>82.473609315930673</c:v>
                </c:pt>
                <c:pt idx="44">
                  <c:v>83.676190114600303</c:v>
                </c:pt>
                <c:pt idx="45">
                  <c:v>84.801657851491143</c:v>
                </c:pt>
                <c:pt idx="46">
                  <c:v>85.862433922528737</c:v>
                </c:pt>
                <c:pt idx="47">
                  <c:v>86.86676744406347</c:v>
                </c:pt>
                <c:pt idx="48">
                  <c:v>87.820253310767583</c:v>
                </c:pt>
                <c:pt idx="49">
                  <c:v>88.726814242689201</c:v>
                </c:pt>
                <c:pt idx="50">
                  <c:v>89.589330173984351</c:v>
                </c:pt>
                <c:pt idx="51">
                  <c:v>90.41003820740076</c:v>
                </c:pt>
                <c:pt idx="52">
                  <c:v>91.190784457783977</c:v>
                </c:pt>
                <c:pt idx="53">
                  <c:v>91.933180854326238</c:v>
                </c:pt>
                <c:pt idx="54">
                  <c:v>92.638701283251862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A9-43DC-8CFA-483AF09F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07072"/>
        <c:axId val="1725217952"/>
      </c:lineChart>
      <c:catAx>
        <c:axId val="17252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7952"/>
        <c:crosses val="autoZero"/>
        <c:auto val="1"/>
        <c:lblAlgn val="ctr"/>
        <c:lblOffset val="100"/>
        <c:noMultiLvlLbl val="0"/>
      </c:catAx>
      <c:valAx>
        <c:axId val="17252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07616"/>
        <c:axId val="1725208160"/>
      </c:lineChart>
      <c:catAx>
        <c:axId val="17252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8160"/>
        <c:crosses val="autoZero"/>
        <c:auto val="1"/>
        <c:lblAlgn val="ctr"/>
        <c:lblOffset val="100"/>
        <c:noMultiLvlLbl val="0"/>
      </c:catAx>
      <c:valAx>
        <c:axId val="1725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BD-4300-92CD-8CD427D58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26.837543500742377</c:v>
                </c:pt>
                <c:pt idx="27">
                  <c:v>29.3824960926211</c:v>
                </c:pt>
                <c:pt idx="28">
                  <c:v>31.748494264980035</c:v>
                </c:pt>
                <c:pt idx="29">
                  <c:v>33.922271100252416</c:v>
                </c:pt>
                <c:pt idx="30">
                  <c:v>35.905113155020501</c:v>
                </c:pt>
                <c:pt idx="31">
                  <c:v>37.708038714690417</c:v>
                </c:pt>
                <c:pt idx="32">
                  <c:v>39.347481996794365</c:v>
                </c:pt>
                <c:pt idx="33">
                  <c:v>40.841994105244041</c:v>
                </c:pt>
                <c:pt idx="34">
                  <c:v>42.210027378499348</c:v>
                </c:pt>
                <c:pt idx="35">
                  <c:v>43.468635459391585</c:v>
                </c:pt>
                <c:pt idx="36">
                  <c:v>44.63284607097836</c:v>
                </c:pt>
                <c:pt idx="37">
                  <c:v>45.715477064219243</c:v>
                </c:pt>
                <c:pt idx="38">
                  <c:v>46.72721526652721</c:v>
                </c:pt>
                <c:pt idx="39">
                  <c:v>47.676831393613675</c:v>
                </c:pt>
                <c:pt idx="40">
                  <c:v>48.571449482234527</c:v>
                </c:pt>
                <c:pt idx="41">
                  <c:v>49.416822564439563</c:v>
                </c:pt>
                <c:pt idx="42">
                  <c:v>50.217588735976321</c:v>
                </c:pt>
                <c:pt idx="43">
                  <c:v>50.977495892607919</c:v>
                </c:pt>
                <c:pt idx="44">
                  <c:v>51.69959173417714</c:v>
                </c:pt>
                <c:pt idx="45">
                  <c:v>52.38638018055083</c:v>
                </c:pt>
                <c:pt idx="46">
                  <c:v>53.039947549109733</c:v>
                </c:pt>
                <c:pt idx="47">
                  <c:v>53.662062675570454</c:v>
                </c:pt>
                <c:pt idx="48">
                  <c:v>54.254255232849957</c:v>
                </c:pt>
                <c:pt idx="49">
                  <c:v>54.817876191116007</c:v>
                </c:pt>
                <c:pt idx="50">
                  <c:v>55.354143885468091</c:v>
                </c:pt>
                <c:pt idx="51">
                  <c:v>55.864178638250351</c:v>
                </c:pt>
                <c:pt idx="52">
                  <c:v>56.349028384638288</c:v>
                </c:pt>
                <c:pt idx="53">
                  <c:v>56.809687302480484</c:v>
                </c:pt>
                <c:pt idx="54">
                  <c:v>57.247109060805705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BD-4300-92CD-8CD427D5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09248"/>
        <c:axId val="1725218496"/>
      </c:lineChart>
      <c:catAx>
        <c:axId val="17252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8496"/>
        <c:crosses val="autoZero"/>
        <c:auto val="1"/>
        <c:lblAlgn val="ctr"/>
        <c:lblOffset val="100"/>
        <c:noMultiLvlLbl val="0"/>
      </c:catAx>
      <c:valAx>
        <c:axId val="1725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9040"/>
        <c:axId val="1725220672"/>
      </c:lineChart>
      <c:catAx>
        <c:axId val="17252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0672"/>
        <c:crosses val="autoZero"/>
        <c:auto val="1"/>
        <c:lblAlgn val="ctr"/>
        <c:lblOffset val="100"/>
        <c:noMultiLvlLbl val="0"/>
      </c:catAx>
      <c:valAx>
        <c:axId val="17252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B3-40D5-8980-AAE2D1D91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664.92575083630061</c:v>
                </c:pt>
                <c:pt idx="27">
                  <c:v>700.39479003740234</c:v>
                </c:pt>
                <c:pt idx="28">
                  <c:v>733.15829205427247</c:v>
                </c:pt>
                <c:pt idx="29">
                  <c:v>763.49955392616619</c:v>
                </c:pt>
                <c:pt idx="30">
                  <c:v>791.70535626214576</c:v>
                </c:pt>
                <c:pt idx="31">
                  <c:v>818.04363646136221</c:v>
                </c:pt>
                <c:pt idx="32">
                  <c:v>842.75209450619673</c:v>
                </c:pt>
                <c:pt idx="33">
                  <c:v>866.0341822969948</c:v>
                </c:pt>
                <c:pt idx="34">
                  <c:v>888.05961508835173</c:v>
                </c:pt>
                <c:pt idx="35">
                  <c:v>908.96734529553703</c:v>
                </c:pt>
                <c:pt idx="36">
                  <c:v>928.86963631464528</c:v>
                </c:pt>
                <c:pt idx="37">
                  <c:v>947.85640160354546</c:v>
                </c:pt>
                <c:pt idx="38">
                  <c:v>965.99933975545196</c:v>
                </c:pt>
                <c:pt idx="39">
                  <c:v>983.35563317130686</c:v>
                </c:pt>
                <c:pt idx="40">
                  <c:v>999.97112256932814</c:v>
                </c:pt>
                <c:pt idx="41">
                  <c:v>1015.8829523351878</c:v>
                </c:pt>
                <c:pt idx="42">
                  <c:v>1031.1217250819457</c:v>
                </c:pt>
                <c:pt idx="43">
                  <c:v>1045.7132232055803</c:v>
                </c:pt>
                <c:pt idx="44">
                  <c:v>1059.6797607881165</c:v>
                </c:pt>
                <c:pt idx="45">
                  <c:v>1073.041227255432</c:v>
                </c:pt>
                <c:pt idx="46">
                  <c:v>1085.8158785773931</c:v>
                </c:pt>
                <c:pt idx="47">
                  <c:v>1098.0209247373191</c:v>
                </c:pt>
                <c:pt idx="48">
                  <c:v>1109.6729549342429</c:v>
                </c:pt>
                <c:pt idx="49">
                  <c:v>1120.7882351534727</c:v>
                </c:pt>
                <c:pt idx="50">
                  <c:v>1131.3829066365352</c:v>
                </c:pt>
                <c:pt idx="51">
                  <c:v>1141.4731084913544</c:v>
                </c:pt>
                <c:pt idx="52">
                  <c:v>1151.0750431929891</c:v>
                </c:pt>
                <c:pt idx="53">
                  <c:v>1160.2049999687129</c:v>
                </c:pt>
                <c:pt idx="54">
                  <c:v>1168.8793479524429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B3-40D5-8980-AAE2D1D9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9584"/>
        <c:axId val="1725222848"/>
      </c:lineChart>
      <c:catAx>
        <c:axId val="17252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2848"/>
        <c:crosses val="autoZero"/>
        <c:auto val="1"/>
        <c:lblAlgn val="ctr"/>
        <c:lblOffset val="100"/>
        <c:noMultiLvlLbl val="0"/>
      </c:catAx>
      <c:valAx>
        <c:axId val="17252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7-4A0A-9A9B-623826DAD1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3.0693930187944183</c:v>
                </c:pt>
                <c:pt idx="27">
                  <c:v>3.8104881090550058</c:v>
                </c:pt>
                <c:pt idx="28">
                  <c:v>4.7086770538741343</c:v>
                </c:pt>
                <c:pt idx="29">
                  <c:v>5.7881191663501808</c:v>
                </c:pt>
                <c:pt idx="30">
                  <c:v>7.0728993571239247</c:v>
                </c:pt>
                <c:pt idx="31">
                  <c:v>8.585292458454413</c:v>
                </c:pt>
                <c:pt idx="32">
                  <c:v>10.343522101869418</c:v>
                </c:pt>
                <c:pt idx="33">
                  <c:v>12.35914223948498</c:v>
                </c:pt>
                <c:pt idx="34">
                  <c:v>14.634319190349832</c:v>
                </c:pt>
                <c:pt idx="35">
                  <c:v>17.159443565734438</c:v>
                </c:pt>
                <c:pt idx="36">
                  <c:v>19.911598701843744</c:v>
                </c:pt>
                <c:pt idx="37">
                  <c:v>22.85439047514858</c:v>
                </c:pt>
                <c:pt idx="38">
                  <c:v>25.939459616371444</c:v>
                </c:pt>
                <c:pt idx="39">
                  <c:v>29.109666008754434</c:v>
                </c:pt>
                <c:pt idx="40">
                  <c:v>32.303541738613966</c:v>
                </c:pt>
                <c:pt idx="41">
                  <c:v>35.460290305356772</c:v>
                </c:pt>
                <c:pt idx="42">
                  <c:v>38.524484214760058</c:v>
                </c:pt>
                <c:pt idx="43">
                  <c:v>41.449726624694918</c:v>
                </c:pt>
                <c:pt idx="44">
                  <c:v>44.200840696934598</c:v>
                </c:pt>
                <c:pt idx="45">
                  <c:v>46.754513129141237</c:v>
                </c:pt>
                <c:pt idx="46">
                  <c:v>49.098623821540841</c:v>
                </c:pt>
                <c:pt idx="47">
                  <c:v>51.230668843258933</c:v>
                </c:pt>
                <c:pt idx="48">
                  <c:v>53.15572004142485</c:v>
                </c:pt>
                <c:pt idx="49">
                  <c:v>54.884299062030991</c:v>
                </c:pt>
                <c:pt idx="50">
                  <c:v>56.430429179554309</c:v>
                </c:pt>
                <c:pt idx="51">
                  <c:v>57.810009955606972</c:v>
                </c:pt>
                <c:pt idx="52">
                  <c:v>59.039563844786855</c:v>
                </c:pt>
                <c:pt idx="53">
                  <c:v>60.135339539329657</c:v>
                </c:pt>
                <c:pt idx="54">
                  <c:v>61.112721824294091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7-4A0A-9A9B-623826DA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23392"/>
        <c:axId val="1729406752"/>
      </c:lineChart>
      <c:catAx>
        <c:axId val="17252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6752"/>
        <c:crosses val="autoZero"/>
        <c:auto val="1"/>
        <c:lblAlgn val="ctr"/>
        <c:lblOffset val="100"/>
        <c:noMultiLvlLbl val="0"/>
      </c:catAx>
      <c:valAx>
        <c:axId val="1729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0224"/>
        <c:axId val="1729407296"/>
      </c:lineChart>
      <c:catAx>
        <c:axId val="172940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7296"/>
        <c:crosses val="autoZero"/>
        <c:auto val="1"/>
        <c:lblAlgn val="ctr"/>
        <c:lblOffset val="100"/>
        <c:noMultiLvlLbl val="0"/>
      </c:catAx>
      <c:valAx>
        <c:axId val="17294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BD-40F5-B35D-49729EC5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7712"/>
        <c:axId val="1729388256"/>
      </c:lineChart>
      <c:catAx>
        <c:axId val="17293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8256"/>
        <c:crosses val="autoZero"/>
        <c:auto val="1"/>
        <c:lblAlgn val="ctr"/>
        <c:lblOffset val="100"/>
        <c:noMultiLvlLbl val="0"/>
      </c:catAx>
      <c:valAx>
        <c:axId val="17293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training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9E-4E9B-BBE0-E73CC7FDC1E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Var_M_GenGrows_PriceDecr!$J$7:$AH$7</c:f>
              <c:numCache>
                <c:formatCode>General</c:formatCode>
                <c:ptCount val="25"/>
                <c:pt idx="0">
                  <c:v>11.503029609690056</c:v>
                </c:pt>
                <c:pt idx="1">
                  <c:v>13.132347010855796</c:v>
                </c:pt>
                <c:pt idx="2">
                  <c:v>15.73002792927829</c:v>
                </c:pt>
                <c:pt idx="3">
                  <c:v>19.679737047003535</c:v>
                </c:pt>
                <c:pt idx="4">
                  <c:v>24.309323749103179</c:v>
                </c:pt>
                <c:pt idx="5">
                  <c:v>29.045491207165377</c:v>
                </c:pt>
                <c:pt idx="6">
                  <c:v>39.277718428844416</c:v>
                </c:pt>
                <c:pt idx="7">
                  <c:v>52.444621240289969</c:v>
                </c:pt>
                <c:pt idx="8">
                  <c:v>74.41747702500389</c:v>
                </c:pt>
                <c:pt idx="9">
                  <c:v>93.206817946068057</c:v>
                </c:pt>
                <c:pt idx="10">
                  <c:v>127.71269224220782</c:v>
                </c:pt>
                <c:pt idx="11">
                  <c:v>162.09547459409322</c:v>
                </c:pt>
                <c:pt idx="12">
                  <c:v>220.53122312900175</c:v>
                </c:pt>
                <c:pt idx="13">
                  <c:v>299.11325863721925</c:v>
                </c:pt>
                <c:pt idx="14">
                  <c:v>355.50044110423937</c:v>
                </c:pt>
                <c:pt idx="15">
                  <c:v>444.16786834719187</c:v>
                </c:pt>
                <c:pt idx="16">
                  <c:v>540.01840418682502</c:v>
                </c:pt>
                <c:pt idx="17">
                  <c:v>618.51842792045954</c:v>
                </c:pt>
                <c:pt idx="18">
                  <c:v>705.47363273577389</c:v>
                </c:pt>
                <c:pt idx="19">
                  <c:v>838.81450162047179</c:v>
                </c:pt>
                <c:pt idx="20">
                  <c:v>986.89483162367094</c:v>
                </c:pt>
                <c:pt idx="21">
                  <c:v>1109.1838724868664</c:v>
                </c:pt>
                <c:pt idx="22">
                  <c:v>1220.0003889875054</c:v>
                </c:pt>
                <c:pt idx="23">
                  <c:v>1433.9433627617791</c:v>
                </c:pt>
                <c:pt idx="24">
                  <c:v>1616.5903414081004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9E-4E9B-BBE0-E73CC7FD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3488"/>
        <c:axId val="1729407840"/>
      </c:lineChart>
      <c:catAx>
        <c:axId val="17294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7840"/>
        <c:crosses val="autoZero"/>
        <c:auto val="1"/>
        <c:lblAlgn val="ctr"/>
        <c:lblOffset val="100"/>
        <c:noMultiLvlLbl val="0"/>
      </c:catAx>
      <c:valAx>
        <c:axId val="1729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8624"/>
        <c:axId val="1724352432"/>
      </c:lineChart>
      <c:catAx>
        <c:axId val="172434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2432"/>
        <c:crosses val="autoZero"/>
        <c:auto val="1"/>
        <c:lblAlgn val="ctr"/>
        <c:lblOffset val="100"/>
        <c:noMultiLvlLbl val="0"/>
      </c:catAx>
      <c:valAx>
        <c:axId val="1724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prognosis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5-4129-9819-3F586676C1E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Var_M_GenGrows_PriceDecr!$J$7:$BL$7</c:f>
              <c:numCache>
                <c:formatCode>General</c:formatCode>
                <c:ptCount val="55"/>
                <c:pt idx="0">
                  <c:v>11.503029609690056</c:v>
                </c:pt>
                <c:pt idx="1">
                  <c:v>13.132347010855796</c:v>
                </c:pt>
                <c:pt idx="2">
                  <c:v>15.73002792927829</c:v>
                </c:pt>
                <c:pt idx="3">
                  <c:v>19.679737047003535</c:v>
                </c:pt>
                <c:pt idx="4">
                  <c:v>24.309323749103179</c:v>
                </c:pt>
                <c:pt idx="5">
                  <c:v>29.045491207165377</c:v>
                </c:pt>
                <c:pt idx="6">
                  <c:v>39.277718428844416</c:v>
                </c:pt>
                <c:pt idx="7">
                  <c:v>52.444621240289969</c:v>
                </c:pt>
                <c:pt idx="8">
                  <c:v>74.41747702500389</c:v>
                </c:pt>
                <c:pt idx="9">
                  <c:v>93.206817946068057</c:v>
                </c:pt>
                <c:pt idx="10">
                  <c:v>127.71269224220782</c:v>
                </c:pt>
                <c:pt idx="11">
                  <c:v>162.09547459409322</c:v>
                </c:pt>
                <c:pt idx="12">
                  <c:v>220.53122312900175</c:v>
                </c:pt>
                <c:pt idx="13">
                  <c:v>299.11325863721925</c:v>
                </c:pt>
                <c:pt idx="14">
                  <c:v>355.50044110423937</c:v>
                </c:pt>
                <c:pt idx="15">
                  <c:v>444.16786834719187</c:v>
                </c:pt>
                <c:pt idx="16">
                  <c:v>540.01840418682502</c:v>
                </c:pt>
                <c:pt idx="17">
                  <c:v>618.51842792045954</c:v>
                </c:pt>
                <c:pt idx="18">
                  <c:v>705.47363273577389</c:v>
                </c:pt>
                <c:pt idx="19">
                  <c:v>838.81450162047179</c:v>
                </c:pt>
                <c:pt idx="20">
                  <c:v>986.89483162367094</c:v>
                </c:pt>
                <c:pt idx="21">
                  <c:v>1109.1838724868664</c:v>
                </c:pt>
                <c:pt idx="22">
                  <c:v>1220.0003889875054</c:v>
                </c:pt>
                <c:pt idx="23">
                  <c:v>1433.9433627617791</c:v>
                </c:pt>
                <c:pt idx="24">
                  <c:v>1616.5903414081004</c:v>
                </c:pt>
                <c:pt idx="25">
                  <c:v>1725.6364517120533</c:v>
                </c:pt>
                <c:pt idx="26">
                  <c:v>1633.4369719786832</c:v>
                </c:pt>
                <c:pt idx="27">
                  <c:v>1732.5846227559848</c:v>
                </c:pt>
                <c:pt idx="28">
                  <c:v>1830.5228075505511</c:v>
                </c:pt>
                <c:pt idx="29">
                  <c:v>1927.5753876906056</c:v>
                </c:pt>
                <c:pt idx="30">
                  <c:v>2024.0099104823976</c:v>
                </c:pt>
                <c:pt idx="31">
                  <c:v>2120.0351546564616</c:v>
                </c:pt>
                <c:pt idx="32">
                  <c:v>2215.8045050790188</c:v>
                </c:pt>
                <c:pt idx="33">
                  <c:v>2311.4222730228657</c:v>
                </c:pt>
                <c:pt idx="34">
                  <c:v>2406.9511508348328</c:v>
                </c:pt>
                <c:pt idx="35">
                  <c:v>2502.4197384258537</c:v>
                </c:pt>
                <c:pt idx="36">
                  <c:v>2597.8295689262586</c:v>
                </c:pt>
                <c:pt idx="37">
                  <c:v>2693.1613651204507</c:v>
                </c:pt>
                <c:pt idx="38">
                  <c:v>2788.3804379424064</c:v>
                </c:pt>
                <c:pt idx="39">
                  <c:v>2883.4412383144472</c:v>
                </c:pt>
                <c:pt idx="40">
                  <c:v>2978.2911246780768</c:v>
                </c:pt>
                <c:pt idx="41">
                  <c:v>3072.8734307200043</c:v>
                </c:pt>
                <c:pt idx="42">
                  <c:v>3167.1299235982465</c:v>
                </c:pt>
                <c:pt idx="43">
                  <c:v>3261.0027400676672</c:v>
                </c:pt>
                <c:pt idx="44">
                  <c:v>3354.4358807953272</c:v>
                </c:pt>
                <c:pt idx="45">
                  <c:v>3447.3763344100626</c:v>
                </c:pt>
                <c:pt idx="46">
                  <c:v>3539.7748938462778</c:v>
                </c:pt>
                <c:pt idx="47">
                  <c:v>3631.5867190224321</c:v>
                </c:pt>
                <c:pt idx="48">
                  <c:v>3722.7716921596902</c:v>
                </c:pt>
                <c:pt idx="49">
                  <c:v>3813.2946051888207</c:v>
                </c:pt>
                <c:pt idx="50">
                  <c:v>3903.125212705565</c:v>
                </c:pt>
                <c:pt idx="51">
                  <c:v>3992.2381787444137</c:v>
                </c:pt>
                <c:pt idx="52">
                  <c:v>4080.6129411677239</c:v>
                </c:pt>
                <c:pt idx="53">
                  <c:v>4168.2335136168358</c:v>
                </c:pt>
                <c:pt idx="54">
                  <c:v>4255.0882416671693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5-4129-9819-3F586676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3696"/>
        <c:axId val="1729382816"/>
      </c:lineChart>
      <c:catAx>
        <c:axId val="17293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2816"/>
        <c:crosses val="autoZero"/>
        <c:auto val="1"/>
        <c:lblAlgn val="ctr"/>
        <c:lblOffset val="100"/>
        <c:noMultiLvlLbl val="0"/>
      </c:catAx>
      <c:valAx>
        <c:axId val="17293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D6-4F36-A546-0C46E5625A6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D6-4F36-A546-0C46E562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0768"/>
        <c:axId val="1729404032"/>
      </c:lineChart>
      <c:catAx>
        <c:axId val="17294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4032"/>
        <c:crosses val="autoZero"/>
        <c:auto val="1"/>
        <c:lblAlgn val="ctr"/>
        <c:lblOffset val="100"/>
        <c:noMultiLvlLbl val="0"/>
      </c:catAx>
      <c:valAx>
        <c:axId val="17294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</a:t>
            </a:r>
            <a:r>
              <a:rPr lang="en-US" baseline="0"/>
              <a:t>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5-453E-AC6E-342E94B8DBA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644.01970987562368</c:v>
                </c:pt>
                <c:pt idx="28">
                  <c:v>686.4743642422095</c:v>
                </c:pt>
                <c:pt idx="29">
                  <c:v>727.94067040948437</c:v>
                </c:pt>
                <c:pt idx="30">
                  <c:v>768.23958276778615</c:v>
                </c:pt>
                <c:pt idx="31">
                  <c:v>807.24328280579334</c:v>
                </c:pt>
                <c:pt idx="32">
                  <c:v>844.86961111414917</c:v>
                </c:pt>
                <c:pt idx="33">
                  <c:v>881.07538285955638</c:v>
                </c:pt>
                <c:pt idx="34">
                  <c:v>915.84936639166563</c:v>
                </c:pt>
                <c:pt idx="35">
                  <c:v>949.20549925201169</c:v>
                </c:pt>
                <c:pt idx="36">
                  <c:v>981.17671549784654</c:v>
                </c:pt>
                <c:pt idx="37">
                  <c:v>1011.8095875749001</c:v>
                </c:pt>
                <c:pt idx="38">
                  <c:v>1041.1598551993902</c:v>
                </c:pt>
                <c:pt idx="39">
                  <c:v>1069.2888230700289</c:v>
                </c:pt>
                <c:pt idx="40">
                  <c:v>1096.2605533057858</c:v>
                </c:pt>
                <c:pt idx="41">
                  <c:v>1122.1397495948772</c:v>
                </c:pt>
                <c:pt idx="42">
                  <c:v>1146.9902203451957</c:v>
                </c:pt>
                <c:pt idx="43">
                  <c:v>1170.8738109004012</c:v>
                </c:pt>
                <c:pt idx="44">
                  <c:v>1193.8497048708223</c:v>
                </c:pt>
                <c:pt idx="45">
                  <c:v>1215.974008049096</c:v>
                </c:pt>
                <c:pt idx="46">
                  <c:v>1237.2995427310791</c:v>
                </c:pt>
                <c:pt idx="47">
                  <c:v>1257.8757940182775</c:v>
                </c:pt>
                <c:pt idx="48">
                  <c:v>1277.7489620198048</c:v>
                </c:pt>
                <c:pt idx="49">
                  <c:v>1296.9620844524802</c:v>
                </c:pt>
                <c:pt idx="50">
                  <c:v>1315.5552029059713</c:v>
                </c:pt>
                <c:pt idx="51">
                  <c:v>1333.5655531117893</c:v>
                </c:pt>
                <c:pt idx="52">
                  <c:v>1351.0277651304987</c:v>
                </c:pt>
                <c:pt idx="53">
                  <c:v>1367.9740636784088</c:v>
                </c:pt>
                <c:pt idx="54">
                  <c:v>1384.4344620792401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95-453E-AC6E-342E94B8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0976"/>
        <c:axId val="1729386080"/>
      </c:lineChart>
      <c:catAx>
        <c:axId val="17293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6080"/>
        <c:crosses val="autoZero"/>
        <c:auto val="1"/>
        <c:lblAlgn val="ctr"/>
        <c:lblOffset val="100"/>
        <c:noMultiLvlLbl val="0"/>
      </c:catAx>
      <c:valAx>
        <c:axId val="1729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3F-4AF6-8C70-DF2F3F16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3F-4AF6-8C70-DF2F3F16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8592"/>
        <c:axId val="1729382272"/>
      </c:lineChart>
      <c:catAx>
        <c:axId val="17293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2272"/>
        <c:crosses val="autoZero"/>
        <c:auto val="1"/>
        <c:lblAlgn val="ctr"/>
        <c:lblOffset val="100"/>
        <c:noMultiLvlLbl val="0"/>
      </c:catAx>
      <c:valAx>
        <c:axId val="17293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E-4921-BDBF-F485152D82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457.44982593921134</c:v>
                </c:pt>
                <c:pt idx="28">
                  <c:v>478.25716668779711</c:v>
                </c:pt>
                <c:pt idx="29">
                  <c:v>498.1143847386432</c:v>
                </c:pt>
                <c:pt idx="30">
                  <c:v>517.16893826849366</c:v>
                </c:pt>
                <c:pt idx="31">
                  <c:v>535.54446945834934</c:v>
                </c:pt>
                <c:pt idx="32">
                  <c:v>553.3412578046848</c:v>
                </c:pt>
                <c:pt idx="33">
                  <c:v>570.63846895800157</c:v>
                </c:pt>
                <c:pt idx="34">
                  <c:v>587.49715756723458</c:v>
                </c:pt>
                <c:pt idx="35">
                  <c:v>603.96340883351775</c:v>
                </c:pt>
                <c:pt idx="36">
                  <c:v>620.07128846092371</c:v>
                </c:pt>
                <c:pt idx="37">
                  <c:v>635.84544837863848</c:v>
                </c:pt>
                <c:pt idx="38">
                  <c:v>651.30333949823762</c:v>
                </c:pt>
                <c:pt idx="39">
                  <c:v>666.45703920115807</c:v>
                </c:pt>
                <c:pt idx="40">
                  <c:v>681.31472875194106</c:v>
                </c:pt>
                <c:pt idx="41">
                  <c:v>695.88186656484424</c:v>
                </c:pt>
                <c:pt idx="42">
                  <c:v>710.16210481230883</c:v>
                </c:pt>
                <c:pt idx="43">
                  <c:v>724.15799380731164</c:v>
                </c:pt>
                <c:pt idx="44">
                  <c:v>737.87151353933211</c:v>
                </c:pt>
                <c:pt idx="45">
                  <c:v>751.30446613522145</c:v>
                </c:pt>
                <c:pt idx="46">
                  <c:v>764.45875759217608</c:v>
                </c:pt>
                <c:pt idx="47">
                  <c:v>777.33659223011955</c:v>
                </c:pt>
                <c:pt idx="48">
                  <c:v>789.94059905395977</c:v>
                </c:pt>
                <c:pt idx="49">
                  <c:v>802.2739056065659</c:v>
                </c:pt>
                <c:pt idx="50">
                  <c:v>814.34017188000951</c:v>
                </c:pt>
                <c:pt idx="51">
                  <c:v>826.14359436294217</c:v>
                </c:pt>
                <c:pt idx="52">
                  <c:v>837.6888882597467</c:v>
                </c:pt>
                <c:pt idx="53">
                  <c:v>848.9812542499169</c:v>
                </c:pt>
                <c:pt idx="54">
                  <c:v>860.02633480028544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E-4921-BDBF-F485152D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5536"/>
        <c:axId val="1729381184"/>
      </c:lineChart>
      <c:catAx>
        <c:axId val="17293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1184"/>
        <c:crosses val="autoZero"/>
        <c:auto val="1"/>
        <c:lblAlgn val="ctr"/>
        <c:lblOffset val="100"/>
        <c:noMultiLvlLbl val="0"/>
      </c:catAx>
      <c:valAx>
        <c:axId val="17293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0-4E03-A2EF-413D2093D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0-4E03-A2EF-413D2093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6960"/>
        <c:axId val="1729401312"/>
      </c:lineChart>
      <c:catAx>
        <c:axId val="172939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1312"/>
        <c:crosses val="autoZero"/>
        <c:auto val="1"/>
        <c:lblAlgn val="ctr"/>
        <c:lblOffset val="100"/>
        <c:noMultiLvlLbl val="0"/>
      </c:catAx>
      <c:valAx>
        <c:axId val="1729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5-4E3C-8A3C-26A8CE4F7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109.30291497144739</c:v>
                </c:pt>
                <c:pt idx="28">
                  <c:v>115.30559559412958</c:v>
                </c:pt>
                <c:pt idx="29">
                  <c:v>121.13259525896861</c:v>
                </c:pt>
                <c:pt idx="30">
                  <c:v>126.87822224175231</c:v>
                </c:pt>
                <c:pt idx="31">
                  <c:v>132.59674076736539</c:v>
                </c:pt>
                <c:pt idx="32">
                  <c:v>138.31748260926466</c:v>
                </c:pt>
                <c:pt idx="33">
                  <c:v>144.05464813118203</c:v>
                </c:pt>
                <c:pt idx="34">
                  <c:v>149.8134265906229</c:v>
                </c:pt>
                <c:pt idx="35">
                  <c:v>155.59374367027917</c:v>
                </c:pt>
                <c:pt idx="36">
                  <c:v>161.39253364142948</c:v>
                </c:pt>
                <c:pt idx="37">
                  <c:v>167.20511124891823</c:v>
                </c:pt>
                <c:pt idx="38">
                  <c:v>173.02599941285033</c:v>
                </c:pt>
                <c:pt idx="39">
                  <c:v>178.84942918934752</c:v>
                </c:pt>
                <c:pt idx="40">
                  <c:v>184.6696421964435</c:v>
                </c:pt>
                <c:pt idx="41">
                  <c:v>190.48107339758243</c:v>
                </c:pt>
                <c:pt idx="42">
                  <c:v>196.27846073197679</c:v>
                </c:pt>
                <c:pt idx="43">
                  <c:v>202.05690935526852</c:v>
                </c:pt>
                <c:pt idx="44">
                  <c:v>207.81192713771048</c:v>
                </c:pt>
                <c:pt idx="45">
                  <c:v>213.53944148816134</c:v>
                </c:pt>
                <c:pt idx="46">
                  <c:v>219.23580368517364</c:v>
                </c:pt>
                <c:pt idx="47">
                  <c:v>224.897784599614</c:v>
                </c:pt>
                <c:pt idx="48">
                  <c:v>230.52256433187773</c:v>
                </c:pt>
                <c:pt idx="49">
                  <c:v>236.10771747334937</c:v>
                </c:pt>
                <c:pt idx="50">
                  <c:v>241.65119520797586</c:v>
                </c:pt>
                <c:pt idx="51">
                  <c:v>247.15130516165576</c:v>
                </c:pt>
                <c:pt idx="52">
                  <c:v>252.60668970660325</c:v>
                </c:pt>
                <c:pt idx="53">
                  <c:v>258.01630328964569</c:v>
                </c:pt>
                <c:pt idx="54">
                  <c:v>263.37938925173154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5-4E3C-8A3C-26A8CE4F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1856"/>
        <c:axId val="1729408384"/>
      </c:lineChart>
      <c:catAx>
        <c:axId val="17294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8384"/>
        <c:crosses val="autoZero"/>
        <c:auto val="1"/>
        <c:lblAlgn val="ctr"/>
        <c:lblOffset val="100"/>
        <c:noMultiLvlLbl val="0"/>
      </c:catAx>
      <c:valAx>
        <c:axId val="172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71-4BA5-AAE2-232042A0D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71-4BA5-AAE2-232042A0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9680"/>
        <c:axId val="1729391520"/>
      </c:lineChart>
      <c:catAx>
        <c:axId val="172939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1520"/>
        <c:crosses val="autoZero"/>
        <c:auto val="1"/>
        <c:lblAlgn val="ctr"/>
        <c:lblOffset val="100"/>
        <c:noMultiLvlLbl val="0"/>
      </c:catAx>
      <c:valAx>
        <c:axId val="1729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3-45CA-BCD0-ED644304A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9.9956079323548437</c:v>
                </c:pt>
                <c:pt idx="28">
                  <c:v>15.136132418077699</c:v>
                </c:pt>
                <c:pt idx="29">
                  <c:v>22.031022354236672</c:v>
                </c:pt>
                <c:pt idx="30">
                  <c:v>30.555833953010641</c:v>
                </c:pt>
                <c:pt idx="31">
                  <c:v>40.158828458139354</c:v>
                </c:pt>
                <c:pt idx="32">
                  <c:v>49.991353445731846</c:v>
                </c:pt>
                <c:pt idx="33">
                  <c:v>59.227943677732924</c:v>
                </c:pt>
                <c:pt idx="34">
                  <c:v>67.345707906981175</c:v>
                </c:pt>
                <c:pt idx="35">
                  <c:v>74.191088769519141</c:v>
                </c:pt>
                <c:pt idx="36">
                  <c:v>79.872942970945331</c:v>
                </c:pt>
                <c:pt idx="37">
                  <c:v>84.615651258969478</c:v>
                </c:pt>
                <c:pt idx="38">
                  <c:v>88.655554239689067</c:v>
                </c:pt>
                <c:pt idx="39">
                  <c:v>92.192566091209315</c:v>
                </c:pt>
                <c:pt idx="40">
                  <c:v>95.378093388827693</c:v>
                </c:pt>
                <c:pt idx="41">
                  <c:v>98.319720981553928</c:v>
                </c:pt>
                <c:pt idx="42">
                  <c:v>101.0909421036929</c:v>
                </c:pt>
                <c:pt idx="43">
                  <c:v>103.74068745514832</c:v>
                </c:pt>
                <c:pt idx="44">
                  <c:v>106.3009594969306</c:v>
                </c:pt>
                <c:pt idx="45">
                  <c:v>108.79241437530274</c:v>
                </c:pt>
                <c:pt idx="46">
                  <c:v>111.2282468028249</c:v>
                </c:pt>
                <c:pt idx="47">
                  <c:v>113.61681642713495</c:v>
                </c:pt>
                <c:pt idx="48">
                  <c:v>115.96339119505149</c:v>
                </c:pt>
                <c:pt idx="49">
                  <c:v>118.27129025592906</c:v>
                </c:pt>
                <c:pt idx="50">
                  <c:v>120.54262613118922</c:v>
                </c:pt>
                <c:pt idx="51">
                  <c:v>122.77878258514058</c:v>
                </c:pt>
                <c:pt idx="52">
                  <c:v>124.98071954708696</c:v>
                </c:pt>
                <c:pt idx="53">
                  <c:v>127.14916550340672</c:v>
                </c:pt>
                <c:pt idx="54">
                  <c:v>129.28473701289622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3-45CA-BCD0-ED644304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0432"/>
        <c:axId val="1729388800"/>
      </c:lineChart>
      <c:catAx>
        <c:axId val="172939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8800"/>
        <c:crosses val="autoZero"/>
        <c:auto val="1"/>
        <c:lblAlgn val="ctr"/>
        <c:lblOffset val="100"/>
        <c:noMultiLvlLbl val="0"/>
      </c:catAx>
      <c:valAx>
        <c:axId val="17293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3-4C2B-BE3D-3D1AEC8E0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33-4C2B-BE3D-3D1AEC8E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2400"/>
        <c:axId val="1729404576"/>
      </c:lineChart>
      <c:catAx>
        <c:axId val="17294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4576"/>
        <c:crosses val="autoZero"/>
        <c:auto val="1"/>
        <c:lblAlgn val="ctr"/>
        <c:lblOffset val="100"/>
        <c:noMultiLvlLbl val="0"/>
      </c:catAx>
      <c:valAx>
        <c:axId val="1729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58960"/>
        <c:axId val="1724368208"/>
      </c:lineChart>
      <c:catAx>
        <c:axId val="17243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68208"/>
        <c:crosses val="autoZero"/>
        <c:auto val="1"/>
        <c:lblAlgn val="ctr"/>
        <c:lblOffset val="100"/>
        <c:noMultiLvlLbl val="0"/>
      </c:catAx>
      <c:valAx>
        <c:axId val="1724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C-45CD-BF9A-DD60658D3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32.177380939477551</c:v>
                </c:pt>
                <c:pt idx="28">
                  <c:v>35.575141801685419</c:v>
                </c:pt>
                <c:pt idx="29">
                  <c:v>38.872876802680423</c:v>
                </c:pt>
                <c:pt idx="30">
                  <c:v>42.057438325329223</c:v>
                </c:pt>
                <c:pt idx="31">
                  <c:v>45.127456392282426</c:v>
                </c:pt>
                <c:pt idx="32">
                  <c:v>48.089300430206443</c:v>
                </c:pt>
                <c:pt idx="33">
                  <c:v>50.953651491321764</c:v>
                </c:pt>
                <c:pt idx="34">
                  <c:v>53.732950640419908</c:v>
                </c:pt>
                <c:pt idx="35">
                  <c:v>56.439698519084374</c:v>
                </c:pt>
                <c:pt idx="36">
                  <c:v>59.085447266812366</c:v>
                </c:pt>
                <c:pt idx="37">
                  <c:v>61.680294898015589</c:v>
                </c:pt>
                <c:pt idx="38">
                  <c:v>64.232712898227291</c:v>
                </c:pt>
                <c:pt idx="39">
                  <c:v>66.74957634444489</c:v>
                </c:pt>
                <c:pt idx="40">
                  <c:v>69.236304514554419</c:v>
                </c:pt>
                <c:pt idx="41">
                  <c:v>71.697051634969696</c:v>
                </c:pt>
                <c:pt idx="42">
                  <c:v>74.134910717477553</c:v>
                </c:pt>
                <c:pt idx="43">
                  <c:v>76.552109387769292</c:v>
                </c:pt>
                <c:pt idx="44">
                  <c:v>78.950186939403494</c:v>
                </c:pt>
                <c:pt idx="45">
                  <c:v>81.330148211036345</c:v>
                </c:pt>
                <c:pt idx="46">
                  <c:v>83.692593597656995</c:v>
                </c:pt>
                <c:pt idx="47">
                  <c:v>86.037826521783273</c:v>
                </c:pt>
                <c:pt idx="48">
                  <c:v>88.365940659516355</c:v>
                </c:pt>
                <c:pt idx="49">
                  <c:v>90.676889565955719</c:v>
                </c:pt>
                <c:pt idx="50">
                  <c:v>92.970541345430092</c:v>
                </c:pt>
                <c:pt idx="51">
                  <c:v>95.246720831077468</c:v>
                </c:pt>
                <c:pt idx="52">
                  <c:v>97.505241475038687</c:v>
                </c:pt>
                <c:pt idx="53">
                  <c:v>99.74592886231126</c:v>
                </c:pt>
                <c:pt idx="54">
                  <c:v>101.96863747952088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0C-45CD-BF9A-DD60658D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9344"/>
        <c:axId val="1729392064"/>
      </c:lineChart>
      <c:catAx>
        <c:axId val="172938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2064"/>
        <c:crosses val="autoZero"/>
        <c:auto val="1"/>
        <c:lblAlgn val="ctr"/>
        <c:lblOffset val="100"/>
        <c:noMultiLvlLbl val="0"/>
      </c:catAx>
      <c:valAx>
        <c:axId val="1729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2-474E-A325-3A44A5224D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2-474E-A325-3A44A522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5328"/>
        <c:axId val="1729406208"/>
      </c:lineChart>
      <c:catAx>
        <c:axId val="172939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6208"/>
        <c:crosses val="autoZero"/>
        <c:auto val="1"/>
        <c:lblAlgn val="ctr"/>
        <c:lblOffset val="100"/>
        <c:noMultiLvlLbl val="0"/>
      </c:catAx>
      <c:valAx>
        <c:axId val="17294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BF-42A7-B80B-59BAECE30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726.3809830693184</c:v>
                </c:pt>
                <c:pt idx="28">
                  <c:v>783.47853638696665</c:v>
                </c:pt>
                <c:pt idx="29">
                  <c:v>839.98008830193589</c:v>
                </c:pt>
                <c:pt idx="30">
                  <c:v>895.9807738836023</c:v>
                </c:pt>
                <c:pt idx="31">
                  <c:v>951.59002881819117</c:v>
                </c:pt>
                <c:pt idx="32">
                  <c:v>1006.9149975365501</c:v>
                </c:pt>
                <c:pt idx="33">
                  <c:v>1062.0508393676384</c:v>
                </c:pt>
                <c:pt idx="34">
                  <c:v>1117.0759645450144</c:v>
                </c:pt>
                <c:pt idx="35">
                  <c:v>1172.0505430516578</c:v>
                </c:pt>
                <c:pt idx="36">
                  <c:v>1227.0170304336516</c:v>
                </c:pt>
                <c:pt idx="37">
                  <c:v>1282.0018243639377</c:v>
                </c:pt>
                <c:pt idx="38">
                  <c:v>1337.0174608789812</c:v>
                </c:pt>
                <c:pt idx="39">
                  <c:v>1392.0649760994763</c:v>
                </c:pt>
                <c:pt idx="40">
                  <c:v>1447.136209918451</c:v>
                </c:pt>
                <c:pt idx="41">
                  <c:v>1502.2159284004179</c:v>
                </c:pt>
                <c:pt idx="42">
                  <c:v>1557.2837058911075</c:v>
                </c:pt>
                <c:pt idx="43">
                  <c:v>1612.3155474792522</c:v>
                </c:pt>
                <c:pt idx="44">
                  <c:v>1667.2852558109962</c:v>
                </c:pt>
                <c:pt idx="45">
                  <c:v>1722.1655591395167</c:v>
                </c:pt>
                <c:pt idx="46">
                  <c:v>1776.9290238054164</c:v>
                </c:pt>
                <c:pt idx="47">
                  <c:v>1831.5487766545657</c:v>
                </c:pt>
                <c:pt idx="48">
                  <c:v>1885.9990628598566</c:v>
                </c:pt>
                <c:pt idx="49">
                  <c:v>1940.2556632625949</c:v>
                </c:pt>
                <c:pt idx="50">
                  <c:v>1994.2961933341855</c:v>
                </c:pt>
                <c:pt idx="51">
                  <c:v>2048.1003035705676</c:v>
                </c:pt>
                <c:pt idx="52">
                  <c:v>2101.649798800287</c:v>
                </c:pt>
                <c:pt idx="53">
                  <c:v>2154.9286916438055</c:v>
                </c:pt>
                <c:pt idx="54">
                  <c:v>2207.9232032742912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F-42A7-B80B-59BAECE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05120"/>
        <c:axId val="1729402944"/>
      </c:lineChart>
      <c:catAx>
        <c:axId val="17294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2944"/>
        <c:crosses val="autoZero"/>
        <c:auto val="1"/>
        <c:lblAlgn val="ctr"/>
        <c:lblOffset val="100"/>
        <c:noMultiLvlLbl val="0"/>
      </c:catAx>
      <c:valAx>
        <c:axId val="17294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C-4381-86FF-78BAF82E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C-4381-86FF-78BAF82E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9136"/>
        <c:axId val="1729405664"/>
      </c:lineChart>
      <c:catAx>
        <c:axId val="17293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405664"/>
        <c:crosses val="autoZero"/>
        <c:auto val="1"/>
        <c:lblAlgn val="ctr"/>
        <c:lblOffset val="100"/>
        <c:noMultiLvlLbl val="0"/>
      </c:catAx>
      <c:valAx>
        <c:axId val="17294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86-457F-B953-DE0D59335D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4.0679904443867345</c:v>
                </c:pt>
                <c:pt idx="28">
                  <c:v>5.1741657655214892</c:v>
                </c:pt>
                <c:pt idx="29">
                  <c:v>6.5413838292428563</c:v>
                </c:pt>
                <c:pt idx="30">
                  <c:v>8.2146287362839026</c:v>
                </c:pt>
                <c:pt idx="31">
                  <c:v>10.2397395085339</c:v>
                </c:pt>
                <c:pt idx="32">
                  <c:v>12.660383796403497</c:v>
                </c:pt>
                <c:pt idx="33">
                  <c:v>15.514137229115077</c:v>
                </c:pt>
                <c:pt idx="34">
                  <c:v>18.827943289083056</c:v>
                </c:pt>
                <c:pt idx="35">
                  <c:v>22.613497756947073</c:v>
                </c:pt>
                <c:pt idx="36">
                  <c:v>26.863340465625644</c:v>
                </c:pt>
                <c:pt idx="37">
                  <c:v>31.54853887170076</c:v>
                </c:pt>
                <c:pt idx="38">
                  <c:v>36.618714891566718</c:v>
                </c:pt>
                <c:pt idx="39">
                  <c:v>42.004768272947004</c:v>
                </c:pt>
                <c:pt idx="40">
                  <c:v>47.624068164292972</c:v>
                </c:pt>
                <c:pt idx="41">
                  <c:v>53.387302809232025</c:v>
                </c:pt>
                <c:pt idx="42">
                  <c:v>59.205804062500434</c:v>
                </c:pt>
                <c:pt idx="43">
                  <c:v>64.998129149040807</c:v>
                </c:pt>
                <c:pt idx="44">
                  <c:v>70.694974908993345</c:v>
                </c:pt>
                <c:pt idx="45">
                  <c:v>76.241982218788564</c:v>
                </c:pt>
                <c:pt idx="46">
                  <c:v>81.60047758094727</c:v>
                </c:pt>
                <c:pt idx="47">
                  <c:v>86.746553604481093</c:v>
                </c:pt>
                <c:pt idx="48">
                  <c:v>91.669054389696555</c:v>
                </c:pt>
                <c:pt idx="49">
                  <c:v>96.367027648966015</c:v>
                </c:pt>
                <c:pt idx="50">
                  <c:v>100.84709554262022</c:v>
                </c:pt>
                <c:pt idx="51">
                  <c:v>105.12104687272361</c:v>
                </c:pt>
                <c:pt idx="52">
                  <c:v>109.20381218281896</c:v>
                </c:pt>
                <c:pt idx="53">
                  <c:v>113.1118746081369</c:v>
                </c:pt>
                <c:pt idx="54">
                  <c:v>116.86209854774231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6-457F-B953-DE0D5933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6624"/>
        <c:axId val="1729378464"/>
      </c:lineChart>
      <c:catAx>
        <c:axId val="17293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78464"/>
        <c:crosses val="autoZero"/>
        <c:auto val="1"/>
        <c:lblAlgn val="ctr"/>
        <c:lblOffset val="100"/>
        <c:noMultiLvlLbl val="0"/>
      </c:catAx>
      <c:valAx>
        <c:axId val="172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73C-AFD2-39267798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8048"/>
        <c:axId val="1729383360"/>
      </c:lineChart>
      <c:catAx>
        <c:axId val="172939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3360"/>
        <c:crosses val="autoZero"/>
        <c:auto val="1"/>
        <c:lblAlgn val="ctr"/>
        <c:lblOffset val="100"/>
        <c:noMultiLvlLbl val="0"/>
      </c:catAx>
      <c:valAx>
        <c:axId val="17293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'Var_M_35%'!$I$5:$BL$5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BC-4971-ADBC-429E282D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79008"/>
        <c:axId val="1729392608"/>
      </c:lineChart>
      <c:catAx>
        <c:axId val="17293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2608"/>
        <c:crosses val="autoZero"/>
        <c:auto val="1"/>
        <c:lblAlgn val="ctr"/>
        <c:lblOffset val="100"/>
        <c:noMultiLvlLbl val="0"/>
      </c:catAx>
      <c:valAx>
        <c:axId val="17293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r>
              <a:rPr lang="en-US" baseline="0"/>
              <a:t> Target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71-4D1E-B656-E48A444E7A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1864.759315173879</c:v>
                </c:pt>
                <c:pt idx="27">
                  <c:v>2084.4108557360919</c:v>
                </c:pt>
                <c:pt idx="28">
                  <c:v>2316.9532184308055</c:v>
                </c:pt>
                <c:pt idx="29">
                  <c:v>2562.8950405539808</c:v>
                </c:pt>
                <c:pt idx="30">
                  <c:v>2822.9123752341497</c:v>
                </c:pt>
                <c:pt idx="31">
                  <c:v>3097.8221310716353</c:v>
                </c:pt>
                <c:pt idx="32">
                  <c:v>3388.5545817225061</c:v>
                </c:pt>
                <c:pt idx="33">
                  <c:v>3696.1272976389951</c:v>
                </c:pt>
                <c:pt idx="34">
                  <c:v>4021.6216649246089</c:v>
                </c:pt>
                <c:pt idx="35">
                  <c:v>4366.1623246020536</c:v>
                </c:pt>
                <c:pt idx="36">
                  <c:v>4730.8993574884262</c:v>
                </c:pt>
                <c:pt idx="37">
                  <c:v>5116.9927800088244</c:v>
                </c:pt>
                <c:pt idx="38">
                  <c:v>5525.5988250336095</c:v>
                </c:pt>
                <c:pt idx="39">
                  <c:v>5957.8574931999219</c:v>
                </c:pt>
                <c:pt idx="40">
                  <c:v>6414.8809265299496</c:v>
                </c:pt>
                <c:pt idx="41">
                  <c:v>6897.7422464929132</c:v>
                </c:pt>
                <c:pt idx="42">
                  <c:v>7407.4645946157125</c:v>
                </c:pt>
                <c:pt idx="43">
                  <c:v>7945.0102055777825</c:v>
                </c:pt>
                <c:pt idx="44">
                  <c:v>8511.2694259756408</c:v>
                </c:pt>
                <c:pt idx="45">
                  <c:v>9107.0496651345475</c:v>
                </c:pt>
                <c:pt idx="46">
                  <c:v>9733.0643274574104</c:v>
                </c:pt>
                <c:pt idx="47">
                  <c:v>10389.921829333969</c:v>
                </c:pt>
                <c:pt idx="48">
                  <c:v>11078.11484814639</c:v>
                </c:pt>
                <c:pt idx="49">
                  <c:v>11798.009986745763</c:v>
                </c:pt>
                <c:pt idx="50">
                  <c:v>12549.838064051377</c:v>
                </c:pt>
                <c:pt idx="51">
                  <c:v>13333.685260998733</c:v>
                </c:pt>
                <c:pt idx="52">
                  <c:v>14149.485360672459</c:v>
                </c:pt>
                <c:pt idx="53">
                  <c:v>14997.013321773959</c:v>
                </c:pt>
                <c:pt idx="54">
                  <c:v>15875.88041536243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71-4D1E-B656-E48A444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0640"/>
        <c:axId val="1729379552"/>
      </c:lineChart>
      <c:catAx>
        <c:axId val="172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79552"/>
        <c:crosses val="autoZero"/>
        <c:auto val="1"/>
        <c:lblAlgn val="ctr"/>
        <c:lblOffset val="100"/>
        <c:noMultiLvlLbl val="0"/>
      </c:catAx>
      <c:valAx>
        <c:axId val="17293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'Var_M_35%'!$I$30:$BL$30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5.4431476293676992E-2</c:v>
                </c:pt>
                <c:pt idx="28">
                  <c:v>5.2798532004866679E-2</c:v>
                </c:pt>
                <c:pt idx="29">
                  <c:v>5.1214576044720676E-2</c:v>
                </c:pt>
                <c:pt idx="30">
                  <c:v>4.9678138763379058E-2</c:v>
                </c:pt>
                <c:pt idx="31">
                  <c:v>4.8187794600477687E-2</c:v>
                </c:pt>
                <c:pt idx="32">
                  <c:v>4.6742160762463354E-2</c:v>
                </c:pt>
                <c:pt idx="33">
                  <c:v>4.5339895939589453E-2</c:v>
                </c:pt>
                <c:pt idx="34">
                  <c:v>4.397969906140177E-2</c:v>
                </c:pt>
                <c:pt idx="35">
                  <c:v>4.2660308089559715E-2</c:v>
                </c:pt>
                <c:pt idx="36">
                  <c:v>4.1380498846872921E-2</c:v>
                </c:pt>
                <c:pt idx="37">
                  <c:v>4.0139083881466732E-2</c:v>
                </c:pt>
                <c:pt idx="38">
                  <c:v>3.893491136502273E-2</c:v>
                </c:pt>
                <c:pt idx="39">
                  <c:v>3.7766864024072047E-2</c:v>
                </c:pt>
                <c:pt idx="40">
                  <c:v>3.6633858103349883E-2</c:v>
                </c:pt>
                <c:pt idx="41">
                  <c:v>3.5534842360249383E-2</c:v>
                </c:pt>
                <c:pt idx="42">
                  <c:v>3.4468797089441901E-2</c:v>
                </c:pt>
                <c:pt idx="43">
                  <c:v>3.3434733176758644E-2</c:v>
                </c:pt>
                <c:pt idx="44">
                  <c:v>3.2431691181455884E-2</c:v>
                </c:pt>
                <c:pt idx="45">
                  <c:v>3.1458740446012205E-2</c:v>
                </c:pt>
                <c:pt idx="46">
                  <c:v>3.0514978232631839E-2</c:v>
                </c:pt>
                <c:pt idx="47">
                  <c:v>2.9599528885652884E-2</c:v>
                </c:pt>
                <c:pt idx="48">
                  <c:v>2.8711543019083297E-2</c:v>
                </c:pt>
                <c:pt idx="49">
                  <c:v>2.7850196728510798E-2</c:v>
                </c:pt>
                <c:pt idx="50">
                  <c:v>2.7014690826655474E-2</c:v>
                </c:pt>
                <c:pt idx="51">
                  <c:v>2.620425010185581E-2</c:v>
                </c:pt>
                <c:pt idx="52">
                  <c:v>2.5418122598800136E-2</c:v>
                </c:pt>
                <c:pt idx="53">
                  <c:v>2.465557892083613E-2</c:v>
                </c:pt>
                <c:pt idx="54">
                  <c:v>2.3915911553211044E-2</c:v>
                </c:pt>
                <c:pt idx="55">
                  <c:v>2.3198434206614712E-2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83-4A06-807E-0BC5E9F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0096"/>
        <c:axId val="1729384448"/>
      </c:lineChart>
      <c:catAx>
        <c:axId val="17293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4448"/>
        <c:crosses val="autoZero"/>
        <c:auto val="1"/>
        <c:lblAlgn val="ctr"/>
        <c:lblOffset val="100"/>
        <c:noMultiLvlLbl val="0"/>
      </c:catAx>
      <c:valAx>
        <c:axId val="1729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4-456A-B004-C50436F932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644.20319530988866</c:v>
                </c:pt>
                <c:pt idx="28">
                  <c:v>687.45131356291597</c:v>
                </c:pt>
                <c:pt idx="29">
                  <c:v>730.41311219562556</c:v>
                </c:pt>
                <c:pt idx="30">
                  <c:v>772.99263204813803</c:v>
                </c:pt>
                <c:pt idx="31">
                  <c:v>815.13545820332968</c:v>
                </c:pt>
                <c:pt idx="32">
                  <c:v>856.82302652233398</c:v>
                </c:pt>
                <c:pt idx="33">
                  <c:v>898.0662592799805</c:v>
                </c:pt>
                <c:pt idx="34">
                  <c:v>938.89916363434884</c:v>
                </c:pt>
                <c:pt idx="35">
                  <c:v>979.37283977563004</c:v>
                </c:pt>
                <c:pt idx="36">
                  <c:v>1019.5501716329884</c:v>
                </c:pt>
                <c:pt idx="37">
                  <c:v>1059.5013301789238</c:v>
                </c:pt>
                <c:pt idx="38">
                  <c:v>1099.300113812682</c:v>
                </c:pt>
                <c:pt idx="39">
                  <c:v>1139.0210802404463</c:v>
                </c:pt>
                <c:pt idx="40">
                  <c:v>1178.7373837539608</c:v>
                </c:pt>
                <c:pt idx="41">
                  <c:v>1218.5192135223706</c:v>
                </c:pt>
                <c:pt idx="42">
                  <c:v>1258.432725477709</c:v>
                </c:pt>
                <c:pt idx="43">
                  <c:v>1298.5393667928192</c:v>
                </c:pt>
                <c:pt idx="44">
                  <c:v>1338.8955034473445</c:v>
                </c:pt>
                <c:pt idx="45">
                  <c:v>1379.5522749131039</c:v>
                </c:pt>
                <c:pt idx="46">
                  <c:v>1420.5556136229102</c:v>
                </c:pt>
                <c:pt idx="47">
                  <c:v>1461.9463794958319</c:v>
                </c:pt>
                <c:pt idx="48">
                  <c:v>1503.7605708296971</c:v>
                </c:pt>
                <c:pt idx="49">
                  <c:v>1546.0295821604452</c:v>
                </c:pt>
                <c:pt idx="50">
                  <c:v>1588.7804872727825</c:v>
                </c:pt>
                <c:pt idx="51">
                  <c:v>1632.0363315892782</c:v>
                </c:pt>
                <c:pt idx="52">
                  <c:v>1675.8164228791977</c:v>
                </c:pt>
                <c:pt idx="53">
                  <c:v>1720.1366128361115</c:v>
                </c:pt>
                <c:pt idx="54">
                  <c:v>1765.0095647844348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4-456A-B004-C50436F9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1728"/>
        <c:axId val="1729383904"/>
      </c:lineChart>
      <c:catAx>
        <c:axId val="172938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3904"/>
        <c:crosses val="autoZero"/>
        <c:auto val="1"/>
        <c:lblAlgn val="ctr"/>
        <c:lblOffset val="100"/>
        <c:noMultiLvlLbl val="0"/>
      </c:catAx>
      <c:valAx>
        <c:axId val="17293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Costs ( $ per KWh 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'!$C$33:$AB$33</c:f>
              <c:numCache>
                <c:formatCode>General</c:formatCode>
                <c:ptCount val="2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 formatCode="0.00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48080"/>
        <c:axId val="1724357328"/>
      </c:lineChart>
      <c:catAx>
        <c:axId val="17243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57328"/>
        <c:crosses val="autoZero"/>
        <c:auto val="1"/>
        <c:lblAlgn val="ctr"/>
        <c:lblOffset val="100"/>
        <c:noMultiLvlLbl val="0"/>
      </c:catAx>
      <c:valAx>
        <c:axId val="17243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'Var_M_35%'!$I$53:$BL$53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6-40EA-8204-CAAC4F0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3152"/>
        <c:axId val="1729384992"/>
      </c:lineChart>
      <c:catAx>
        <c:axId val="172939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4992"/>
        <c:crosses val="autoZero"/>
        <c:auto val="1"/>
        <c:lblAlgn val="ctr"/>
        <c:lblOffset val="100"/>
        <c:noMultiLvlLbl val="0"/>
      </c:catAx>
      <c:valAx>
        <c:axId val="17293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3-4523-A92B-2E8F9637C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473.11666193142588</c:v>
                </c:pt>
                <c:pt idx="28">
                  <c:v>511.94322912285656</c:v>
                </c:pt>
                <c:pt idx="29">
                  <c:v>552.22915141597707</c:v>
                </c:pt>
                <c:pt idx="30">
                  <c:v>594.1961675731734</c:v>
                </c:pt>
                <c:pt idx="31">
                  <c:v>638.05681594437215</c:v>
                </c:pt>
                <c:pt idx="32">
                  <c:v>684.01180003450781</c:v>
                </c:pt>
                <c:pt idx="33">
                  <c:v>732.24910083591544</c:v>
                </c:pt>
                <c:pt idx="34">
                  <c:v>782.94402238584723</c:v>
                </c:pt>
                <c:pt idx="35">
                  <c:v>836.25964140401231</c:v>
                </c:pt>
                <c:pt idx="36">
                  <c:v>892.34733911170235</c:v>
                </c:pt>
                <c:pt idx="37">
                  <c:v>951.34723385322297</c:v>
                </c:pt>
                <c:pt idx="38">
                  <c:v>1013.3884235953897</c:v>
                </c:pt>
                <c:pt idx="39">
                  <c:v>1078.5890032420766</c:v>
                </c:pt>
                <c:pt idx="40">
                  <c:v>1147.0558549686734</c:v>
                </c:pt>
                <c:pt idx="41">
                  <c:v>1218.8842289285878</c:v>
                </c:pt>
                <c:pt idx="42">
                  <c:v>1294.1571423407286</c:v>
                </c:pt>
                <c:pt idx="43">
                  <c:v>1372.9446307048604</c:v>
                </c:pt>
                <c:pt idx="44">
                  <c:v>1455.3028878804596</c:v>
                </c:pt>
                <c:pt idx="45">
                  <c:v>1541.2733332560583</c:v>
                </c:pt>
                <c:pt idx="46">
                  <c:v>1630.8816448998271</c:v>
                </c:pt>
                <c:pt idx="47">
                  <c:v>1724.1367977273892</c:v>
                </c:pt>
                <c:pt idx="48">
                  <c:v>1821.030145442249</c:v>
                </c:pt>
                <c:pt idx="49">
                  <c:v>1921.5345842682038</c:v>
                </c:pt>
                <c:pt idx="50">
                  <c:v>2025.6038352101248</c:v>
                </c:pt>
                <c:pt idx="51">
                  <c:v>2133.1718796360187</c:v>
                </c:pt>
                <c:pt idx="52">
                  <c:v>2244.1525802638644</c:v>
                </c:pt>
                <c:pt idx="53">
                  <c:v>2358.43951608102</c:v>
                </c:pt>
                <c:pt idx="54">
                  <c:v>2475.9060552839692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3-4523-A92B-2E8F9637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4240"/>
        <c:axId val="1729387168"/>
      </c:lineChart>
      <c:catAx>
        <c:axId val="172939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7168"/>
        <c:crosses val="autoZero"/>
        <c:auto val="1"/>
        <c:lblAlgn val="ctr"/>
        <c:lblOffset val="100"/>
        <c:noMultiLvlLbl val="0"/>
      </c:catAx>
      <c:valAx>
        <c:axId val="17293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'Var_M_35%'!$I$76:$BL$76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5.2327166643148244E-2</c:v>
                </c:pt>
                <c:pt idx="28">
                  <c:v>4.879508289473574E-2</c:v>
                </c:pt>
                <c:pt idx="29">
                  <c:v>4.5501414799341076E-2</c:v>
                </c:pt>
                <c:pt idx="30">
                  <c:v>4.2430069300385551E-2</c:v>
                </c:pt>
                <c:pt idx="31">
                  <c:v>3.9566039622609524E-2</c:v>
                </c:pt>
                <c:pt idx="32">
                  <c:v>3.6895331948083379E-2</c:v>
                </c:pt>
                <c:pt idx="33">
                  <c:v>3.4404897041587751E-2</c:v>
                </c:pt>
                <c:pt idx="34">
                  <c:v>3.2082566491280579E-2</c:v>
                </c:pt>
                <c:pt idx="35">
                  <c:v>2.991699325311914E-2</c:v>
                </c:pt>
                <c:pt idx="36">
                  <c:v>2.7897596208533597E-2</c:v>
                </c:pt>
                <c:pt idx="37">
                  <c:v>2.6014508464457579E-2</c:v>
                </c:pt>
                <c:pt idx="38">
                  <c:v>2.4258529143106691E-2</c:v>
                </c:pt>
                <c:pt idx="39">
                  <c:v>2.2621078425946989E-2</c:v>
                </c:pt>
                <c:pt idx="40">
                  <c:v>2.1094155632195567E-2</c:v>
                </c:pt>
                <c:pt idx="41">
                  <c:v>1.9670300127022367E-2</c:v>
                </c:pt>
                <c:pt idx="42">
                  <c:v>1.8342554868448355E-2</c:v>
                </c:pt>
                <c:pt idx="43">
                  <c:v>1.7104432414828091E-2</c:v>
                </c:pt>
                <c:pt idx="44">
                  <c:v>1.5949883226827194E-2</c:v>
                </c:pt>
                <c:pt idx="45">
                  <c:v>1.4873266109016358E-2</c:v>
                </c:pt>
                <c:pt idx="46">
                  <c:v>1.3869320646657754E-2</c:v>
                </c:pt>
                <c:pt idx="47">
                  <c:v>1.2933141503008356E-2</c:v>
                </c:pt>
                <c:pt idx="48">
                  <c:v>1.2060154451555291E-2</c:v>
                </c:pt>
                <c:pt idx="49">
                  <c:v>1.1246094026075308E-2</c:v>
                </c:pt>
                <c:pt idx="50">
                  <c:v>1.0486982679315224E-2</c:v>
                </c:pt>
                <c:pt idx="51">
                  <c:v>9.7791113484614473E-3</c:v>
                </c:pt>
                <c:pt idx="52">
                  <c:v>9.119021332440299E-3</c:v>
                </c:pt>
                <c:pt idx="53">
                  <c:v>8.5034873925005795E-3</c:v>
                </c:pt>
                <c:pt idx="54">
                  <c:v>7.929501993506791E-3</c:v>
                </c:pt>
                <c:pt idx="55">
                  <c:v>7.3942606089450824E-3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3A-4FD9-BD99-420F5B8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9888"/>
        <c:axId val="1729394784"/>
      </c:lineChart>
      <c:catAx>
        <c:axId val="17293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4784"/>
        <c:crosses val="autoZero"/>
        <c:auto val="1"/>
        <c:lblAlgn val="ctr"/>
        <c:lblOffset val="100"/>
        <c:noMultiLvlLbl val="0"/>
      </c:catAx>
      <c:valAx>
        <c:axId val="17293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2-4BEF-8E97-6F32B06F9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113.3922675102462</c:v>
                </c:pt>
                <c:pt idx="28">
                  <c:v>124.18229027589629</c:v>
                </c:pt>
                <c:pt idx="29">
                  <c:v>135.52484510299192</c:v>
                </c:pt>
                <c:pt idx="30">
                  <c:v>147.5599448702045</c:v>
                </c:pt>
                <c:pt idx="31">
                  <c:v>160.39663604421037</c:v>
                </c:pt>
                <c:pt idx="32">
                  <c:v>174.12431944640346</c:v>
                </c:pt>
                <c:pt idx="33">
                  <c:v>188.82036932766255</c:v>
                </c:pt>
                <c:pt idx="34">
                  <c:v>204.55497602824235</c:v>
                </c:pt>
                <c:pt idx="35">
                  <c:v>221.39408894232773</c:v>
                </c:pt>
                <c:pt idx="36">
                  <c:v>239.40111052266602</c:v>
                </c:pt>
                <c:pt idx="37">
                  <c:v>258.63778118496106</c:v>
                </c:pt>
                <c:pt idx="38">
                  <c:v>279.1645396807487</c:v>
                </c:pt>
                <c:pt idx="39">
                  <c:v>301.04053919690688</c:v>
                </c:pt>
                <c:pt idx="40">
                  <c:v>324.32343252218408</c:v>
                </c:pt>
                <c:pt idx="41">
                  <c:v>349.06899788580387</c:v>
                </c:pt>
                <c:pt idx="42">
                  <c:v>375.33065163595825</c:v>
                </c:pt>
                <c:pt idx="43">
                  <c:v>403.15887882555</c:v>
                </c:pt>
                <c:pt idx="44">
                  <c:v>432.6006041534306</c:v>
                </c:pt>
                <c:pt idx="45">
                  <c:v>463.69852111670326</c:v>
                </c:pt>
                <c:pt idx="46">
                  <c:v>496.49039510457698</c:v>
                </c:pt>
                <c:pt idx="47">
                  <c:v>531.00835550851423</c:v>
                </c:pt>
                <c:pt idx="48">
                  <c:v>567.27819208515677</c:v>
                </c:pt>
                <c:pt idx="49">
                  <c:v>605.31867134853542</c:v>
                </c:pt>
                <c:pt idx="50">
                  <c:v>645.14088937853069</c:v>
                </c:pt>
                <c:pt idx="51">
                  <c:v>686.74767788855411</c:v>
                </c:pt>
                <c:pt idx="52">
                  <c:v>730.13308052846708</c:v>
                </c:pt>
                <c:pt idx="53">
                  <c:v>775.28191608216514</c:v>
                </c:pt>
                <c:pt idx="54">
                  <c:v>822.16944436297308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2-4BEF-8E97-6F32B06F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5872"/>
        <c:axId val="1729396416"/>
      </c:lineChart>
      <c:catAx>
        <c:axId val="17293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6416"/>
        <c:crosses val="autoZero"/>
        <c:auto val="1"/>
        <c:lblAlgn val="ctr"/>
        <c:lblOffset val="100"/>
        <c:noMultiLvlLbl val="0"/>
      </c:catAx>
      <c:valAx>
        <c:axId val="17293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'Var_M_35%'!$I$99:$BL$99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B-4FE0-8626-B47FDF39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97504"/>
        <c:axId val="1729375200"/>
      </c:lineChart>
      <c:catAx>
        <c:axId val="17293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75200"/>
        <c:crosses val="autoZero"/>
        <c:auto val="1"/>
        <c:lblAlgn val="ctr"/>
        <c:lblOffset val="100"/>
        <c:noMultiLvlLbl val="0"/>
      </c:catAx>
      <c:valAx>
        <c:axId val="1729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22-47AE-8AD8-06E742447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10.572936255267724</c:v>
                </c:pt>
                <c:pt idx="28">
                  <c:v>16.947390533001446</c:v>
                </c:pt>
                <c:pt idx="29">
                  <c:v>26.128954735380173</c:v>
                </c:pt>
                <c:pt idx="30">
                  <c:v>38.411384315418857</c:v>
                </c:pt>
                <c:pt idx="31">
                  <c:v>53.54062764039665</c:v>
                </c:pt>
                <c:pt idx="32">
                  <c:v>70.724437977052432</c:v>
                </c:pt>
                <c:pt idx="33">
                  <c:v>88.95792882105232</c:v>
                </c:pt>
                <c:pt idx="34">
                  <c:v>107.43268225372478</c:v>
                </c:pt>
                <c:pt idx="35">
                  <c:v>125.74883970228157</c:v>
                </c:pt>
                <c:pt idx="36">
                  <c:v>143.88165769080047</c:v>
                </c:pt>
                <c:pt idx="37">
                  <c:v>162.03416829018977</c:v>
                </c:pt>
                <c:pt idx="38">
                  <c:v>180.49950535093907</c:v>
                </c:pt>
                <c:pt idx="39">
                  <c:v>199.57679259411523</c:v>
                </c:pt>
                <c:pt idx="40">
                  <c:v>219.53374156689804</c:v>
                </c:pt>
                <c:pt idx="41">
                  <c:v>240.5966113222859</c:v>
                </c:pt>
                <c:pt idx="42">
                  <c:v>262.95244339487317</c:v>
                </c:pt>
                <c:pt idx="43">
                  <c:v>286.75515011401961</c:v>
                </c:pt>
                <c:pt idx="44">
                  <c:v>312.1316546886668</c:v>
                </c:pt>
                <c:pt idx="45">
                  <c:v>339.18673913675894</c:v>
                </c:pt>
                <c:pt idx="46">
                  <c:v>368.00636300767837</c:v>
                </c:pt>
                <c:pt idx="47">
                  <c:v>398.659636258923</c:v>
                </c:pt>
                <c:pt idx="48">
                  <c:v>431.1997449908356</c:v>
                </c:pt>
                <c:pt idx="49">
                  <c:v>465.66412577000727</c:v>
                </c:pt>
                <c:pt idx="50">
                  <c:v>502.07414496173135</c:v>
                </c:pt>
                <c:pt idx="51">
                  <c:v>540.43449586119186</c:v>
                </c:pt>
                <c:pt idx="52">
                  <c:v>580.73248859209491</c:v>
                </c:pt>
                <c:pt idx="53">
                  <c:v>622.93737709056415</c:v>
                </c:pt>
                <c:pt idx="54">
                  <c:v>666.9998423559266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22-47AE-8AD8-06E7424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61600"/>
        <c:axId val="1729365408"/>
      </c:lineChart>
      <c:catAx>
        <c:axId val="17293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5408"/>
        <c:crosses val="autoZero"/>
        <c:auto val="1"/>
        <c:lblAlgn val="ctr"/>
        <c:lblOffset val="100"/>
        <c:noMultiLvlLbl val="0"/>
      </c:catAx>
      <c:valAx>
        <c:axId val="17293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'Var_M_35%'!$I$122:$BL$122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F-4FD0-9C4C-1D87AFD3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60512"/>
        <c:axId val="1729346368"/>
      </c:lineChart>
      <c:catAx>
        <c:axId val="172936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46368"/>
        <c:crosses val="autoZero"/>
        <c:auto val="1"/>
        <c:lblAlgn val="ctr"/>
        <c:lblOffset val="100"/>
        <c:noMultiLvlLbl val="0"/>
      </c:catAx>
      <c:valAx>
        <c:axId val="1729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49-4F21-93A7-C904EAE68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34.033447622767561</c:v>
                </c:pt>
                <c:pt idx="28">
                  <c:v>39.826292884827474</c:v>
                </c:pt>
                <c:pt idx="29">
                  <c:v>46.092779865135014</c:v>
                </c:pt>
                <c:pt idx="30">
                  <c:v>52.85274263668277</c:v>
                </c:pt>
                <c:pt idx="31">
                  <c:v>60.139297897924614</c:v>
                </c:pt>
                <c:pt idx="32">
                  <c:v>67.997046745575958</c:v>
                </c:pt>
                <c:pt idx="33">
                  <c:v>76.479943388494647</c:v>
                </c:pt>
                <c:pt idx="34">
                  <c:v>85.649270035639503</c:v>
                </c:pt>
                <c:pt idx="35">
                  <c:v>95.571913204914992</c:v>
                </c:pt>
                <c:pt idx="36">
                  <c:v>106.31897471716155</c:v>
                </c:pt>
                <c:pt idx="37">
                  <c:v>117.96466552813935</c:v>
                </c:pt>
                <c:pt idx="38">
                  <c:v>130.58539858507496</c:v>
                </c:pt>
                <c:pt idx="39">
                  <c:v>144.25899488586344</c:v>
                </c:pt>
                <c:pt idx="40">
                  <c:v>159.06392862120461</c:v>
                </c:pt>
                <c:pt idx="41">
                  <c:v>175.07855336953656</c:v>
                </c:pt>
                <c:pt idx="42">
                  <c:v>192.38026735121161</c:v>
                </c:pt>
                <c:pt idx="43">
                  <c:v>211.04459013731719</c:v>
                </c:pt>
                <c:pt idx="44">
                  <c:v>231.1441357616448</c:v>
                </c:pt>
                <c:pt idx="45">
                  <c:v>252.74747826393411</c:v>
                </c:pt>
                <c:pt idx="46">
                  <c:v>275.91791576247294</c:v>
                </c:pt>
                <c:pt idx="47">
                  <c:v>300.71214857120623</c:v>
                </c:pt>
                <c:pt idx="48">
                  <c:v>327.17889581019477</c:v>
                </c:pt>
                <c:pt idx="49">
                  <c:v>355.35748337456783</c:v>
                </c:pt>
                <c:pt idx="50">
                  <c:v>385.27644380355207</c:v>
                </c:pt>
                <c:pt idx="51">
                  <c:v>416.95217515071062</c:v>
                </c:pt>
                <c:pt idx="52">
                  <c:v>450.38771091341403</c:v>
                </c:pt>
                <c:pt idx="53">
                  <c:v>485.57165589842754</c:v>
                </c:pt>
                <c:pt idx="54">
                  <c:v>522.47734306426526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49-4F21-93A7-C904EAE6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2352"/>
        <c:axId val="1729362144"/>
      </c:lineChart>
      <c:catAx>
        <c:axId val="17293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62144"/>
        <c:crosses val="autoZero"/>
        <c:auto val="1"/>
        <c:lblAlgn val="ctr"/>
        <c:lblOffset val="100"/>
        <c:noMultiLvlLbl val="0"/>
      </c:catAx>
      <c:valAx>
        <c:axId val="17293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'Var_M_35%'!$I$145:$BL$145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5.19063047130425E-2</c:v>
                </c:pt>
                <c:pt idx="28">
                  <c:v>4.8013331859564315E-2</c:v>
                </c:pt>
                <c:pt idx="29">
                  <c:v>4.4412331970096995E-2</c:v>
                </c:pt>
                <c:pt idx="30">
                  <c:v>4.1081407072339725E-2</c:v>
                </c:pt>
                <c:pt idx="31">
                  <c:v>3.800030154191425E-2</c:v>
                </c:pt>
                <c:pt idx="32">
                  <c:v>3.5150278926270685E-2</c:v>
                </c:pt>
                <c:pt idx="33">
                  <c:v>3.2514008006800384E-2</c:v>
                </c:pt>
                <c:pt idx="34">
                  <c:v>3.0075457406290355E-2</c:v>
                </c:pt>
                <c:pt idx="35">
                  <c:v>2.7819798100818579E-2</c:v>
                </c:pt>
                <c:pt idx="36">
                  <c:v>2.5733313243257186E-2</c:v>
                </c:pt>
                <c:pt idx="37">
                  <c:v>2.3803314750012898E-2</c:v>
                </c:pt>
                <c:pt idx="38">
                  <c:v>2.2018066143761932E-2</c:v>
                </c:pt>
                <c:pt idx="39">
                  <c:v>2.0366711182979787E-2</c:v>
                </c:pt>
                <c:pt idx="40">
                  <c:v>1.8839207844256304E-2</c:v>
                </c:pt>
                <c:pt idx="41">
                  <c:v>1.7426267255937083E-2</c:v>
                </c:pt>
                <c:pt idx="42">
                  <c:v>1.6119297211741802E-2</c:v>
                </c:pt>
                <c:pt idx="43">
                  <c:v>1.4910349920861168E-2</c:v>
                </c:pt>
                <c:pt idx="44">
                  <c:v>1.3792073676796581E-2</c:v>
                </c:pt>
                <c:pt idx="45">
                  <c:v>1.2757668151036837E-2</c:v>
                </c:pt>
                <c:pt idx="46">
                  <c:v>1.1800843039709075E-2</c:v>
                </c:pt>
                <c:pt idx="47">
                  <c:v>1.0915779811730895E-2</c:v>
                </c:pt>
                <c:pt idx="48">
                  <c:v>1.0097096325851079E-2</c:v>
                </c:pt>
                <c:pt idx="49">
                  <c:v>9.3398141014122485E-3</c:v>
                </c:pt>
                <c:pt idx="50">
                  <c:v>8.63932804380633E-3</c:v>
                </c:pt>
                <c:pt idx="51">
                  <c:v>7.9913784405208563E-3</c:v>
                </c:pt>
                <c:pt idx="52">
                  <c:v>7.3920250574817927E-3</c:v>
                </c:pt>
                <c:pt idx="53">
                  <c:v>6.8376231781706589E-3</c:v>
                </c:pt>
                <c:pt idx="54">
                  <c:v>6.32480143980786E-3</c:v>
                </c:pt>
                <c:pt idx="55">
                  <c:v>5.8504413318222707E-3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AE-4EE2-8448-245DDE5C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8336"/>
        <c:axId val="1729348544"/>
      </c:lineChart>
      <c:catAx>
        <c:axId val="17293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48544"/>
        <c:crosses val="autoZero"/>
        <c:auto val="1"/>
        <c:lblAlgn val="ctr"/>
        <c:lblOffset val="100"/>
        <c:noMultiLvlLbl val="0"/>
      </c:catAx>
      <c:valAx>
        <c:axId val="1729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8-420F-B6D9-C586DC946C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759.75249230412658</c:v>
                </c:pt>
                <c:pt idx="28">
                  <c:v>857.74106732052735</c:v>
                </c:pt>
                <c:pt idx="29">
                  <c:v>963.19962979445074</c:v>
                </c:pt>
                <c:pt idx="30">
                  <c:v>1076.8192422199511</c:v>
                </c:pt>
                <c:pt idx="31">
                  <c:v>1199.3609832283553</c:v>
                </c:pt>
                <c:pt idx="32">
                  <c:v>1331.6408562853112</c:v>
                </c:pt>
                <c:pt idx="33">
                  <c:v>1474.5183347591606</c:v>
                </c:pt>
                <c:pt idx="34">
                  <c:v>1628.8876957707932</c:v>
                </c:pt>
                <c:pt idx="35">
                  <c:v>1795.6712275750263</c:v>
                </c:pt>
                <c:pt idx="36">
                  <c:v>1975.8134920219024</c:v>
                </c:pt>
                <c:pt idx="37">
                  <c:v>2170.275976937543</c:v>
                </c:pt>
                <c:pt idx="38">
                  <c:v>2380.0316287230853</c:v>
                </c:pt>
                <c:pt idx="39">
                  <c:v>2606.0588913614615</c:v>
                </c:pt>
                <c:pt idx="40">
                  <c:v>2849.3349897087373</c:v>
                </c:pt>
                <c:pt idx="41">
                  <c:v>3110.8282853744749</c:v>
                </c:pt>
                <c:pt idx="42">
                  <c:v>3391.4896080501107</c:v>
                </c:pt>
                <c:pt idx="43">
                  <c:v>3692.2425291957379</c:v>
                </c:pt>
                <c:pt idx="44">
                  <c:v>4013.9726028864102</c:v>
                </c:pt>
                <c:pt idx="45">
                  <c:v>4357.5156533786576</c:v>
                </c:pt>
                <c:pt idx="46">
                  <c:v>4723.6452423092278</c:v>
                </c:pt>
                <c:pt idx="47">
                  <c:v>5113.0595009326498</c:v>
                </c:pt>
                <c:pt idx="48">
                  <c:v>5526.3675639737157</c:v>
                </c:pt>
                <c:pt idx="49">
                  <c:v>5964.0758901887066</c:v>
                </c:pt>
                <c:pt idx="50">
                  <c:v>6426.5747985869675</c:v>
                </c:pt>
                <c:pt idx="51">
                  <c:v>6914.1255859550729</c:v>
                </c:pt>
                <c:pt idx="52">
                  <c:v>7426.8486180569234</c:v>
                </c:pt>
                <c:pt idx="53">
                  <c:v>7964.7128008325208</c:v>
                </c:pt>
                <c:pt idx="54">
                  <c:v>8527.5268364931526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98-420F-B6D9-C586DC94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808"/>
        <c:axId val="1729350720"/>
      </c:lineChart>
      <c:catAx>
        <c:axId val="172935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50720"/>
        <c:crosses val="autoZero"/>
        <c:auto val="1"/>
        <c:lblAlgn val="ctr"/>
        <c:lblOffset val="100"/>
        <c:noMultiLvlLbl val="0"/>
      </c:catAx>
      <c:valAx>
        <c:axId val="17293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33</xdr:row>
      <xdr:rowOff>9525</xdr:rowOff>
    </xdr:from>
    <xdr:to>
      <xdr:col>11</xdr:col>
      <xdr:colOff>885825</xdr:colOff>
      <xdr:row>42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87</xdr:row>
      <xdr:rowOff>161925</xdr:rowOff>
    </xdr:from>
    <xdr:to>
      <xdr:col>8</xdr:col>
      <xdr:colOff>485775</xdr:colOff>
      <xdr:row>97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122</xdr:row>
      <xdr:rowOff>171450</xdr:rowOff>
    </xdr:from>
    <xdr:to>
      <xdr:col>8</xdr:col>
      <xdr:colOff>628650</xdr:colOff>
      <xdr:row>132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0</xdr:row>
      <xdr:rowOff>76200</xdr:rowOff>
    </xdr:from>
    <xdr:to>
      <xdr:col>11</xdr:col>
      <xdr:colOff>152400</xdr:colOff>
      <xdr:row>10</xdr:row>
      <xdr:rowOff>142875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152400</xdr:rowOff>
    </xdr:from>
    <xdr:to>
      <xdr:col>11</xdr:col>
      <xdr:colOff>28574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9</xdr:row>
      <xdr:rowOff>4762</xdr:rowOff>
    </xdr:from>
    <xdr:to>
      <xdr:col>11</xdr:col>
      <xdr:colOff>28575</xdr:colOff>
      <xdr:row>23</xdr:row>
      <xdr:rowOff>80962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101</xdr:row>
      <xdr:rowOff>19050</xdr:rowOff>
    </xdr:from>
    <xdr:to>
      <xdr:col>4</xdr:col>
      <xdr:colOff>419100</xdr:colOff>
      <xdr:row>115</xdr:row>
      <xdr:rowOff>95250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685800</xdr:colOff>
      <xdr:row>125</xdr:row>
      <xdr:rowOff>152400</xdr:rowOff>
    </xdr:from>
    <xdr:to>
      <xdr:col>9</xdr:col>
      <xdr:colOff>619125</xdr:colOff>
      <xdr:row>140</xdr:row>
      <xdr:rowOff>38100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600075</xdr:colOff>
      <xdr:row>146</xdr:row>
      <xdr:rowOff>180975</xdr:rowOff>
    </xdr:from>
    <xdr:to>
      <xdr:col>9</xdr:col>
      <xdr:colOff>533400</xdr:colOff>
      <xdr:row>161</xdr:row>
      <xdr:rowOff>66675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666750</xdr:colOff>
      <xdr:row>170</xdr:row>
      <xdr:rowOff>180975</xdr:rowOff>
    </xdr:from>
    <xdr:to>
      <xdr:col>9</xdr:col>
      <xdr:colOff>600075</xdr:colOff>
      <xdr:row>185</xdr:row>
      <xdr:rowOff>66675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15</xdr:row>
      <xdr:rowOff>57150</xdr:rowOff>
    </xdr:from>
    <xdr:to>
      <xdr:col>17</xdr:col>
      <xdr:colOff>114300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38</xdr:row>
      <xdr:rowOff>9525</xdr:rowOff>
    </xdr:from>
    <xdr:to>
      <xdr:col>18</xdr:col>
      <xdr:colOff>47625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581025</xdr:colOff>
      <xdr:row>60</xdr:row>
      <xdr:rowOff>190499</xdr:rowOff>
    </xdr:from>
    <xdr:to>
      <xdr:col>17</xdr:col>
      <xdr:colOff>695325</xdr:colOff>
      <xdr:row>71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</xdr:colOff>
      <xdr:row>83</xdr:row>
      <xdr:rowOff>47624</xdr:rowOff>
    </xdr:from>
    <xdr:to>
      <xdr:col>17</xdr:col>
      <xdr:colOff>733425</xdr:colOff>
      <xdr:row>93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600075</xdr:colOff>
      <xdr:row>107</xdr:row>
      <xdr:rowOff>28575</xdr:rowOff>
    </xdr:from>
    <xdr:to>
      <xdr:col>17</xdr:col>
      <xdr:colOff>714375</xdr:colOff>
      <xdr:row>117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533400</xdr:colOff>
      <xdr:row>130</xdr:row>
      <xdr:rowOff>76199</xdr:rowOff>
    </xdr:from>
    <xdr:to>
      <xdr:col>17</xdr:col>
      <xdr:colOff>647700</xdr:colOff>
      <xdr:row>140</xdr:row>
      <xdr:rowOff>142874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9525</xdr:colOff>
      <xdr:row>153</xdr:row>
      <xdr:rowOff>123824</xdr:rowOff>
    </xdr:from>
    <xdr:to>
      <xdr:col>17</xdr:col>
      <xdr:colOff>123825</xdr:colOff>
      <xdr:row>163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66675</xdr:colOff>
      <xdr:row>175</xdr:row>
      <xdr:rowOff>142875</xdr:rowOff>
    </xdr:from>
    <xdr:to>
      <xdr:col>17</xdr:col>
      <xdr:colOff>180975</xdr:colOff>
      <xdr:row>190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38100</xdr:rowOff>
    </xdr:from>
    <xdr:to>
      <xdr:col>9</xdr:col>
      <xdr:colOff>285750</xdr:colOff>
      <xdr:row>22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32</xdr:row>
      <xdr:rowOff>19050</xdr:rowOff>
    </xdr:from>
    <xdr:to>
      <xdr:col>9</xdr:col>
      <xdr:colOff>409575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304800</xdr:colOff>
      <xdr:row>55</xdr:row>
      <xdr:rowOff>171450</xdr:rowOff>
    </xdr:from>
    <xdr:to>
      <xdr:col>9</xdr:col>
      <xdr:colOff>238125</xdr:colOff>
      <xdr:row>70</xdr:row>
      <xdr:rowOff>57150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101</xdr:row>
      <xdr:rowOff>0</xdr:rowOff>
    </xdr:from>
    <xdr:to>
      <xdr:col>9</xdr:col>
      <xdr:colOff>438150</xdr:colOff>
      <xdr:row>115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333375</xdr:colOff>
      <xdr:row>124</xdr:row>
      <xdr:rowOff>76200</xdr:rowOff>
    </xdr:from>
    <xdr:to>
      <xdr:col>9</xdr:col>
      <xdr:colOff>266700</xdr:colOff>
      <xdr:row>138</xdr:row>
      <xdr:rowOff>152400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342900</xdr:colOff>
      <xdr:row>147</xdr:row>
      <xdr:rowOff>180975</xdr:rowOff>
    </xdr:from>
    <xdr:to>
      <xdr:col>9</xdr:col>
      <xdr:colOff>276225</xdr:colOff>
      <xdr:row>162</xdr:row>
      <xdr:rowOff>66675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314325</xdr:colOff>
      <xdr:row>171</xdr:row>
      <xdr:rowOff>95250</xdr:rowOff>
    </xdr:from>
    <xdr:to>
      <xdr:col>9</xdr:col>
      <xdr:colOff>247650</xdr:colOff>
      <xdr:row>185</xdr:row>
      <xdr:rowOff>171450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371474</xdr:colOff>
      <xdr:row>150</xdr:row>
      <xdr:rowOff>0</xdr:rowOff>
    </xdr:from>
    <xdr:to>
      <xdr:col>23</xdr:col>
      <xdr:colOff>600074</xdr:colOff>
      <xdr:row>161</xdr:row>
      <xdr:rowOff>180975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10</xdr:col>
      <xdr:colOff>219075</xdr:colOff>
      <xdr:row>21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55</xdr:row>
      <xdr:rowOff>114300</xdr:rowOff>
    </xdr:from>
    <xdr:to>
      <xdr:col>4</xdr:col>
      <xdr:colOff>276225</xdr:colOff>
      <xdr:row>70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971550</xdr:colOff>
      <xdr:row>55</xdr:row>
      <xdr:rowOff>180975</xdr:rowOff>
    </xdr:from>
    <xdr:to>
      <xdr:col>10</xdr:col>
      <xdr:colOff>104775</xdr:colOff>
      <xdr:row>70</xdr:row>
      <xdr:rowOff>66675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4</xdr:col>
      <xdr:colOff>219075</xdr:colOff>
      <xdr:row>117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103</xdr:row>
      <xdr:rowOff>0</xdr:rowOff>
    </xdr:from>
    <xdr:to>
      <xdr:col>9</xdr:col>
      <xdr:colOff>304800</xdr:colOff>
      <xdr:row>117</xdr:row>
      <xdr:rowOff>76200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124</xdr:row>
      <xdr:rowOff>19050</xdr:rowOff>
    </xdr:from>
    <xdr:to>
      <xdr:col>4</xdr:col>
      <xdr:colOff>247650</xdr:colOff>
      <xdr:row>138</xdr:row>
      <xdr:rowOff>95250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124</xdr:row>
      <xdr:rowOff>19050</xdr:rowOff>
    </xdr:from>
    <xdr:to>
      <xdr:col>10</xdr:col>
      <xdr:colOff>247650</xdr:colOff>
      <xdr:row>138</xdr:row>
      <xdr:rowOff>95250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147</xdr:row>
      <xdr:rowOff>0</xdr:rowOff>
    </xdr:from>
    <xdr:to>
      <xdr:col>10</xdr:col>
      <xdr:colOff>228600</xdr:colOff>
      <xdr:row>161</xdr:row>
      <xdr:rowOff>76200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19050</xdr:colOff>
      <xdr:row>127</xdr:row>
      <xdr:rowOff>161925</xdr:rowOff>
    </xdr:from>
    <xdr:to>
      <xdr:col>24</xdr:col>
      <xdr:colOff>247650</xdr:colOff>
      <xdr:row>139</xdr:row>
      <xdr:rowOff>152400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12</xdr:row>
      <xdr:rowOff>171450</xdr:rowOff>
    </xdr:from>
    <xdr:to>
      <xdr:col>20</xdr:col>
      <xdr:colOff>542925</xdr:colOff>
      <xdr:row>24</xdr:row>
      <xdr:rowOff>161925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4</xdr:col>
      <xdr:colOff>219075</xdr:colOff>
      <xdr:row>23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35</xdr:row>
      <xdr:rowOff>38100</xdr:rowOff>
    </xdr:from>
    <xdr:to>
      <xdr:col>21</xdr:col>
      <xdr:colOff>371475</xdr:colOff>
      <xdr:row>47</xdr:row>
      <xdr:rowOff>133350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4</xdr:col>
      <xdr:colOff>219075</xdr:colOff>
      <xdr:row>48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800099</xdr:colOff>
      <xdr:row>57</xdr:row>
      <xdr:rowOff>0</xdr:rowOff>
    </xdr:from>
    <xdr:to>
      <xdr:col>12</xdr:col>
      <xdr:colOff>533399</xdr:colOff>
      <xdr:row>70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78</xdr:row>
      <xdr:rowOff>0</xdr:rowOff>
    </xdr:from>
    <xdr:to>
      <xdr:col>10</xdr:col>
      <xdr:colOff>123825</xdr:colOff>
      <xdr:row>92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28575</xdr:rowOff>
    </xdr:from>
    <xdr:to>
      <xdr:col>4</xdr:col>
      <xdr:colOff>219075</xdr:colOff>
      <xdr:row>92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866775</xdr:colOff>
      <xdr:row>101</xdr:row>
      <xdr:rowOff>161925</xdr:rowOff>
    </xdr:from>
    <xdr:to>
      <xdr:col>10</xdr:col>
      <xdr:colOff>0</xdr:colOff>
      <xdr:row>116</xdr:row>
      <xdr:rowOff>47625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124</xdr:row>
      <xdr:rowOff>152400</xdr:rowOff>
    </xdr:from>
    <xdr:to>
      <xdr:col>4</xdr:col>
      <xdr:colOff>352425</xdr:colOff>
      <xdr:row>139</xdr:row>
      <xdr:rowOff>38100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219075</xdr:colOff>
      <xdr:row>161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170</xdr:row>
      <xdr:rowOff>180975</xdr:rowOff>
    </xdr:from>
    <xdr:to>
      <xdr:col>10</xdr:col>
      <xdr:colOff>219075</xdr:colOff>
      <xdr:row>185</xdr:row>
      <xdr:rowOff>66675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170</xdr:row>
      <xdr:rowOff>152400</xdr:rowOff>
    </xdr:from>
    <xdr:to>
      <xdr:col>4</xdr:col>
      <xdr:colOff>247650</xdr:colOff>
      <xdr:row>185</xdr:row>
      <xdr:rowOff>38100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63" workbookViewId="0">
      <selection activeCell="E259" sqref="E259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30"/>
      <c r="B1" s="30" t="s">
        <v>0</v>
      </c>
      <c r="C1" s="30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30">
        <v>1995</v>
      </c>
      <c r="B2" s="32">
        <v>13375.243963405272</v>
      </c>
      <c r="C2" s="31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5"/>
    </row>
    <row r="3" spans="1:17" ht="15.75" thickBot="1" x14ac:dyDescent="0.3">
      <c r="A3" s="30">
        <v>1996</v>
      </c>
      <c r="B3" s="32">
        <v>13789.249527706444</v>
      </c>
      <c r="C3" s="31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5"/>
    </row>
    <row r="4" spans="1:17" x14ac:dyDescent="0.25">
      <c r="A4" s="30">
        <v>1997</v>
      </c>
      <c r="B4" s="32">
        <v>14120.517134509744</v>
      </c>
      <c r="C4" s="31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19" t="s">
        <v>29</v>
      </c>
      <c r="H4" s="19"/>
      <c r="Q4" s="15"/>
    </row>
    <row r="5" spans="1:17" x14ac:dyDescent="0.25">
      <c r="A5" s="30">
        <v>1998</v>
      </c>
      <c r="B5" s="32">
        <v>14502.91924343678</v>
      </c>
      <c r="C5" s="31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6" t="s">
        <v>30</v>
      </c>
      <c r="H5" s="16">
        <v>0.99728724591727425</v>
      </c>
      <c r="Q5" s="15"/>
    </row>
    <row r="6" spans="1:17" x14ac:dyDescent="0.25">
      <c r="A6" s="30">
        <v>1999</v>
      </c>
      <c r="B6" s="32">
        <v>14917.763755393564</v>
      </c>
      <c r="C6" s="31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6" t="s">
        <v>31</v>
      </c>
      <c r="H6" s="16">
        <v>0.99458185086926176</v>
      </c>
      <c r="Q6" s="15"/>
    </row>
    <row r="7" spans="1:17" x14ac:dyDescent="0.25">
      <c r="A7" s="30">
        <v>2000</v>
      </c>
      <c r="B7" s="32">
        <v>15555.548290631683</v>
      </c>
      <c r="C7" s="31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6" t="s">
        <v>32</v>
      </c>
      <c r="H7" s="16">
        <v>0.99435609465548103</v>
      </c>
      <c r="Q7" s="15"/>
    </row>
    <row r="8" spans="1:17" x14ac:dyDescent="0.25">
      <c r="A8" s="30">
        <v>2001</v>
      </c>
      <c r="B8" s="32">
        <v>15788.860610722248</v>
      </c>
      <c r="C8" s="31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6" t="s">
        <v>33</v>
      </c>
      <c r="H8" s="16">
        <v>335.74079010412601</v>
      </c>
      <c r="Q8" s="15"/>
    </row>
    <row r="9" spans="1:17" ht="15.75" thickBot="1" x14ac:dyDescent="0.3">
      <c r="A9" s="30">
        <v>2002</v>
      </c>
      <c r="B9" s="32">
        <v>16345.484319587606</v>
      </c>
      <c r="C9" s="31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7" t="s">
        <v>34</v>
      </c>
      <c r="H9" s="17">
        <v>26</v>
      </c>
      <c r="Q9" s="15"/>
    </row>
    <row r="10" spans="1:17" x14ac:dyDescent="0.25">
      <c r="A10" s="30">
        <v>2003</v>
      </c>
      <c r="B10" s="32">
        <v>16924.018406002466</v>
      </c>
      <c r="C10" s="31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5"/>
    </row>
    <row r="11" spans="1:17" ht="15.75" thickBot="1" x14ac:dyDescent="0.3">
      <c r="A11" s="30">
        <v>2004</v>
      </c>
      <c r="B11" s="32">
        <v>17726.747512207581</v>
      </c>
      <c r="C11" s="3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5"/>
    </row>
    <row r="12" spans="1:17" x14ac:dyDescent="0.25">
      <c r="A12" s="30">
        <v>2005</v>
      </c>
      <c r="B12" s="32">
        <v>18454.118810450738</v>
      </c>
      <c r="C12" s="31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8"/>
      <c r="H12" s="18" t="s">
        <v>40</v>
      </c>
      <c r="I12" s="18" t="s">
        <v>41</v>
      </c>
      <c r="J12" s="18" t="s">
        <v>42</v>
      </c>
      <c r="K12" s="18" t="s">
        <v>43</v>
      </c>
      <c r="L12" s="18" t="s">
        <v>44</v>
      </c>
      <c r="Q12" s="15"/>
    </row>
    <row r="13" spans="1:17" x14ac:dyDescent="0.25">
      <c r="A13" s="30">
        <v>2006</v>
      </c>
      <c r="B13" s="32">
        <v>19155.291117648791</v>
      </c>
      <c r="C13" s="31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6" t="s">
        <v>36</v>
      </c>
      <c r="H13" s="16">
        <v>1</v>
      </c>
      <c r="I13" s="16">
        <v>496602650.78045106</v>
      </c>
      <c r="J13" s="16">
        <v>496602650.78045106</v>
      </c>
      <c r="K13" s="16">
        <v>4405.5569244934532</v>
      </c>
      <c r="L13" s="16">
        <v>1.0342179780663525E-28</v>
      </c>
      <c r="Q13" s="15"/>
    </row>
    <row r="14" spans="1:17" x14ac:dyDescent="0.25">
      <c r="A14" s="30">
        <v>2007</v>
      </c>
      <c r="B14" s="32">
        <v>20045.982995705115</v>
      </c>
      <c r="C14" s="31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6" t="s">
        <v>37</v>
      </c>
      <c r="H14" s="16">
        <v>24</v>
      </c>
      <c r="I14" s="16">
        <v>2705325.0753538269</v>
      </c>
      <c r="J14" s="16">
        <v>112721.87813974278</v>
      </c>
      <c r="K14" s="16"/>
      <c r="L14" s="16"/>
      <c r="Q14" s="15"/>
    </row>
    <row r="15" spans="1:17" ht="15.75" thickBot="1" x14ac:dyDescent="0.3">
      <c r="A15" s="30">
        <v>2008</v>
      </c>
      <c r="B15" s="32">
        <v>20421.6373537822</v>
      </c>
      <c r="C15" s="31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7" t="s">
        <v>38</v>
      </c>
      <c r="H15" s="17">
        <v>25</v>
      </c>
      <c r="I15" s="17">
        <v>499307975.85580486</v>
      </c>
      <c r="J15" s="17"/>
      <c r="K15" s="17"/>
      <c r="L15" s="17"/>
      <c r="Q15" s="15"/>
    </row>
    <row r="16" spans="1:17" ht="15.75" thickBot="1" x14ac:dyDescent="0.3">
      <c r="A16" s="30">
        <v>2009</v>
      </c>
      <c r="B16" s="32">
        <v>20264.891059648478</v>
      </c>
      <c r="C16" s="31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5"/>
    </row>
    <row r="17" spans="1:17" x14ac:dyDescent="0.25">
      <c r="A17" s="30">
        <v>2010</v>
      </c>
      <c r="B17" s="32">
        <v>21570.688861983443</v>
      </c>
      <c r="C17" s="31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8"/>
      <c r="H17" s="18" t="s">
        <v>45</v>
      </c>
      <c r="I17" s="18" t="s">
        <v>33</v>
      </c>
      <c r="J17" s="18" t="s">
        <v>46</v>
      </c>
      <c r="K17" s="18" t="s">
        <v>47</v>
      </c>
      <c r="L17" s="18" t="s">
        <v>48</v>
      </c>
      <c r="M17" s="18" t="s">
        <v>49</v>
      </c>
      <c r="N17" s="18" t="s">
        <v>50</v>
      </c>
      <c r="O17" s="18" t="s">
        <v>51</v>
      </c>
      <c r="Q17" s="15"/>
    </row>
    <row r="18" spans="1:17" x14ac:dyDescent="0.25">
      <c r="A18" s="30">
        <v>2011</v>
      </c>
      <c r="B18" s="32">
        <v>22256.995244363818</v>
      </c>
      <c r="C18" s="31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6" t="s">
        <v>39</v>
      </c>
      <c r="H18" s="16">
        <v>-1149771.3099598309</v>
      </c>
      <c r="I18" s="16">
        <v>17624.416825935761</v>
      </c>
      <c r="J18" s="16">
        <v>-65.23741019719013</v>
      </c>
      <c r="K18" s="16">
        <v>1.5622346240105282E-28</v>
      </c>
      <c r="L18" s="16">
        <v>-1186146.3184964126</v>
      </c>
      <c r="M18" s="16">
        <v>-1113396.3014232493</v>
      </c>
      <c r="N18" s="16">
        <v>-1186146.3184964126</v>
      </c>
      <c r="O18" s="16">
        <v>-1113396.3014232493</v>
      </c>
      <c r="Q18" s="15"/>
    </row>
    <row r="19" spans="1:17" ht="15.75" thickBot="1" x14ac:dyDescent="0.3">
      <c r="A19" s="30">
        <v>2012</v>
      </c>
      <c r="B19" s="32">
        <v>22806.276479940283</v>
      </c>
      <c r="C19" s="31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7" t="s">
        <v>52</v>
      </c>
      <c r="H19" s="17">
        <v>582.71551211119242</v>
      </c>
      <c r="I19" s="17">
        <v>8.779224821794859</v>
      </c>
      <c r="J19" s="17">
        <v>66.374369484714919</v>
      </c>
      <c r="K19" s="17">
        <v>1.0342179780663377E-28</v>
      </c>
      <c r="L19" s="17">
        <v>564.596082629281</v>
      </c>
      <c r="M19" s="17">
        <v>600.83494159310385</v>
      </c>
      <c r="N19" s="17">
        <v>564.596082629281</v>
      </c>
      <c r="O19" s="17">
        <v>600.83494159310385</v>
      </c>
      <c r="Q19" s="15"/>
    </row>
    <row r="20" spans="1:17" x14ac:dyDescent="0.25">
      <c r="A20" s="30">
        <v>2013</v>
      </c>
      <c r="B20" s="32">
        <v>23435.238212380838</v>
      </c>
      <c r="C20" s="31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5"/>
    </row>
    <row r="21" spans="1:17" x14ac:dyDescent="0.25">
      <c r="A21" s="30">
        <v>2014</v>
      </c>
      <c r="B21" s="32">
        <v>24031.707049616718</v>
      </c>
      <c r="C21" s="3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5"/>
    </row>
    <row r="22" spans="1:17" x14ac:dyDescent="0.25">
      <c r="A22" s="30">
        <v>2015</v>
      </c>
      <c r="B22" s="32">
        <v>24270.500940949612</v>
      </c>
      <c r="C22" s="31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5"/>
    </row>
    <row r="23" spans="1:17" x14ac:dyDescent="0.25">
      <c r="A23" s="30">
        <v>2016</v>
      </c>
      <c r="B23" s="32">
        <v>24915.187108189115</v>
      </c>
      <c r="C23" s="31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5"/>
    </row>
    <row r="24" spans="1:17" ht="15.75" thickBot="1" x14ac:dyDescent="0.3">
      <c r="A24" s="30">
        <v>2017</v>
      </c>
      <c r="B24" s="32">
        <v>25623.892250783552</v>
      </c>
      <c r="C24" s="31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5"/>
    </row>
    <row r="25" spans="1:17" x14ac:dyDescent="0.25">
      <c r="A25" s="30">
        <v>2018</v>
      </c>
      <c r="B25" s="32">
        <v>26659.136238092451</v>
      </c>
      <c r="C25" s="31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8"/>
      <c r="H25" s="18"/>
      <c r="I25" s="18"/>
      <c r="J25" s="18"/>
      <c r="L25" s="18"/>
      <c r="M25" s="18"/>
      <c r="Q25" s="15"/>
    </row>
    <row r="26" spans="1:17" x14ac:dyDescent="0.25">
      <c r="A26" s="30">
        <v>2019</v>
      </c>
      <c r="B26" s="32">
        <v>27000.950850926718</v>
      </c>
      <c r="C26" s="31">
        <f t="shared" si="0"/>
        <v>26731.308992666658</v>
      </c>
      <c r="D26">
        <v>2045</v>
      </c>
      <c r="E26">
        <f t="shared" si="1"/>
        <v>41881.91230755765</v>
      </c>
      <c r="F26" s="16">
        <v>41881.91230755765</v>
      </c>
      <c r="G26" s="16"/>
      <c r="H26" s="16"/>
      <c r="J26" s="16"/>
      <c r="K26" s="16"/>
      <c r="O26" s="15"/>
      <c r="Q26" s="15"/>
    </row>
    <row r="27" spans="1:17" x14ac:dyDescent="0.25">
      <c r="A27" s="30">
        <v>2020</v>
      </c>
      <c r="B27" s="32">
        <v>26823.248350022292</v>
      </c>
      <c r="C27" s="31">
        <f t="shared" si="0"/>
        <v>27314.024504777743</v>
      </c>
      <c r="D27">
        <v>2046</v>
      </c>
      <c r="E27">
        <f t="shared" si="1"/>
        <v>42464.627819668734</v>
      </c>
      <c r="F27" s="16">
        <v>42464.627819668734</v>
      </c>
      <c r="G27" s="16"/>
      <c r="H27" s="16"/>
      <c r="J27" s="16"/>
      <c r="K27" s="16"/>
      <c r="O27" s="15"/>
      <c r="Q27" s="15"/>
    </row>
    <row r="28" spans="1:17" x14ac:dyDescent="0.25">
      <c r="C28" s="16"/>
      <c r="D28">
        <v>2047</v>
      </c>
      <c r="E28">
        <f t="shared" si="1"/>
        <v>43047.343331780052</v>
      </c>
      <c r="F28" s="16">
        <v>43047.343331780052</v>
      </c>
      <c r="G28" s="16"/>
      <c r="H28" s="16"/>
      <c r="J28" s="16"/>
      <c r="K28" s="16"/>
    </row>
    <row r="29" spans="1:17" x14ac:dyDescent="0.25">
      <c r="C29" s="16"/>
      <c r="D29">
        <v>2048</v>
      </c>
      <c r="E29">
        <f t="shared" si="1"/>
        <v>43630.058843891136</v>
      </c>
      <c r="F29" s="16">
        <v>43630.058843891136</v>
      </c>
      <c r="G29" s="16"/>
      <c r="H29" s="16"/>
      <c r="J29" s="16"/>
      <c r="K29" s="16"/>
    </row>
    <row r="30" spans="1:17" x14ac:dyDescent="0.25">
      <c r="C30" s="16"/>
      <c r="D30">
        <v>2049</v>
      </c>
      <c r="E30">
        <f t="shared" si="1"/>
        <v>44212.774356002221</v>
      </c>
      <c r="F30" s="16">
        <v>44212.774356002221</v>
      </c>
      <c r="G30" s="16"/>
      <c r="H30" s="16"/>
      <c r="J30" s="16"/>
      <c r="K30" s="16"/>
    </row>
    <row r="31" spans="1:17" x14ac:dyDescent="0.25">
      <c r="C31" s="16"/>
      <c r="D31">
        <v>2050</v>
      </c>
      <c r="E31">
        <f t="shared" si="1"/>
        <v>44795.489868113538</v>
      </c>
      <c r="F31" s="16">
        <v>44795.489868113538</v>
      </c>
      <c r="G31" s="16"/>
      <c r="H31" s="16"/>
      <c r="J31" s="16"/>
      <c r="K31" s="16"/>
    </row>
    <row r="32" spans="1:17" x14ac:dyDescent="0.25">
      <c r="C32" s="16"/>
      <c r="D32" s="16"/>
      <c r="E32" s="16"/>
      <c r="F32" s="16"/>
      <c r="G32" s="16"/>
      <c r="H32" s="16"/>
      <c r="J32" s="16"/>
      <c r="K32" s="16"/>
    </row>
    <row r="33" spans="1:12" x14ac:dyDescent="0.25">
      <c r="C33" s="16"/>
      <c r="D33" s="16"/>
      <c r="E33" s="16"/>
      <c r="F33" s="16"/>
      <c r="G33" s="16"/>
      <c r="H33" s="16"/>
      <c r="J33" s="16"/>
      <c r="K33" s="16"/>
    </row>
    <row r="34" spans="1:12" x14ac:dyDescent="0.25">
      <c r="C34" s="16"/>
      <c r="D34" s="16"/>
      <c r="E34" s="16"/>
      <c r="F34" s="16"/>
      <c r="G34" s="16"/>
      <c r="H34" s="16"/>
      <c r="J34" s="16"/>
      <c r="K34" s="16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6" t="s">
        <v>55</v>
      </c>
      <c r="G35" t="s">
        <v>28</v>
      </c>
    </row>
    <row r="36" spans="1:12" ht="15.75" thickBot="1" x14ac:dyDescent="0.3">
      <c r="A36" s="14">
        <v>1995</v>
      </c>
      <c r="B36" s="15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6">
        <v>4204.8718861555899</v>
      </c>
    </row>
    <row r="37" spans="1:12" x14ac:dyDescent="0.25">
      <c r="A37" s="14">
        <v>1996</v>
      </c>
      <c r="B37" s="15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6">
        <v>4231.8716731513778</v>
      </c>
      <c r="G37" s="19" t="s">
        <v>29</v>
      </c>
      <c r="H37" s="19"/>
    </row>
    <row r="38" spans="1:12" x14ac:dyDescent="0.25">
      <c r="A38" s="14">
        <v>1997</v>
      </c>
      <c r="B38" s="15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6">
        <v>4258.8714601471729</v>
      </c>
      <c r="G38" s="16" t="s">
        <v>30</v>
      </c>
      <c r="H38" s="16">
        <v>0.81553052110946289</v>
      </c>
    </row>
    <row r="39" spans="1:12" x14ac:dyDescent="0.25">
      <c r="A39" s="14">
        <v>1998</v>
      </c>
      <c r="B39" s="15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6">
        <v>4285.8712471429608</v>
      </c>
      <c r="G39" s="16" t="s">
        <v>31</v>
      </c>
      <c r="H39" s="16">
        <v>0.6650900308610721</v>
      </c>
    </row>
    <row r="40" spans="1:12" x14ac:dyDescent="0.25">
      <c r="A40" s="14">
        <v>1999</v>
      </c>
      <c r="B40" s="15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6">
        <v>4312.8710341387559</v>
      </c>
      <c r="G40" s="16" t="s">
        <v>32</v>
      </c>
      <c r="H40" s="16">
        <v>0.65113544881361685</v>
      </c>
    </row>
    <row r="41" spans="1:12" x14ac:dyDescent="0.25">
      <c r="A41" s="14">
        <v>2000</v>
      </c>
      <c r="B41" s="15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6">
        <v>4339.8708211345438</v>
      </c>
      <c r="G41" s="16" t="s">
        <v>33</v>
      </c>
      <c r="H41" s="16">
        <v>149.56379386321095</v>
      </c>
    </row>
    <row r="42" spans="1:12" ht="15.75" thickBot="1" x14ac:dyDescent="0.3">
      <c r="A42" s="14">
        <v>2001</v>
      </c>
      <c r="B42" s="15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6">
        <v>4366.870608130339</v>
      </c>
      <c r="G42" s="17" t="s">
        <v>34</v>
      </c>
      <c r="H42" s="17">
        <v>26</v>
      </c>
    </row>
    <row r="43" spans="1:12" x14ac:dyDescent="0.25">
      <c r="A43" s="14">
        <v>2002</v>
      </c>
      <c r="B43" s="15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6">
        <v>4393.8703951261268</v>
      </c>
    </row>
    <row r="44" spans="1:12" ht="15.75" thickBot="1" x14ac:dyDescent="0.3">
      <c r="A44" s="14">
        <v>2003</v>
      </c>
      <c r="B44" s="15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6">
        <v>4420.870182121922</v>
      </c>
      <c r="G44" t="s">
        <v>35</v>
      </c>
    </row>
    <row r="45" spans="1:12" x14ac:dyDescent="0.25">
      <c r="A45" s="14">
        <v>2004</v>
      </c>
      <c r="B45" s="15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6">
        <v>4447.8699691177098</v>
      </c>
      <c r="G45" s="18"/>
      <c r="H45" s="18" t="s">
        <v>40</v>
      </c>
      <c r="I45" s="18" t="s">
        <v>41</v>
      </c>
      <c r="J45" s="18" t="s">
        <v>42</v>
      </c>
      <c r="K45" s="18" t="s">
        <v>43</v>
      </c>
      <c r="L45" s="18" t="s">
        <v>44</v>
      </c>
    </row>
    <row r="46" spans="1:12" x14ac:dyDescent="0.25">
      <c r="A46" s="14">
        <v>2005</v>
      </c>
      <c r="B46" s="15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6">
        <v>4474.869756113505</v>
      </c>
      <c r="G46" s="16" t="s">
        <v>36</v>
      </c>
      <c r="H46" s="16">
        <v>1</v>
      </c>
      <c r="I46" s="16">
        <v>1066145.678058987</v>
      </c>
      <c r="J46" s="16">
        <v>1066145.678058987</v>
      </c>
      <c r="K46" s="16">
        <v>47.661049868731382</v>
      </c>
      <c r="L46" s="16">
        <v>3.8631564783797003E-7</v>
      </c>
    </row>
    <row r="47" spans="1:12" x14ac:dyDescent="0.25">
      <c r="A47" s="14">
        <v>2006</v>
      </c>
      <c r="B47" s="15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6">
        <v>4501.8695431092929</v>
      </c>
      <c r="G47" s="16" t="s">
        <v>37</v>
      </c>
      <c r="H47" s="16">
        <v>24</v>
      </c>
      <c r="I47" s="16">
        <v>536863.88243416941</v>
      </c>
      <c r="J47" s="16">
        <v>22369.328434757059</v>
      </c>
      <c r="K47" s="16"/>
      <c r="L47" s="16"/>
    </row>
    <row r="48" spans="1:12" ht="15.75" thickBot="1" x14ac:dyDescent="0.3">
      <c r="A48" s="14">
        <v>2007</v>
      </c>
      <c r="B48" s="15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6">
        <v>4528.869330105088</v>
      </c>
      <c r="G48" s="17" t="s">
        <v>38</v>
      </c>
      <c r="H48" s="17">
        <v>25</v>
      </c>
      <c r="I48" s="17">
        <v>1603009.5604931563</v>
      </c>
      <c r="J48" s="17"/>
      <c r="K48" s="17"/>
      <c r="L48" s="17"/>
    </row>
    <row r="49" spans="1:15" ht="15.75" thickBot="1" x14ac:dyDescent="0.3">
      <c r="A49" s="14">
        <v>2008</v>
      </c>
      <c r="B49" s="15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6">
        <v>4555.8691171008759</v>
      </c>
    </row>
    <row r="50" spans="1:15" x14ac:dyDescent="0.25">
      <c r="A50" s="14">
        <v>2009</v>
      </c>
      <c r="B50" s="15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6">
        <v>4582.868904096671</v>
      </c>
      <c r="G50" s="18"/>
      <c r="H50" s="18" t="s">
        <v>45</v>
      </c>
      <c r="I50" s="18" t="s">
        <v>33</v>
      </c>
      <c r="J50" s="18" t="s">
        <v>46</v>
      </c>
      <c r="K50" s="18" t="s">
        <v>47</v>
      </c>
      <c r="L50" s="18" t="s">
        <v>48</v>
      </c>
      <c r="M50" s="18" t="s">
        <v>49</v>
      </c>
      <c r="N50" s="18" t="s">
        <v>50</v>
      </c>
      <c r="O50" s="18" t="s">
        <v>51</v>
      </c>
    </row>
    <row r="51" spans="1:15" x14ac:dyDescent="0.25">
      <c r="A51" s="14">
        <v>2010</v>
      </c>
      <c r="B51" s="15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6">
        <v>4609.8686910924589</v>
      </c>
      <c r="G51" s="16" t="s">
        <v>39</v>
      </c>
      <c r="H51" s="16">
        <v>-50361.697632338975</v>
      </c>
      <c r="I51" s="16">
        <v>7851.2195205594371</v>
      </c>
      <c r="J51" s="16">
        <v>-6.4145063706931564</v>
      </c>
      <c r="K51" s="16">
        <v>1.2407870218954905E-6</v>
      </c>
      <c r="L51" s="16">
        <v>-66565.818307847469</v>
      </c>
      <c r="M51" s="16">
        <v>-34157.576956830482</v>
      </c>
      <c r="N51" s="16">
        <v>-66565.818307847469</v>
      </c>
      <c r="O51" s="16">
        <v>-34157.576956830482</v>
      </c>
    </row>
    <row r="52" spans="1:15" ht="15.75" thickBot="1" x14ac:dyDescent="0.3">
      <c r="A52" s="14">
        <v>2011</v>
      </c>
      <c r="B52" s="15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6">
        <v>4636.8684780882541</v>
      </c>
      <c r="G52" s="17" t="s">
        <v>52</v>
      </c>
      <c r="H52" s="17">
        <v>26.999786995791471</v>
      </c>
      <c r="I52" s="17">
        <v>3.9109164278742634</v>
      </c>
      <c r="J52" s="17">
        <v>6.9036982747460334</v>
      </c>
      <c r="K52" s="17">
        <v>3.8631564783797003E-7</v>
      </c>
      <c r="L52" s="17">
        <v>18.928052205654364</v>
      </c>
      <c r="M52" s="17">
        <v>35.071521785928581</v>
      </c>
      <c r="N52" s="17">
        <v>18.928052205654364</v>
      </c>
      <c r="O52" s="17">
        <v>35.071521785928581</v>
      </c>
    </row>
    <row r="53" spans="1:15" x14ac:dyDescent="0.25">
      <c r="A53" s="14">
        <v>2012</v>
      </c>
      <c r="B53" s="15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6">
        <v>4663.8682650840419</v>
      </c>
    </row>
    <row r="54" spans="1:15" x14ac:dyDescent="0.25">
      <c r="A54" s="14">
        <v>2013</v>
      </c>
      <c r="B54" s="15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6">
        <v>4690.8680520798371</v>
      </c>
    </row>
    <row r="55" spans="1:15" x14ac:dyDescent="0.25">
      <c r="A55" s="14">
        <v>2014</v>
      </c>
      <c r="B55" s="15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6">
        <v>4717.8678390756249</v>
      </c>
    </row>
    <row r="56" spans="1:15" ht="15.75" thickBot="1" x14ac:dyDescent="0.3">
      <c r="A56" s="14">
        <v>2015</v>
      </c>
      <c r="B56" s="15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7">
        <v>4744.8676260714201</v>
      </c>
      <c r="G56" s="17"/>
      <c r="H56" s="17"/>
      <c r="J56" s="17"/>
      <c r="K56" s="17"/>
    </row>
    <row r="57" spans="1:15" x14ac:dyDescent="0.25">
      <c r="A57" s="14">
        <v>2016</v>
      </c>
      <c r="B57" s="15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5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5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5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5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6"/>
      <c r="D66" s="16"/>
      <c r="E66" s="16"/>
      <c r="F66" s="16"/>
      <c r="G66" s="16"/>
      <c r="H66" s="16"/>
      <c r="J66" s="16"/>
      <c r="K66" s="16"/>
    </row>
    <row r="67" spans="1:12" x14ac:dyDescent="0.25">
      <c r="C67" s="16"/>
      <c r="D67" s="16"/>
      <c r="E67" s="16"/>
      <c r="F67" s="16"/>
      <c r="G67" s="16"/>
      <c r="H67" s="16"/>
      <c r="J67" s="16"/>
      <c r="K67" s="16"/>
    </row>
    <row r="68" spans="1:12" x14ac:dyDescent="0.25">
      <c r="C68" s="16"/>
      <c r="D68" s="16"/>
      <c r="E68" s="16"/>
      <c r="F68" s="16"/>
      <c r="G68" s="16"/>
      <c r="H68" s="16"/>
      <c r="J68" s="16"/>
      <c r="K68" s="16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5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5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19" t="s">
        <v>29</v>
      </c>
      <c r="H72" s="19"/>
    </row>
    <row r="73" spans="1:12" x14ac:dyDescent="0.25">
      <c r="A73" s="14">
        <v>1997</v>
      </c>
      <c r="B73" s="15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6" t="s">
        <v>30</v>
      </c>
      <c r="H73" s="16">
        <v>0.88569749320672042</v>
      </c>
    </row>
    <row r="74" spans="1:12" x14ac:dyDescent="0.25">
      <c r="A74" s="14">
        <v>1998</v>
      </c>
      <c r="B74" s="15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6" t="s">
        <v>31</v>
      </c>
      <c r="H74" s="16">
        <v>0.78446004947266856</v>
      </c>
    </row>
    <row r="75" spans="1:12" x14ac:dyDescent="0.25">
      <c r="A75" s="14">
        <v>1999</v>
      </c>
      <c r="B75" s="15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6" t="s">
        <v>32</v>
      </c>
      <c r="H75" s="16">
        <v>0.77547921820069643</v>
      </c>
    </row>
    <row r="76" spans="1:12" x14ac:dyDescent="0.25">
      <c r="A76" s="14">
        <v>2000</v>
      </c>
      <c r="B76" s="15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6" t="s">
        <v>33</v>
      </c>
      <c r="H76" s="16">
        <v>158.99224089184884</v>
      </c>
    </row>
    <row r="77" spans="1:12" ht="15.75" thickBot="1" x14ac:dyDescent="0.3">
      <c r="A77" s="14">
        <v>2001</v>
      </c>
      <c r="B77" s="15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7" t="s">
        <v>34</v>
      </c>
      <c r="H77" s="17">
        <v>26</v>
      </c>
    </row>
    <row r="78" spans="1:12" x14ac:dyDescent="0.25">
      <c r="A78" s="14">
        <v>2002</v>
      </c>
      <c r="B78" s="15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5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5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8"/>
      <c r="H80" s="18" t="s">
        <v>40</v>
      </c>
      <c r="I80" s="18" t="s">
        <v>41</v>
      </c>
      <c r="J80" s="18" t="s">
        <v>42</v>
      </c>
      <c r="K80" s="18" t="s">
        <v>43</v>
      </c>
      <c r="L80" s="18" t="s">
        <v>44</v>
      </c>
    </row>
    <row r="81" spans="1:15" x14ac:dyDescent="0.25">
      <c r="A81" s="14">
        <v>2005</v>
      </c>
      <c r="B81" s="15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6" t="s">
        <v>36</v>
      </c>
      <c r="H81" s="16">
        <v>1</v>
      </c>
      <c r="I81" s="16">
        <v>2208036.0251212721</v>
      </c>
      <c r="J81" s="16">
        <v>2208036.0251212721</v>
      </c>
      <c r="K81" s="16">
        <v>87.348267183334499</v>
      </c>
      <c r="L81" s="16">
        <v>1.8108249012260877E-9</v>
      </c>
    </row>
    <row r="82" spans="1:15" x14ac:dyDescent="0.25">
      <c r="A82" s="14">
        <v>2006</v>
      </c>
      <c r="B82" s="15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6" t="s">
        <v>37</v>
      </c>
      <c r="H82" s="16">
        <v>24</v>
      </c>
      <c r="I82" s="16">
        <v>606684.7839314806</v>
      </c>
      <c r="J82" s="16">
        <v>25278.532663811693</v>
      </c>
      <c r="K82" s="16"/>
      <c r="L82" s="16"/>
    </row>
    <row r="83" spans="1:15" ht="15.75" thickBot="1" x14ac:dyDescent="0.3">
      <c r="A83" s="14">
        <v>2007</v>
      </c>
      <c r="B83" s="15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7" t="s">
        <v>38</v>
      </c>
      <c r="H83" s="17">
        <v>25</v>
      </c>
      <c r="I83" s="17">
        <v>2814720.8090527528</v>
      </c>
      <c r="J83" s="17"/>
      <c r="K83" s="17"/>
      <c r="L83" s="17"/>
    </row>
    <row r="84" spans="1:15" ht="15.75" thickBot="1" x14ac:dyDescent="0.3">
      <c r="A84" s="14">
        <v>2008</v>
      </c>
      <c r="B84" s="15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5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8"/>
      <c r="H85" s="18" t="s">
        <v>45</v>
      </c>
      <c r="I85" s="18" t="s">
        <v>33</v>
      </c>
      <c r="J85" s="18" t="s">
        <v>46</v>
      </c>
      <c r="K85" s="18" t="s">
        <v>47</v>
      </c>
      <c r="L85" s="18" t="s">
        <v>48</v>
      </c>
      <c r="M85" s="18" t="s">
        <v>49</v>
      </c>
      <c r="N85" s="18" t="s">
        <v>50</v>
      </c>
      <c r="O85" s="18" t="s">
        <v>51</v>
      </c>
    </row>
    <row r="86" spans="1:15" x14ac:dyDescent="0.25">
      <c r="A86" s="14">
        <v>2010</v>
      </c>
      <c r="B86" s="15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6" t="s">
        <v>39</v>
      </c>
      <c r="H86" s="16">
        <v>-72943.366218750321</v>
      </c>
      <c r="I86" s="16">
        <v>8346.1575362900658</v>
      </c>
      <c r="J86" s="16">
        <v>-8.7397543002973599</v>
      </c>
      <c r="K86" s="16">
        <v>6.369862888029394E-9</v>
      </c>
      <c r="L86" s="16">
        <v>-90168.988753020298</v>
      </c>
      <c r="M86" s="16">
        <v>-55717.743684480345</v>
      </c>
      <c r="N86" s="16">
        <v>-90168.988753020298</v>
      </c>
      <c r="O86" s="16">
        <v>-55717.743684480345</v>
      </c>
    </row>
    <row r="87" spans="1:15" ht="15.75" thickBot="1" x14ac:dyDescent="0.3">
      <c r="A87" s="14">
        <v>2011</v>
      </c>
      <c r="B87" s="15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7" t="s">
        <v>52</v>
      </c>
      <c r="H87" s="17">
        <v>38.85573602835418</v>
      </c>
      <c r="I87" s="17">
        <v>4.1574591734224713</v>
      </c>
      <c r="J87" s="17">
        <v>9.3460294876131425</v>
      </c>
      <c r="K87" s="17">
        <v>1.8108249012261136E-9</v>
      </c>
      <c r="L87" s="17">
        <v>30.2751620203003</v>
      </c>
      <c r="M87" s="17">
        <v>47.436310036408059</v>
      </c>
      <c r="N87" s="17">
        <v>30.2751620203003</v>
      </c>
      <c r="O87" s="17">
        <v>47.436310036408059</v>
      </c>
    </row>
    <row r="88" spans="1:15" x14ac:dyDescent="0.25">
      <c r="A88" s="14">
        <v>2012</v>
      </c>
      <c r="B88" s="15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5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5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5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5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5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5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5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5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5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5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19" t="s">
        <v>29</v>
      </c>
      <c r="H107" s="19"/>
    </row>
    <row r="108" spans="1:8" x14ac:dyDescent="0.25">
      <c r="A108" s="14">
        <v>1997</v>
      </c>
      <c r="B108" s="15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6" t="s">
        <v>30</v>
      </c>
      <c r="H108" s="16">
        <v>0.9848749152225027</v>
      </c>
    </row>
    <row r="109" spans="1:8" x14ac:dyDescent="0.25">
      <c r="A109" s="14">
        <v>1998</v>
      </c>
      <c r="B109" s="15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6" t="s">
        <v>31</v>
      </c>
      <c r="H109" s="16">
        <v>0.96997859863453195</v>
      </c>
    </row>
    <row r="110" spans="1:8" x14ac:dyDescent="0.25">
      <c r="A110" s="14">
        <v>1999</v>
      </c>
      <c r="B110" s="15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6" t="s">
        <v>32</v>
      </c>
      <c r="H110" s="16">
        <v>0.96872770691097088</v>
      </c>
    </row>
    <row r="111" spans="1:8" x14ac:dyDescent="0.25">
      <c r="A111" s="14">
        <v>2000</v>
      </c>
      <c r="B111" s="15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6" t="s">
        <v>33</v>
      </c>
      <c r="H111" s="16">
        <v>41.712609474318484</v>
      </c>
    </row>
    <row r="112" spans="1:8" ht="15.75" thickBot="1" x14ac:dyDescent="0.3">
      <c r="A112" s="14">
        <v>2001</v>
      </c>
      <c r="B112" s="15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7" t="s">
        <v>34</v>
      </c>
      <c r="H112" s="17">
        <v>26</v>
      </c>
    </row>
    <row r="113" spans="1:15" x14ac:dyDescent="0.25">
      <c r="A113" s="14">
        <v>2002</v>
      </c>
      <c r="B113" s="15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5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5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8"/>
      <c r="H115" s="18" t="s">
        <v>40</v>
      </c>
      <c r="I115" s="18" t="s">
        <v>41</v>
      </c>
      <c r="J115" s="18" t="s">
        <v>42</v>
      </c>
      <c r="K115" s="18" t="s">
        <v>43</v>
      </c>
      <c r="L115" s="18" t="s">
        <v>44</v>
      </c>
    </row>
    <row r="116" spans="1:15" x14ac:dyDescent="0.25">
      <c r="A116" s="14">
        <v>2005</v>
      </c>
      <c r="B116" s="15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6" t="s">
        <v>36</v>
      </c>
      <c r="H116" s="16">
        <v>1</v>
      </c>
      <c r="I116" s="16">
        <v>1349202.5461223985</v>
      </c>
      <c r="J116" s="16">
        <v>1349202.5461223985</v>
      </c>
      <c r="K116" s="16">
        <v>775.42970375812547</v>
      </c>
      <c r="L116" s="16">
        <v>8.7616663634706227E-20</v>
      </c>
    </row>
    <row r="117" spans="1:15" x14ac:dyDescent="0.25">
      <c r="A117" s="14">
        <v>2006</v>
      </c>
      <c r="B117" s="15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6" t="s">
        <v>37</v>
      </c>
      <c r="H117" s="16">
        <v>24</v>
      </c>
      <c r="I117" s="16">
        <v>41758.602939768098</v>
      </c>
      <c r="J117" s="16">
        <v>1739.941789157004</v>
      </c>
      <c r="K117" s="16"/>
      <c r="L117" s="16"/>
    </row>
    <row r="118" spans="1:15" ht="15.75" thickBot="1" x14ac:dyDescent="0.3">
      <c r="A118" s="14">
        <v>2007</v>
      </c>
      <c r="B118" s="15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7" t="s">
        <v>38</v>
      </c>
      <c r="H118" s="17">
        <v>25</v>
      </c>
      <c r="I118" s="17">
        <v>1390961.1490621665</v>
      </c>
      <c r="J118" s="17"/>
      <c r="K118" s="17"/>
      <c r="L118" s="17"/>
    </row>
    <row r="119" spans="1:15" ht="15.75" thickBot="1" x14ac:dyDescent="0.3">
      <c r="A119" s="14">
        <v>2008</v>
      </c>
      <c r="B119" s="15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5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8"/>
      <c r="H120" s="18" t="s">
        <v>45</v>
      </c>
      <c r="I120" s="18" t="s">
        <v>33</v>
      </c>
      <c r="J120" s="18" t="s">
        <v>46</v>
      </c>
      <c r="K120" s="18" t="s">
        <v>47</v>
      </c>
      <c r="L120" s="18" t="s">
        <v>48</v>
      </c>
      <c r="M120" s="18" t="s">
        <v>49</v>
      </c>
      <c r="N120" s="18" t="s">
        <v>50</v>
      </c>
      <c r="O120" s="18" t="s">
        <v>51</v>
      </c>
    </row>
    <row r="121" spans="1:15" x14ac:dyDescent="0.25">
      <c r="A121" s="14">
        <v>2010</v>
      </c>
      <c r="B121" s="15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6" t="s">
        <v>39</v>
      </c>
      <c r="H121" s="16">
        <v>-59941.766867107624</v>
      </c>
      <c r="I121" s="16">
        <v>2189.6666653011239</v>
      </c>
      <c r="J121" s="16">
        <v>-27.374836461176344</v>
      </c>
      <c r="K121" s="16">
        <v>1.3044642705130745E-19</v>
      </c>
      <c r="L121" s="16">
        <v>-64461.01674806745</v>
      </c>
      <c r="M121" s="16">
        <v>-55422.516986147799</v>
      </c>
      <c r="N121" s="16">
        <v>-64461.01674806745</v>
      </c>
      <c r="O121" s="16">
        <v>-55422.516986147799</v>
      </c>
    </row>
    <row r="122" spans="1:15" ht="15.75" thickBot="1" x14ac:dyDescent="0.3">
      <c r="A122" s="14">
        <v>2011</v>
      </c>
      <c r="B122" s="15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7" t="s">
        <v>52</v>
      </c>
      <c r="H122" s="17">
        <v>30.373206209886803</v>
      </c>
      <c r="I122" s="17">
        <v>1.090735434217565</v>
      </c>
      <c r="J122" s="17">
        <v>27.846538451989421</v>
      </c>
      <c r="K122" s="17">
        <v>8.7616663634706227E-20</v>
      </c>
      <c r="L122" s="17">
        <v>28.122038916088449</v>
      </c>
      <c r="M122" s="17">
        <v>32.624373503685156</v>
      </c>
      <c r="N122" s="17">
        <v>28.122038916088449</v>
      </c>
      <c r="O122" s="17">
        <v>32.624373503685156</v>
      </c>
    </row>
    <row r="123" spans="1:15" x14ac:dyDescent="0.25">
      <c r="A123" s="14">
        <v>2012</v>
      </c>
      <c r="B123" s="15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5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5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5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5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5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5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5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5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5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5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19" t="s">
        <v>29</v>
      </c>
      <c r="H145" s="19"/>
    </row>
    <row r="146" spans="1:15" x14ac:dyDescent="0.25">
      <c r="A146" s="14">
        <v>1997</v>
      </c>
      <c r="B146" s="15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6" t="s">
        <v>30</v>
      </c>
      <c r="H146" s="16">
        <v>0.9779616680962393</v>
      </c>
    </row>
    <row r="147" spans="1:15" x14ac:dyDescent="0.25">
      <c r="A147" s="14">
        <v>1998</v>
      </c>
      <c r="B147" s="15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6" t="s">
        <v>31</v>
      </c>
      <c r="H147" s="16">
        <v>0.95640902426557894</v>
      </c>
    </row>
    <row r="148" spans="1:15" x14ac:dyDescent="0.25">
      <c r="A148" s="14">
        <v>1999</v>
      </c>
      <c r="B148" s="15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6" t="s">
        <v>32</v>
      </c>
      <c r="H148" s="16">
        <v>0.95459273360997809</v>
      </c>
    </row>
    <row r="149" spans="1:15" x14ac:dyDescent="0.25">
      <c r="A149" s="14">
        <v>2000</v>
      </c>
      <c r="B149" s="15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6" t="s">
        <v>33</v>
      </c>
      <c r="H149" s="16">
        <v>29.149541888955945</v>
      </c>
    </row>
    <row r="150" spans="1:15" ht="15.75" thickBot="1" x14ac:dyDescent="0.3">
      <c r="A150" s="14">
        <v>2001</v>
      </c>
      <c r="B150" s="15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7" t="s">
        <v>34</v>
      </c>
      <c r="H150" s="17">
        <v>26</v>
      </c>
    </row>
    <row r="151" spans="1:15" x14ac:dyDescent="0.25">
      <c r="A151" s="14">
        <v>2002</v>
      </c>
      <c r="B151" s="15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5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5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8"/>
      <c r="H153" s="18" t="s">
        <v>40</v>
      </c>
      <c r="I153" s="18" t="s">
        <v>41</v>
      </c>
      <c r="J153" s="18" t="s">
        <v>42</v>
      </c>
      <c r="K153" s="18" t="s">
        <v>43</v>
      </c>
      <c r="L153" s="18" t="s">
        <v>44</v>
      </c>
    </row>
    <row r="154" spans="1:15" x14ac:dyDescent="0.25">
      <c r="A154" s="14">
        <v>2005</v>
      </c>
      <c r="B154" s="15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6" t="s">
        <v>36</v>
      </c>
      <c r="H154" s="16">
        <v>1</v>
      </c>
      <c r="I154" s="16">
        <v>447426.58404625772</v>
      </c>
      <c r="J154" s="16">
        <v>447426.58404625772</v>
      </c>
      <c r="K154" s="16">
        <v>526.57267233980929</v>
      </c>
      <c r="L154" s="16">
        <v>7.7444541200983443E-18</v>
      </c>
    </row>
    <row r="155" spans="1:15" x14ac:dyDescent="0.25">
      <c r="A155" s="14">
        <v>2006</v>
      </c>
      <c r="B155" s="15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6" t="s">
        <v>37</v>
      </c>
      <c r="H155" s="16">
        <v>24</v>
      </c>
      <c r="I155" s="16">
        <v>20392.699016063936</v>
      </c>
      <c r="J155" s="16">
        <v>849.69579233599734</v>
      </c>
      <c r="K155" s="16"/>
      <c r="L155" s="16"/>
    </row>
    <row r="156" spans="1:15" ht="15.75" thickBot="1" x14ac:dyDescent="0.3">
      <c r="A156" s="14">
        <v>2007</v>
      </c>
      <c r="B156" s="15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7" t="s">
        <v>38</v>
      </c>
      <c r="H156" s="17">
        <v>25</v>
      </c>
      <c r="I156" s="17">
        <v>467819.28306232166</v>
      </c>
      <c r="J156" s="17"/>
      <c r="K156" s="17"/>
      <c r="L156" s="17"/>
    </row>
    <row r="157" spans="1:15" ht="15.75" thickBot="1" x14ac:dyDescent="0.3">
      <c r="A157" s="14">
        <v>2008</v>
      </c>
      <c r="B157" s="15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5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8"/>
      <c r="H158" s="18" t="s">
        <v>45</v>
      </c>
      <c r="I158" s="18" t="s">
        <v>33</v>
      </c>
      <c r="J158" s="18" t="s">
        <v>46</v>
      </c>
      <c r="K158" s="18" t="s">
        <v>47</v>
      </c>
      <c r="L158" s="18" t="s">
        <v>48</v>
      </c>
      <c r="M158" s="18" t="s">
        <v>49</v>
      </c>
      <c r="N158" s="18" t="s">
        <v>50</v>
      </c>
      <c r="O158" s="18" t="s">
        <v>51</v>
      </c>
    </row>
    <row r="159" spans="1:15" x14ac:dyDescent="0.25">
      <c r="A159" s="14">
        <v>2010</v>
      </c>
      <c r="B159" s="15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6" t="s">
        <v>39</v>
      </c>
      <c r="H159" s="16">
        <v>-33889.167979755024</v>
      </c>
      <c r="I159" s="16">
        <v>1530.1795065672627</v>
      </c>
      <c r="J159" s="16">
        <v>-22.147184584755347</v>
      </c>
      <c r="K159" s="16">
        <v>1.7490573275779382E-17</v>
      </c>
      <c r="L159" s="16">
        <v>-37047.303262391877</v>
      </c>
      <c r="M159" s="16">
        <v>-30731.032697118168</v>
      </c>
      <c r="N159" s="16">
        <v>-37047.303262391877</v>
      </c>
      <c r="O159" s="16">
        <v>-30731.032697118168</v>
      </c>
    </row>
    <row r="160" spans="1:15" ht="15.75" thickBot="1" x14ac:dyDescent="0.3">
      <c r="A160" s="14">
        <v>2011</v>
      </c>
      <c r="B160" s="15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7" t="s">
        <v>52</v>
      </c>
      <c r="H160" s="17">
        <v>17.490932137544181</v>
      </c>
      <c r="I160" s="17">
        <v>0.76222606617475197</v>
      </c>
      <c r="J160" s="17">
        <v>22.947171336350124</v>
      </c>
      <c r="K160" s="17">
        <v>7.7444541200984013E-18</v>
      </c>
      <c r="L160" s="17">
        <v>15.917774855930723</v>
      </c>
      <c r="M160" s="17">
        <v>19.064089419157639</v>
      </c>
      <c r="N160" s="17">
        <v>15.917774855930723</v>
      </c>
      <c r="O160" s="17">
        <v>19.064089419157639</v>
      </c>
    </row>
    <row r="161" spans="1:6" x14ac:dyDescent="0.25">
      <c r="A161" s="14">
        <v>2012</v>
      </c>
      <c r="B161" s="15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5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5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5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5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5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5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5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5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5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5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19" t="s">
        <v>29</v>
      </c>
      <c r="H183" s="19"/>
    </row>
    <row r="184" spans="1:12" x14ac:dyDescent="0.25">
      <c r="A184" s="14">
        <v>1997</v>
      </c>
      <c r="B184" s="15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6" t="s">
        <v>30</v>
      </c>
      <c r="H184" s="16">
        <v>0.99682651110740716</v>
      </c>
    </row>
    <row r="185" spans="1:12" x14ac:dyDescent="0.25">
      <c r="A185" s="14">
        <v>1998</v>
      </c>
      <c r="B185" s="15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6" t="s">
        <v>31</v>
      </c>
      <c r="H185" s="16">
        <v>0.99366309324656577</v>
      </c>
    </row>
    <row r="186" spans="1:12" x14ac:dyDescent="0.25">
      <c r="A186" s="14">
        <v>1999</v>
      </c>
      <c r="B186" s="15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6" t="s">
        <v>32</v>
      </c>
      <c r="H186" s="16">
        <v>0.99339905546517271</v>
      </c>
    </row>
    <row r="187" spans="1:12" x14ac:dyDescent="0.25">
      <c r="A187" s="14">
        <v>2000</v>
      </c>
      <c r="B187" s="15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6" t="s">
        <v>33</v>
      </c>
      <c r="H187" s="16">
        <v>13.36858172022891</v>
      </c>
    </row>
    <row r="188" spans="1:12" ht="15.75" thickBot="1" x14ac:dyDescent="0.3">
      <c r="A188" s="14">
        <v>2001</v>
      </c>
      <c r="B188" s="15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7" t="s">
        <v>34</v>
      </c>
      <c r="H188" s="17">
        <v>26</v>
      </c>
    </row>
    <row r="189" spans="1:12" x14ac:dyDescent="0.25">
      <c r="A189" s="14">
        <v>2002</v>
      </c>
      <c r="B189" s="15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5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5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8"/>
      <c r="H191" s="18" t="s">
        <v>40</v>
      </c>
      <c r="I191" s="18" t="s">
        <v>41</v>
      </c>
      <c r="J191" s="18" t="s">
        <v>42</v>
      </c>
      <c r="K191" s="18" t="s">
        <v>43</v>
      </c>
      <c r="L191" s="18" t="s">
        <v>44</v>
      </c>
    </row>
    <row r="192" spans="1:12" x14ac:dyDescent="0.25">
      <c r="A192" s="14">
        <v>2005</v>
      </c>
      <c r="B192" s="15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6" t="s">
        <v>36</v>
      </c>
      <c r="H192" s="16">
        <v>1</v>
      </c>
      <c r="I192" s="16">
        <v>672579.69969228539</v>
      </c>
      <c r="J192" s="16">
        <v>672579.69969228539</v>
      </c>
      <c r="K192" s="16">
        <v>3763.3367770470968</v>
      </c>
      <c r="L192" s="16">
        <v>6.7781878513945468E-28</v>
      </c>
    </row>
    <row r="193" spans="1:15" x14ac:dyDescent="0.25">
      <c r="A193" s="14">
        <v>2006</v>
      </c>
      <c r="B193" s="15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6" t="s">
        <v>37</v>
      </c>
      <c r="H193" s="16">
        <v>24</v>
      </c>
      <c r="I193" s="16">
        <v>4289.2554530505258</v>
      </c>
      <c r="J193" s="16">
        <v>178.71897721043857</v>
      </c>
      <c r="K193" s="16"/>
      <c r="L193" s="16"/>
    </row>
    <row r="194" spans="1:15" ht="15.75" thickBot="1" x14ac:dyDescent="0.3">
      <c r="A194" s="14">
        <v>2007</v>
      </c>
      <c r="B194" s="15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7" t="s">
        <v>38</v>
      </c>
      <c r="H194" s="17">
        <v>25</v>
      </c>
      <c r="I194" s="17">
        <v>676868.95514533587</v>
      </c>
      <c r="J194" s="17"/>
      <c r="K194" s="17"/>
      <c r="L194" s="17"/>
    </row>
    <row r="195" spans="1:15" ht="15.75" thickBot="1" x14ac:dyDescent="0.3">
      <c r="A195" s="14">
        <v>2008</v>
      </c>
      <c r="B195" s="15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5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8"/>
      <c r="H196" s="18" t="s">
        <v>45</v>
      </c>
      <c r="I196" s="18" t="s">
        <v>33</v>
      </c>
      <c r="J196" s="18" t="s">
        <v>46</v>
      </c>
      <c r="K196" s="18" t="s">
        <v>47</v>
      </c>
      <c r="L196" s="18" t="s">
        <v>48</v>
      </c>
      <c r="M196" s="18" t="s">
        <v>49</v>
      </c>
      <c r="N196" s="18" t="s">
        <v>50</v>
      </c>
      <c r="O196" s="18" t="s">
        <v>51</v>
      </c>
    </row>
    <row r="197" spans="1:15" x14ac:dyDescent="0.25">
      <c r="A197" s="14">
        <v>2010</v>
      </c>
      <c r="B197" s="15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6" t="s">
        <v>39</v>
      </c>
      <c r="H197" s="16">
        <v>-42437.432323790046</v>
      </c>
      <c r="I197" s="16">
        <v>701.77191319478027</v>
      </c>
      <c r="J197" s="16">
        <v>-60.471830698660817</v>
      </c>
      <c r="K197" s="16">
        <v>9.5453339560742272E-28</v>
      </c>
      <c r="L197" s="16">
        <v>-43885.818366023697</v>
      </c>
      <c r="M197" s="16">
        <v>-40989.046281556395</v>
      </c>
      <c r="N197" s="16">
        <v>-43885.818366023697</v>
      </c>
      <c r="O197" s="16">
        <v>-40989.046281556395</v>
      </c>
    </row>
    <row r="198" spans="1:15" ht="15.75" thickBot="1" x14ac:dyDescent="0.3">
      <c r="A198" s="14">
        <v>2011</v>
      </c>
      <c r="B198" s="15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7" t="s">
        <v>52</v>
      </c>
      <c r="H198" s="17">
        <v>21.444895787696247</v>
      </c>
      <c r="I198" s="17">
        <v>0.34957261056670258</v>
      </c>
      <c r="J198" s="17">
        <v>61.346041250003218</v>
      </c>
      <c r="K198" s="17">
        <v>6.7781878513945468E-28</v>
      </c>
      <c r="L198" s="17">
        <v>20.723413379563077</v>
      </c>
      <c r="M198" s="17">
        <v>22.166378195829417</v>
      </c>
      <c r="N198" s="17">
        <v>20.723413379563077</v>
      </c>
      <c r="O198" s="17">
        <v>22.166378195829417</v>
      </c>
    </row>
    <row r="199" spans="1:15" x14ac:dyDescent="0.25">
      <c r="A199" s="14">
        <v>2012</v>
      </c>
      <c r="B199" s="15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5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5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5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5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5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5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5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5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5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5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19" t="s">
        <v>29</v>
      </c>
      <c r="H222" s="19"/>
    </row>
    <row r="223" spans="1:8" x14ac:dyDescent="0.25">
      <c r="A223" s="14">
        <v>1997</v>
      </c>
      <c r="B223" s="15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6" t="s">
        <v>30</v>
      </c>
      <c r="H223" s="16">
        <v>0.99034965592432112</v>
      </c>
    </row>
    <row r="224" spans="1:8" x14ac:dyDescent="0.25">
      <c r="A224" s="14">
        <v>1998</v>
      </c>
      <c r="B224" s="15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6" t="s">
        <v>31</v>
      </c>
      <c r="H224" s="16">
        <v>0.98079244098942131</v>
      </c>
    </row>
    <row r="225" spans="1:15" x14ac:dyDescent="0.25">
      <c r="A225" s="14">
        <v>1999</v>
      </c>
      <c r="B225" s="15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6" t="s">
        <v>32</v>
      </c>
      <c r="H225" s="16">
        <v>0.97999212603064711</v>
      </c>
    </row>
    <row r="226" spans="1:15" x14ac:dyDescent="0.25">
      <c r="A226" s="14">
        <v>2000</v>
      </c>
      <c r="B226" s="15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6" t="s">
        <v>33</v>
      </c>
      <c r="H226" s="16">
        <v>445.67602521773671</v>
      </c>
    </row>
    <row r="227" spans="1:15" ht="15.75" thickBot="1" x14ac:dyDescent="0.3">
      <c r="A227" s="14">
        <v>2001</v>
      </c>
      <c r="B227" s="15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7" t="s">
        <v>34</v>
      </c>
      <c r="H227" s="17">
        <v>26</v>
      </c>
    </row>
    <row r="228" spans="1:15" x14ac:dyDescent="0.25">
      <c r="A228" s="14">
        <v>2002</v>
      </c>
      <c r="B228" s="15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5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5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8"/>
      <c r="H230" s="18" t="s">
        <v>40</v>
      </c>
      <c r="I230" s="18" t="s">
        <v>41</v>
      </c>
      <c r="J230" s="18" t="s">
        <v>42</v>
      </c>
      <c r="K230" s="18" t="s">
        <v>43</v>
      </c>
      <c r="L230" s="18" t="s">
        <v>44</v>
      </c>
    </row>
    <row r="231" spans="1:15" x14ac:dyDescent="0.25">
      <c r="A231" s="14">
        <v>2005</v>
      </c>
      <c r="B231" s="15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6" t="s">
        <v>36</v>
      </c>
      <c r="H231" s="16">
        <v>1</v>
      </c>
      <c r="I231" s="16">
        <v>243419137.92823994</v>
      </c>
      <c r="J231" s="16">
        <v>243419137.92823994</v>
      </c>
      <c r="K231" s="16">
        <v>1225.5080705873074</v>
      </c>
      <c r="L231" s="16">
        <v>4.1007457811546338E-22</v>
      </c>
    </row>
    <row r="232" spans="1:15" x14ac:dyDescent="0.25">
      <c r="A232" s="14">
        <v>2006</v>
      </c>
      <c r="B232" s="15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6" t="s">
        <v>37</v>
      </c>
      <c r="H232" s="16">
        <v>24</v>
      </c>
      <c r="I232" s="16">
        <v>4767050.8668931359</v>
      </c>
      <c r="J232" s="16">
        <v>198627.11945388067</v>
      </c>
      <c r="K232" s="16"/>
      <c r="L232" s="16"/>
    </row>
    <row r="233" spans="1:15" ht="15.75" thickBot="1" x14ac:dyDescent="0.3">
      <c r="A233" s="14">
        <v>2007</v>
      </c>
      <c r="B233" s="15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7" t="s">
        <v>38</v>
      </c>
      <c r="H233" s="17">
        <v>25</v>
      </c>
      <c r="I233" s="17">
        <v>248186188.79513308</v>
      </c>
      <c r="J233" s="17"/>
      <c r="K233" s="17"/>
      <c r="L233" s="17"/>
    </row>
    <row r="234" spans="1:15" ht="15.75" thickBot="1" x14ac:dyDescent="0.3">
      <c r="A234" s="14">
        <v>2008</v>
      </c>
      <c r="B234" s="15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5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8"/>
      <c r="H235" s="18" t="s">
        <v>45</v>
      </c>
      <c r="I235" s="18" t="s">
        <v>33</v>
      </c>
      <c r="J235" s="18" t="s">
        <v>46</v>
      </c>
      <c r="K235" s="18" t="s">
        <v>47</v>
      </c>
      <c r="L235" s="18" t="s">
        <v>48</v>
      </c>
      <c r="M235" s="18" t="s">
        <v>49</v>
      </c>
      <c r="N235" s="18" t="s">
        <v>50</v>
      </c>
      <c r="O235" s="18" t="s">
        <v>51</v>
      </c>
    </row>
    <row r="236" spans="1:15" x14ac:dyDescent="0.25">
      <c r="A236" s="14">
        <v>2010</v>
      </c>
      <c r="B236" s="15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6" t="s">
        <v>39</v>
      </c>
      <c r="H236" s="16">
        <v>-811518.1694123866</v>
      </c>
      <c r="I236" s="16">
        <v>23395.370086928018</v>
      </c>
      <c r="J236" s="16">
        <v>-34.687126828817128</v>
      </c>
      <c r="K236" s="16">
        <v>5.0913445059409666E-22</v>
      </c>
      <c r="L236" s="16">
        <v>-859803.84008355264</v>
      </c>
      <c r="M236" s="16">
        <v>-763232.49874122057</v>
      </c>
      <c r="N236" s="16">
        <v>-859803.84008355264</v>
      </c>
      <c r="O236" s="16">
        <v>-763232.49874122057</v>
      </c>
    </row>
    <row r="237" spans="1:15" ht="15.75" thickBot="1" x14ac:dyDescent="0.3">
      <c r="A237" s="14">
        <v>2011</v>
      </c>
      <c r="B237" s="15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7" t="s">
        <v>52</v>
      </c>
      <c r="H237" s="17">
        <v>407.97112176016748</v>
      </c>
      <c r="I237" s="17">
        <v>11.653901278593381</v>
      </c>
      <c r="J237" s="17">
        <v>35.00725739882099</v>
      </c>
      <c r="K237" s="17">
        <v>4.100745781154663E-22</v>
      </c>
      <c r="L237" s="17">
        <v>383.91865167392359</v>
      </c>
      <c r="M237" s="17">
        <v>432.02359184641136</v>
      </c>
      <c r="N237" s="17">
        <v>383.91865167392359</v>
      </c>
      <c r="O237" s="17">
        <v>432.02359184641136</v>
      </c>
    </row>
    <row r="238" spans="1:15" x14ac:dyDescent="0.25">
      <c r="A238" s="14">
        <v>2012</v>
      </c>
      <c r="B238" s="15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5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5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5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5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5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5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5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5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5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5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19" t="s">
        <v>29</v>
      </c>
      <c r="H260" s="19"/>
    </row>
    <row r="261" spans="1:12" x14ac:dyDescent="0.25">
      <c r="A261" s="14">
        <v>1997</v>
      </c>
      <c r="B261" s="15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6" t="s">
        <v>30</v>
      </c>
      <c r="H261" s="16">
        <v>0.99559025829347259</v>
      </c>
    </row>
    <row r="262" spans="1:12" x14ac:dyDescent="0.25">
      <c r="A262" s="14">
        <v>1998</v>
      </c>
      <c r="B262" s="15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6" t="s">
        <v>31</v>
      </c>
      <c r="H262" s="16">
        <v>0.99119996240886354</v>
      </c>
    </row>
    <row r="263" spans="1:12" x14ac:dyDescent="0.25">
      <c r="A263" s="14">
        <v>1999</v>
      </c>
      <c r="B263" s="15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6" t="s">
        <v>32</v>
      </c>
      <c r="H263" s="16">
        <v>0.99083329417589949</v>
      </c>
    </row>
    <row r="264" spans="1:12" x14ac:dyDescent="0.25">
      <c r="A264" s="14">
        <v>2000</v>
      </c>
      <c r="B264" s="15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6" t="s">
        <v>33</v>
      </c>
      <c r="H264" s="16">
        <v>29.112392728746752</v>
      </c>
    </row>
    <row r="265" spans="1:12" ht="15.75" thickBot="1" x14ac:dyDescent="0.3">
      <c r="A265" s="14">
        <v>2001</v>
      </c>
      <c r="B265" s="15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7" t="s">
        <v>34</v>
      </c>
      <c r="H265" s="17">
        <v>26</v>
      </c>
    </row>
    <row r="266" spans="1:12" x14ac:dyDescent="0.25">
      <c r="A266" s="14">
        <v>2002</v>
      </c>
      <c r="B266" s="15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5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5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8"/>
      <c r="H268" s="18" t="s">
        <v>40</v>
      </c>
      <c r="I268" s="18" t="s">
        <v>41</v>
      </c>
      <c r="J268" s="18" t="s">
        <v>42</v>
      </c>
      <c r="K268" s="18" t="s">
        <v>43</v>
      </c>
      <c r="L268" s="18" t="s">
        <v>44</v>
      </c>
    </row>
    <row r="269" spans="1:12" x14ac:dyDescent="0.25">
      <c r="A269" s="14">
        <v>2005</v>
      </c>
      <c r="B269" s="15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6" t="s">
        <v>36</v>
      </c>
      <c r="H269" s="16">
        <v>1</v>
      </c>
      <c r="I269" s="16">
        <v>2291098.6733996365</v>
      </c>
      <c r="J269" s="16">
        <v>2291098.6733996365</v>
      </c>
      <c r="K269" s="16">
        <v>2703.2610771768695</v>
      </c>
      <c r="L269" s="16">
        <v>3.4905780513719998E-26</v>
      </c>
    </row>
    <row r="270" spans="1:12" x14ac:dyDescent="0.25">
      <c r="A270" s="14">
        <v>2006</v>
      </c>
      <c r="B270" s="15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6" t="s">
        <v>37</v>
      </c>
      <c r="H270" s="16">
        <v>24</v>
      </c>
      <c r="I270" s="16">
        <v>20340.753849426885</v>
      </c>
      <c r="J270" s="16">
        <v>847.53141039278682</v>
      </c>
      <c r="K270" s="16"/>
      <c r="L270" s="16"/>
    </row>
    <row r="271" spans="1:12" ht="15.75" thickBot="1" x14ac:dyDescent="0.3">
      <c r="A271" s="14">
        <v>2007</v>
      </c>
      <c r="B271" s="15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7" t="s">
        <v>38</v>
      </c>
      <c r="H271" s="17">
        <v>25</v>
      </c>
      <c r="I271" s="17">
        <v>2311439.4272490633</v>
      </c>
      <c r="J271" s="17"/>
      <c r="K271" s="17"/>
      <c r="L271" s="17"/>
    </row>
    <row r="272" spans="1:12" ht="15.75" thickBot="1" x14ac:dyDescent="0.3">
      <c r="A272" s="14">
        <v>2008</v>
      </c>
      <c r="B272" s="15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5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8"/>
      <c r="H273" s="18" t="s">
        <v>45</v>
      </c>
      <c r="I273" s="18" t="s">
        <v>33</v>
      </c>
      <c r="J273" s="18" t="s">
        <v>46</v>
      </c>
      <c r="K273" s="18" t="s">
        <v>47</v>
      </c>
      <c r="L273" s="18" t="s">
        <v>48</v>
      </c>
      <c r="M273" s="18" t="s">
        <v>49</v>
      </c>
      <c r="N273" s="18" t="s">
        <v>50</v>
      </c>
      <c r="O273" s="18" t="s">
        <v>51</v>
      </c>
    </row>
    <row r="274" spans="1:15" x14ac:dyDescent="0.25">
      <c r="A274" s="14">
        <v>2010</v>
      </c>
      <c r="B274" s="15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6" t="s">
        <v>39</v>
      </c>
      <c r="H274" s="16">
        <v>-78679.709525702448</v>
      </c>
      <c r="I274" s="16">
        <v>1528.2293941485207</v>
      </c>
      <c r="J274" s="16">
        <v>-51.484227320166291</v>
      </c>
      <c r="K274" s="16">
        <v>4.4105915508054005E-26</v>
      </c>
      <c r="L274" s="16">
        <v>-81833.819974123253</v>
      </c>
      <c r="M274" s="16">
        <v>-75525.599077281644</v>
      </c>
      <c r="N274" s="16">
        <v>-81833.819974123253</v>
      </c>
      <c r="O274" s="16">
        <v>-75525.599077281644</v>
      </c>
    </row>
    <row r="275" spans="1:15" ht="15.75" thickBot="1" x14ac:dyDescent="0.3">
      <c r="A275" s="14">
        <v>2011</v>
      </c>
      <c r="B275" s="15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7" t="s">
        <v>52</v>
      </c>
      <c r="H275" s="17">
        <v>39.579833191752201</v>
      </c>
      <c r="I275" s="17">
        <v>0.76125465954490446</v>
      </c>
      <c r="J275" s="17">
        <v>51.992894487389982</v>
      </c>
      <c r="K275" s="17">
        <v>3.4905780513720497E-26</v>
      </c>
      <c r="L275" s="17">
        <v>38.008680794884839</v>
      </c>
      <c r="M275" s="17">
        <v>41.150985588619562</v>
      </c>
      <c r="N275" s="17">
        <v>38.008680794884839</v>
      </c>
      <c r="O275" s="17">
        <v>41.150985588619562</v>
      </c>
    </row>
    <row r="276" spans="1:15" x14ac:dyDescent="0.25">
      <c r="A276" s="14">
        <v>2012</v>
      </c>
      <c r="B276" s="15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5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5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5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5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5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5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5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5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topLeftCell="A18" workbookViewId="0">
      <selection activeCell="L28" sqref="L2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1"/>
      <c r="D1" s="21"/>
      <c r="E1" s="21"/>
      <c r="F1" s="21"/>
      <c r="G1" s="21"/>
      <c r="H1" s="21"/>
      <c r="I1" s="21"/>
      <c r="J1" s="22"/>
      <c r="R1" t="s">
        <v>70</v>
      </c>
      <c r="T1" t="s">
        <v>71</v>
      </c>
      <c r="U1" t="s">
        <v>72</v>
      </c>
      <c r="W1" t="s">
        <v>57</v>
      </c>
      <c r="X1" t="s">
        <v>73</v>
      </c>
      <c r="Y1" t="s">
        <v>59</v>
      </c>
      <c r="Z1" t="s">
        <v>74</v>
      </c>
    </row>
    <row r="2" spans="1:26" x14ac:dyDescent="0.25">
      <c r="C2" s="23"/>
      <c r="D2" s="23"/>
      <c r="E2" s="23"/>
      <c r="F2" s="23"/>
      <c r="G2" s="23"/>
      <c r="H2" s="23"/>
      <c r="I2" s="23"/>
      <c r="J2" s="24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3" t="s">
        <v>57</v>
      </c>
      <c r="D3" s="23" t="s">
        <v>58</v>
      </c>
      <c r="E3" s="23" t="s">
        <v>59</v>
      </c>
      <c r="F3" s="23" t="s">
        <v>60</v>
      </c>
      <c r="G3" s="23" t="s">
        <v>61</v>
      </c>
      <c r="H3" s="23" t="s">
        <v>69</v>
      </c>
      <c r="I3" s="23" t="s">
        <v>62</v>
      </c>
      <c r="J3" s="24" t="s">
        <v>63</v>
      </c>
      <c r="M3" t="s">
        <v>67</v>
      </c>
      <c r="P3" t="s">
        <v>68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0">
        <v>758.02849811195711</v>
      </c>
      <c r="D4" s="20">
        <v>6268.0775930936161</v>
      </c>
      <c r="E4" s="20">
        <v>9421.40352952797</v>
      </c>
      <c r="F4" s="20">
        <v>2700.1024998226148</v>
      </c>
      <c r="G4" s="20">
        <v>4296.8020451371731</v>
      </c>
      <c r="H4" s="20">
        <v>1591.2135122192983</v>
      </c>
      <c r="I4" s="20">
        <v>231.82733153274143</v>
      </c>
      <c r="J4" s="20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14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13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64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12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9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5" t="s">
        <v>65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5" t="s">
        <v>66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6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56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6">
        <v>0.05</v>
      </c>
    </row>
    <row r="33" spans="1:58" x14ac:dyDescent="0.25">
      <c r="A33" t="s">
        <v>77</v>
      </c>
      <c r="B33" t="s">
        <v>78</v>
      </c>
      <c r="C33">
        <f>$A$34*(1/EXP(C31*$A$37))+$A$40</f>
        <v>0.17480954851033553</v>
      </c>
      <c r="D33">
        <f t="shared" ref="D33:BF33" si="0">$A$34*(1/EXP(D31*$A$37))+$A$40</f>
        <v>0.16561369886744459</v>
      </c>
      <c r="E33">
        <f t="shared" si="0"/>
        <v>0.15700000019492794</v>
      </c>
      <c r="F33">
        <f t="shared" si="0"/>
        <v>0.14893159893759841</v>
      </c>
      <c r="G33" s="5">
        <f>$A$34*(1/EXP(G31*$A$37))+$A$40</f>
        <v>0.14137397458547363</v>
      </c>
      <c r="H33">
        <f t="shared" si="0"/>
        <v>0.13429479197839361</v>
      </c>
      <c r="I33">
        <f t="shared" si="0"/>
        <v>0.12766376296061838</v>
      </c>
      <c r="J33">
        <f t="shared" si="0"/>
        <v>0.12145251679349711</v>
      </c>
      <c r="K33">
        <f t="shared" si="0"/>
        <v>0.11563447877177205</v>
      </c>
      <c r="L33">
        <f t="shared" si="0"/>
        <v>0.11018475652417892</v>
      </c>
      <c r="M33">
        <f t="shared" si="0"/>
        <v>0.10508003351188314</v>
      </c>
      <c r="N33">
        <f t="shared" si="0"/>
        <v>0.100298469269087</v>
      </c>
      <c r="O33">
        <f t="shared" si="0"/>
        <v>9.5819605958988543E-2</v>
      </c>
      <c r="P33">
        <f t="shared" si="0"/>
        <v>9.1624280845294115E-2</v>
      </c>
      <c r="Q33">
        <f t="shared" si="0"/>
        <v>8.7694544304794883E-2</v>
      </c>
      <c r="R33">
        <f t="shared" si="0"/>
        <v>8.4013583030226158E-2</v>
      </c>
      <c r="S33">
        <f t="shared" si="0"/>
        <v>8.0565648094833936E-2</v>
      </c>
      <c r="T33">
        <f t="shared" si="0"/>
        <v>7.7335987570874468E-2</v>
      </c>
      <c r="U33">
        <f t="shared" si="0"/>
        <v>7.4310783413756118E-2</v>
      </c>
      <c r="V33">
        <f t="shared" si="0"/>
        <v>7.147709234178358E-2</v>
      </c>
      <c r="W33">
        <f t="shared" si="0"/>
        <v>6.8822790458559366E-2</v>
      </c>
      <c r="X33">
        <f t="shared" si="0"/>
        <v>6.6336521381110736E-2</v>
      </c>
      <c r="Y33">
        <f t="shared" si="0"/>
        <v>6.4007647651808927E-2</v>
      </c>
      <c r="Z33">
        <f t="shared" si="0"/>
        <v>6.1826205226197486E-2</v>
      </c>
      <c r="AA33">
        <f t="shared" si="0"/>
        <v>5.9782860842007082E-2</v>
      </c>
      <c r="AB33">
        <f t="shared" si="0"/>
        <v>5.7868872086960205E-2</v>
      </c>
      <c r="AC33">
        <f t="shared" si="0"/>
        <v>5.6076049994517187E-2</v>
      </c>
      <c r="AD33">
        <f t="shared" si="0"/>
        <v>5.4396724007529873E-2</v>
      </c>
      <c r="AE33">
        <f t="shared" si="0"/>
        <v>5.2823709159900437E-2</v>
      </c>
      <c r="AF33">
        <f t="shared" si="0"/>
        <v>5.1350275335832918E-2</v>
      </c>
      <c r="AG33">
        <f t="shared" si="0"/>
        <v>4.9970118475153612E-2</v>
      </c>
      <c r="AH33">
        <f t="shared" si="0"/>
        <v>4.8677333601502629E-2</v>
      </c>
      <c r="AI33">
        <f t="shared" si="0"/>
        <v>4.7466389557998659E-2</v>
      </c>
      <c r="AJ33">
        <f t="shared" si="0"/>
        <v>4.6332105342283395E-2</v>
      </c>
      <c r="AK33">
        <f t="shared" si="0"/>
        <v>4.5269627939695981E-2</v>
      </c>
      <c r="AL33">
        <f t="shared" si="0"/>
        <v>4.4274411559736881E-2</v>
      </c>
      <c r="AM33">
        <f t="shared" si="0"/>
        <v>4.3342198186984787E-2</v>
      </c>
      <c r="AN33">
        <f t="shared" si="0"/>
        <v>4.2468999363254073E-2</v>
      </c>
      <c r="AO33">
        <f t="shared" si="0"/>
        <v>4.1651079123047996E-2</v>
      </c>
      <c r="AP33">
        <f t="shared" si="0"/>
        <v>4.0884938009297385E-2</v>
      </c>
      <c r="AQ33">
        <f t="shared" si="0"/>
        <v>4.0167298100996389E-2</v>
      </c>
      <c r="AR33">
        <f t="shared" si="0"/>
        <v>3.949508898867625E-2</v>
      </c>
      <c r="AS33">
        <f t="shared" si="0"/>
        <v>3.886543463771349E-2</v>
      </c>
      <c r="AT33">
        <f t="shared" si="0"/>
        <v>3.8275641083267434E-2</v>
      </c>
      <c r="AU33">
        <f t="shared" si="0"/>
        <v>3.7723184904199916E-2</v>
      </c>
      <c r="AV33">
        <f t="shared" si="0"/>
        <v>3.7205702426663295E-2</v>
      </c>
      <c r="AW33">
        <f t="shared" si="0"/>
        <v>3.6720979611164273E-2</v>
      </c>
      <c r="AX33">
        <f t="shared" si="0"/>
        <v>3.6266942579835662E-2</v>
      </c>
      <c r="AY33">
        <f t="shared" si="0"/>
        <v>3.5841648743387168E-2</v>
      </c>
      <c r="AZ33">
        <f t="shared" si="0"/>
        <v>3.544327848977194E-2</v>
      </c>
      <c r="BA33">
        <f t="shared" si="0"/>
        <v>3.5070127399009138E-2</v>
      </c>
      <c r="BB33">
        <f t="shared" si="0"/>
        <v>3.4720598950853554E-2</v>
      </c>
      <c r="BC33">
        <f t="shared" si="0"/>
        <v>3.4393197694112469E-2</v>
      </c>
      <c r="BD33">
        <f t="shared" si="0"/>
        <v>3.4086522848384523E-2</v>
      </c>
      <c r="BE33">
        <f t="shared" si="0"/>
        <v>3.3799262310845929E-2</v>
      </c>
      <c r="BF33">
        <f t="shared" si="0"/>
        <v>3.3530187042442039E-2</v>
      </c>
    </row>
    <row r="34" spans="1:58" x14ac:dyDescent="0.25">
      <c r="A34">
        <v>0.14526068830613148</v>
      </c>
      <c r="B34" t="s">
        <v>79</v>
      </c>
      <c r="C34">
        <f>ABS(C33-C32)</f>
        <v>2.1190451489664475E-2</v>
      </c>
      <c r="D34">
        <f t="shared" ref="D34:AB34" si="1">ABS(D33-D32)</f>
        <v>1.23863011325554E-2</v>
      </c>
      <c r="E34">
        <f t="shared" si="1"/>
        <v>1.9492793490449856E-10</v>
      </c>
      <c r="F34">
        <f t="shared" si="1"/>
        <v>9.9315989375984015E-3</v>
      </c>
      <c r="G34">
        <f t="shared" si="1"/>
        <v>7.3739745854736194E-3</v>
      </c>
      <c r="H34">
        <f t="shared" si="1"/>
        <v>7.7052080216063745E-3</v>
      </c>
      <c r="I34">
        <f t="shared" si="1"/>
        <v>1.6637629606183757E-3</v>
      </c>
      <c r="J34">
        <f t="shared" si="1"/>
        <v>2.452516793497117E-3</v>
      </c>
      <c r="K34">
        <f t="shared" si="1"/>
        <v>9.6344787717720509E-3</v>
      </c>
      <c r="L34">
        <f t="shared" si="1"/>
        <v>8.1524347582108414E-4</v>
      </c>
      <c r="M34">
        <f t="shared" si="1"/>
        <v>1.0800335118831411E-3</v>
      </c>
      <c r="N34">
        <f t="shared" si="1"/>
        <v>4.7015307309129922E-3</v>
      </c>
      <c r="O34">
        <f t="shared" si="1"/>
        <v>2.1803940410114603E-3</v>
      </c>
      <c r="P34">
        <f t="shared" si="1"/>
        <v>3.62428084529412E-3</v>
      </c>
      <c r="Q34">
        <f t="shared" si="1"/>
        <v>6.9454430479488904E-4</v>
      </c>
      <c r="R34">
        <f t="shared" si="1"/>
        <v>1.9864169697738354E-3</v>
      </c>
      <c r="S34">
        <f t="shared" si="1"/>
        <v>2.4343519051660684E-3</v>
      </c>
      <c r="T34">
        <f t="shared" si="1"/>
        <v>5.6640124291255367E-3</v>
      </c>
      <c r="U34">
        <f t="shared" si="1"/>
        <v>7.6892165862438855E-3</v>
      </c>
      <c r="V34">
        <f t="shared" si="1"/>
        <v>4.5229076582164185E-3</v>
      </c>
      <c r="W34">
        <f t="shared" si="1"/>
        <v>1.7720954144063994E-4</v>
      </c>
      <c r="X34">
        <f t="shared" si="1"/>
        <v>3.365213811107326E-4</v>
      </c>
      <c r="Y34">
        <f t="shared" si="1"/>
        <v>7.6476518089257928E-6</v>
      </c>
      <c r="Z34">
        <f t="shared" si="1"/>
        <v>3.8262052261974835E-3</v>
      </c>
      <c r="AA34">
        <f t="shared" si="1"/>
        <v>6.7828608420070838E-3</v>
      </c>
      <c r="AB34">
        <f t="shared" si="1"/>
        <v>7.8688720869602019E-3</v>
      </c>
    </row>
    <row r="35" spans="1:58" x14ac:dyDescent="0.25">
      <c r="B35">
        <f>SUM(C34:AB34)</f>
        <v>0.12673054207548223</v>
      </c>
    </row>
    <row r="36" spans="1:58" x14ac:dyDescent="0.25">
      <c r="A36" t="s">
        <v>80</v>
      </c>
    </row>
    <row r="37" spans="1:58" x14ac:dyDescent="0.25">
      <c r="A37">
        <v>6.5398451607793534E-2</v>
      </c>
    </row>
    <row r="39" spans="1:58" x14ac:dyDescent="0.25">
      <c r="A39" t="s">
        <v>81</v>
      </c>
      <c r="B39" t="s">
        <v>56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2.9548860204204056E-2</v>
      </c>
      <c r="B40" t="s">
        <v>78</v>
      </c>
      <c r="C40">
        <v>0.17480954851033553</v>
      </c>
      <c r="D40">
        <v>0.16561369886744459</v>
      </c>
      <c r="E40">
        <v>0.15700000019492794</v>
      </c>
      <c r="F40">
        <v>0.14893159893759841</v>
      </c>
      <c r="G40">
        <v>0.14137397458547363</v>
      </c>
      <c r="H40">
        <v>0.13429479197839361</v>
      </c>
      <c r="I40">
        <v>0.12766376296061838</v>
      </c>
      <c r="J40">
        <v>0.12145251679349711</v>
      </c>
      <c r="K40">
        <v>0.11563447877177205</v>
      </c>
      <c r="L40">
        <v>0.11018475652417892</v>
      </c>
      <c r="M40">
        <v>0.10508003351188314</v>
      </c>
      <c r="N40">
        <v>0.100298469269087</v>
      </c>
      <c r="O40">
        <v>9.5819605958988543E-2</v>
      </c>
      <c r="P40">
        <v>9.1624280845294115E-2</v>
      </c>
      <c r="Q40">
        <v>8.7694544304794883E-2</v>
      </c>
      <c r="R40">
        <v>8.4013583030226158E-2</v>
      </c>
      <c r="S40">
        <v>8.0565648094833936E-2</v>
      </c>
      <c r="T40">
        <v>7.7335987570874468E-2</v>
      </c>
      <c r="U40">
        <v>7.4310783413756118E-2</v>
      </c>
      <c r="V40">
        <v>7.147709234178358E-2</v>
      </c>
      <c r="W40">
        <v>6.8822790458559366E-2</v>
      </c>
      <c r="X40">
        <v>6.6336521381110736E-2</v>
      </c>
      <c r="Y40">
        <v>6.4007647651808927E-2</v>
      </c>
      <c r="Z40">
        <v>6.1826205226197486E-2</v>
      </c>
      <c r="AA40">
        <v>5.9782860842007082E-2</v>
      </c>
      <c r="AB40">
        <v>5.7868872086960205E-2</v>
      </c>
      <c r="AC40">
        <v>5.6076049994517187E-2</v>
      </c>
      <c r="AD40">
        <v>5.4396724007529873E-2</v>
      </c>
      <c r="AE40">
        <v>5.2823709159900437E-2</v>
      </c>
      <c r="AF40">
        <v>5.1350275335832918E-2</v>
      </c>
      <c r="AG40">
        <v>4.9970118475153612E-2</v>
      </c>
      <c r="AH40">
        <v>4.8677333601502629E-2</v>
      </c>
      <c r="AI40">
        <v>4.7466389557998659E-2</v>
      </c>
      <c r="AJ40">
        <v>4.6332105342283395E-2</v>
      </c>
      <c r="AK40">
        <v>4.5269627939695981E-2</v>
      </c>
      <c r="AL40">
        <v>4.4274411559736881E-2</v>
      </c>
      <c r="AM40">
        <v>4.3342198186984787E-2</v>
      </c>
      <c r="AN40">
        <v>4.2468999363254073E-2</v>
      </c>
      <c r="AO40">
        <v>4.1651079123047996E-2</v>
      </c>
      <c r="AP40">
        <v>4.0884938009297385E-2</v>
      </c>
      <c r="AQ40">
        <v>4.0167298100996389E-2</v>
      </c>
      <c r="AR40">
        <v>3.949508898867625E-2</v>
      </c>
      <c r="AS40">
        <v>3.886543463771349E-2</v>
      </c>
      <c r="AT40">
        <v>3.8275641083267434E-2</v>
      </c>
      <c r="AU40">
        <v>3.7723184904199916E-2</v>
      </c>
      <c r="AV40">
        <v>3.7205702426663295E-2</v>
      </c>
      <c r="AW40">
        <v>3.6720979611164273E-2</v>
      </c>
      <c r="AX40">
        <v>3.6266942579835662E-2</v>
      </c>
      <c r="AY40">
        <v>3.5841648743387168E-2</v>
      </c>
      <c r="AZ40">
        <v>3.544327848977194E-2</v>
      </c>
      <c r="BA40">
        <v>3.5070127399009138E-2</v>
      </c>
      <c r="BB40">
        <v>3.4720598950853554E-2</v>
      </c>
      <c r="BC40">
        <v>3.4393197694112469E-2</v>
      </c>
      <c r="BD40">
        <v>3.4086522848384523E-2</v>
      </c>
      <c r="BE40">
        <v>3.3799262310845929E-2</v>
      </c>
      <c r="BF40">
        <v>3.3530187042442039E-2</v>
      </c>
    </row>
    <row r="41" spans="1:58" x14ac:dyDescent="0.25">
      <c r="A41">
        <v>0</v>
      </c>
    </row>
    <row r="43" spans="1:58" x14ac:dyDescent="0.25">
      <c r="B43" t="s">
        <v>56</v>
      </c>
      <c r="C43" t="s">
        <v>78</v>
      </c>
    </row>
    <row r="44" spans="1:58" x14ac:dyDescent="0.25">
      <c r="A44">
        <v>1995</v>
      </c>
      <c r="B44">
        <v>0.19600000000000001</v>
      </c>
      <c r="C44">
        <v>0.17488936790536647</v>
      </c>
      <c r="G44" t="s">
        <v>28</v>
      </c>
    </row>
    <row r="45" spans="1:58" ht="15.75" thickBot="1" x14ac:dyDescent="0.3">
      <c r="A45">
        <v>1996</v>
      </c>
      <c r="B45">
        <v>0.17799999999999999</v>
      </c>
      <c r="C45">
        <v>0.16565010047091125</v>
      </c>
    </row>
    <row r="46" spans="1:58" x14ac:dyDescent="0.25">
      <c r="A46">
        <v>1997</v>
      </c>
      <c r="B46">
        <v>0.157</v>
      </c>
      <c r="C46">
        <v>0.15700000023319013</v>
      </c>
      <c r="G46" s="19" t="s">
        <v>29</v>
      </c>
      <c r="H46" s="19"/>
    </row>
    <row r="47" spans="1:58" x14ac:dyDescent="0.25">
      <c r="A47">
        <v>1998</v>
      </c>
      <c r="B47">
        <v>0.13900000000000001</v>
      </c>
      <c r="C47">
        <v>0.14890149733201999</v>
      </c>
      <c r="G47" s="16" t="s">
        <v>30</v>
      </c>
      <c r="H47" s="16">
        <v>0.98489375001050816</v>
      </c>
    </row>
    <row r="48" spans="1:58" x14ac:dyDescent="0.25">
      <c r="A48">
        <v>1999</v>
      </c>
      <c r="B48">
        <v>0.13400000000000001</v>
      </c>
      <c r="C48">
        <v>0.14131941765226586</v>
      </c>
      <c r="G48" s="16" t="s">
        <v>31</v>
      </c>
      <c r="H48" s="16">
        <v>0.97001569880976135</v>
      </c>
    </row>
    <row r="49" spans="1:15" x14ac:dyDescent="0.25">
      <c r="A49">
        <v>2000</v>
      </c>
      <c r="B49">
        <v>0.14199999999999999</v>
      </c>
      <c r="C49">
        <v>0.13422083005259561</v>
      </c>
      <c r="G49" s="16" t="s">
        <v>32</v>
      </c>
      <c r="H49" s="16">
        <v>0.96876635292683477</v>
      </c>
    </row>
    <row r="50" spans="1:15" x14ac:dyDescent="0.25">
      <c r="A50">
        <v>2001</v>
      </c>
      <c r="B50">
        <v>0.126</v>
      </c>
      <c r="C50">
        <v>0.12757490333611102</v>
      </c>
      <c r="G50" s="16" t="s">
        <v>33</v>
      </c>
      <c r="H50" s="16">
        <v>6.703051447840452E-3</v>
      </c>
    </row>
    <row r="51" spans="1:15" ht="15.75" thickBot="1" x14ac:dyDescent="0.3">
      <c r="A51">
        <v>2002</v>
      </c>
      <c r="B51">
        <v>0.11899999999999999</v>
      </c>
      <c r="C51">
        <v>0.12135277234163895</v>
      </c>
      <c r="G51" s="17" t="s">
        <v>34</v>
      </c>
      <c r="H51" s="17">
        <v>26</v>
      </c>
    </row>
    <row r="52" spans="1:15" x14ac:dyDescent="0.25">
      <c r="A52">
        <v>2003</v>
      </c>
      <c r="B52">
        <v>0.106</v>
      </c>
      <c r="C52">
        <v>0.11552741257407767</v>
      </c>
    </row>
    <row r="53" spans="1:15" ht="15.75" thickBot="1" x14ac:dyDescent="0.3">
      <c r="A53">
        <v>2004</v>
      </c>
      <c r="B53">
        <v>0.111</v>
      </c>
      <c r="C53">
        <v>0.11007352282928277</v>
      </c>
      <c r="G53" t="s">
        <v>35</v>
      </c>
    </row>
    <row r="54" spans="1:15" x14ac:dyDescent="0.25">
      <c r="A54">
        <v>2005</v>
      </c>
      <c r="B54">
        <v>0.104</v>
      </c>
      <c r="C54">
        <v>0.10496741530369878</v>
      </c>
      <c r="G54" s="18"/>
      <c r="H54" s="18" t="s">
        <v>40</v>
      </c>
      <c r="I54" s="18" t="s">
        <v>41</v>
      </c>
      <c r="J54" s="18" t="s">
        <v>42</v>
      </c>
      <c r="K54" s="18" t="s">
        <v>43</v>
      </c>
      <c r="L54" s="18" t="s">
        <v>44</v>
      </c>
    </row>
    <row r="55" spans="1:15" x14ac:dyDescent="0.25">
      <c r="A55">
        <v>2006</v>
      </c>
      <c r="B55">
        <v>0.105</v>
      </c>
      <c r="C55">
        <v>0.10018691271145103</v>
      </c>
      <c r="G55" s="16" t="s">
        <v>36</v>
      </c>
      <c r="H55" s="16">
        <v>1</v>
      </c>
      <c r="I55" s="16">
        <v>3.4885196892440969E-2</v>
      </c>
      <c r="J55" s="16">
        <v>3.4885196892440969E-2</v>
      </c>
      <c r="K55" s="16">
        <v>776.41885411066789</v>
      </c>
      <c r="L55" s="16">
        <v>8.6324627384273854E-20</v>
      </c>
    </row>
    <row r="56" spans="1:15" x14ac:dyDescent="0.25">
      <c r="A56">
        <v>2007</v>
      </c>
      <c r="B56">
        <v>9.8000000000000004E-2</v>
      </c>
      <c r="C56">
        <v>9.5711251962048022E-2</v>
      </c>
      <c r="G56" s="16" t="s">
        <v>37</v>
      </c>
      <c r="H56" s="16">
        <v>24</v>
      </c>
      <c r="I56" s="16">
        <v>1.0783415690975035E-3</v>
      </c>
      <c r="J56" s="16">
        <v>4.4930898712395978E-5</v>
      </c>
      <c r="K56" s="16"/>
      <c r="L56" s="16"/>
    </row>
    <row r="57" spans="1:15" ht="15.75" thickBot="1" x14ac:dyDescent="0.3">
      <c r="A57">
        <v>2008</v>
      </c>
      <c r="B57">
        <v>8.7999999999999995E-2</v>
      </c>
      <c r="C57">
        <v>9.1520993980339027E-2</v>
      </c>
      <c r="G57" s="17" t="s">
        <v>38</v>
      </c>
      <c r="H57" s="17">
        <v>25</v>
      </c>
      <c r="I57" s="17">
        <v>3.596353846153847E-2</v>
      </c>
      <c r="J57" s="17"/>
      <c r="K57" s="17"/>
      <c r="L57" s="17"/>
    </row>
    <row r="58" spans="1:15" ht="15.75" thickBot="1" x14ac:dyDescent="0.3">
      <c r="A58">
        <v>2009</v>
      </c>
      <c r="B58">
        <v>8.6999999999999994E-2</v>
      </c>
      <c r="C58">
        <v>8.7597939277049036E-2</v>
      </c>
    </row>
    <row r="59" spans="1:15" x14ac:dyDescent="0.25">
      <c r="A59">
        <v>2010</v>
      </c>
      <c r="B59">
        <v>8.5999999999999993E-2</v>
      </c>
      <c r="C59">
        <v>8.3925048903189803E-2</v>
      </c>
      <c r="G59" s="18"/>
      <c r="H59" s="18" t="s">
        <v>45</v>
      </c>
      <c r="I59" s="18" t="s">
        <v>33</v>
      </c>
      <c r="J59" s="18" t="s">
        <v>46</v>
      </c>
      <c r="K59" s="18" t="s">
        <v>47</v>
      </c>
      <c r="L59" s="18" t="s">
        <v>48</v>
      </c>
      <c r="M59" s="18" t="s">
        <v>49</v>
      </c>
      <c r="N59" s="18" t="s">
        <v>50</v>
      </c>
      <c r="O59" s="18" t="s">
        <v>51</v>
      </c>
    </row>
    <row r="60" spans="1:15" x14ac:dyDescent="0.25">
      <c r="A60">
        <v>2011</v>
      </c>
      <c r="B60">
        <v>8.3000000000000004E-2</v>
      </c>
      <c r="C60">
        <v>8.0486370445029487E-2</v>
      </c>
      <c r="G60" s="16" t="s">
        <v>39</v>
      </c>
      <c r="H60" s="16">
        <v>-5.3685084901953922E-3</v>
      </c>
      <c r="I60" s="16">
        <v>4.081786935347104E-3</v>
      </c>
      <c r="J60" s="16">
        <v>-1.3152348653247059</v>
      </c>
      <c r="K60" s="16">
        <v>0.20085906019989122</v>
      </c>
      <c r="L60" s="16">
        <v>-1.3792902674930347E-2</v>
      </c>
      <c r="M60" s="16">
        <v>3.0558856945395625E-3</v>
      </c>
      <c r="N60" s="16">
        <v>-1.3792902674930347E-2</v>
      </c>
      <c r="O60" s="16">
        <v>3.0558856945395625E-3</v>
      </c>
    </row>
    <row r="61" spans="1:15" ht="15.75" thickBot="1" x14ac:dyDescent="0.3">
      <c r="A61">
        <v>2012</v>
      </c>
      <c r="B61">
        <v>8.3000000000000004E-2</v>
      </c>
      <c r="C61">
        <v>7.7266968738195718E-2</v>
      </c>
      <c r="G61" s="17" t="s">
        <v>52</v>
      </c>
      <c r="H61" s="17">
        <v>1.0594458787658665</v>
      </c>
      <c r="I61" s="17">
        <v>3.8021630711692907E-2</v>
      </c>
      <c r="J61" s="17">
        <v>27.864293533313706</v>
      </c>
      <c r="K61" s="17">
        <v>8.6324627384273854E-20</v>
      </c>
      <c r="L61" s="17">
        <v>0.98097308982925158</v>
      </c>
      <c r="M61" s="17">
        <v>1.1379186677024815</v>
      </c>
      <c r="N61" s="17">
        <v>0.98097308982925158</v>
      </c>
      <c r="O61" s="17">
        <v>1.1379186677024815</v>
      </c>
    </row>
    <row r="62" spans="1:15" x14ac:dyDescent="0.25">
      <c r="A62">
        <v>2013</v>
      </c>
      <c r="B62">
        <v>8.2000000000000003E-2</v>
      </c>
      <c r="C62">
        <v>7.4252860999983628E-2</v>
      </c>
    </row>
    <row r="63" spans="1:15" x14ac:dyDescent="0.25">
      <c r="A63">
        <v>2014</v>
      </c>
      <c r="B63">
        <v>7.5999999999999998E-2</v>
      </c>
      <c r="C63">
        <v>7.1430956098130022E-2</v>
      </c>
    </row>
    <row r="64" spans="1:15" x14ac:dyDescent="0.25">
      <c r="A64">
        <v>2015</v>
      </c>
      <c r="B64">
        <v>6.9000000000000006E-2</v>
      </c>
      <c r="C64">
        <v>6.8788997692280571E-2</v>
      </c>
    </row>
    <row r="65" spans="1:58" x14ac:dyDescent="0.25">
      <c r="A65">
        <v>2016</v>
      </c>
      <c r="B65">
        <v>6.6000000000000003E-2</v>
      </c>
      <c r="C65">
        <v>6.6315511001196925E-2</v>
      </c>
    </row>
    <row r="66" spans="1:58" x14ac:dyDescent="0.25">
      <c r="A66">
        <v>2017</v>
      </c>
      <c r="B66">
        <v>6.4000000000000001E-2</v>
      </c>
      <c r="C66">
        <v>6.3999752964498821E-2</v>
      </c>
    </row>
    <row r="67" spans="1:58" x14ac:dyDescent="0.25">
      <c r="A67">
        <v>2018</v>
      </c>
      <c r="B67">
        <v>5.8000000000000003E-2</v>
      </c>
      <c r="C67">
        <v>6.1831665582479253E-2</v>
      </c>
    </row>
    <row r="68" spans="1:58" x14ac:dyDescent="0.25">
      <c r="A68">
        <v>2019</v>
      </c>
      <c r="B68">
        <v>5.2999999999999999E-2</v>
      </c>
      <c r="C68">
        <v>5.9801832231333986E-2</v>
      </c>
    </row>
    <row r="69" spans="1:58" x14ac:dyDescent="0.25">
      <c r="A69">
        <v>2020</v>
      </c>
      <c r="B69">
        <v>0.05</v>
      </c>
      <c r="C69">
        <v>5.7868872086960205E-2</v>
      </c>
    </row>
    <row r="70" spans="1:58" x14ac:dyDescent="0.25">
      <c r="A70">
        <v>2021</v>
      </c>
      <c r="B70">
        <v>5.6076049994517187E-2</v>
      </c>
      <c r="C70">
        <v>5.6076049994517187E-2</v>
      </c>
    </row>
    <row r="71" spans="1:58" x14ac:dyDescent="0.25">
      <c r="A71">
        <v>2022</v>
      </c>
      <c r="B71">
        <v>5.4396724007529873E-2</v>
      </c>
      <c r="C71">
        <v>5.4396724007529873E-2</v>
      </c>
    </row>
    <row r="72" spans="1:58" x14ac:dyDescent="0.25">
      <c r="A72">
        <v>2023</v>
      </c>
      <c r="B72">
        <v>5.2823709159900437E-2</v>
      </c>
      <c r="C72">
        <v>5.2823709159900437E-2</v>
      </c>
    </row>
    <row r="73" spans="1:58" x14ac:dyDescent="0.25">
      <c r="A73">
        <v>2024</v>
      </c>
      <c r="B73">
        <v>5.1350275335832918E-2</v>
      </c>
      <c r="C73">
        <v>5.1350275335832918E-2</v>
      </c>
    </row>
    <row r="74" spans="1:58" x14ac:dyDescent="0.25">
      <c r="A74">
        <v>2025</v>
      </c>
      <c r="B74">
        <v>4.9970118475153612E-2</v>
      </c>
      <c r="C74">
        <v>4.9970118475153612E-2</v>
      </c>
    </row>
    <row r="75" spans="1:58" x14ac:dyDescent="0.25">
      <c r="A75">
        <v>2026</v>
      </c>
      <c r="B75">
        <v>4.8677333601502629E-2</v>
      </c>
      <c r="C75">
        <v>4.8677333601502629E-2</v>
      </c>
    </row>
    <row r="76" spans="1:58" x14ac:dyDescent="0.25">
      <c r="A76">
        <v>2027</v>
      </c>
      <c r="B76">
        <v>4.7466389557998659E-2</v>
      </c>
      <c r="C76">
        <v>4.7466389557998659E-2</v>
      </c>
    </row>
    <row r="77" spans="1:58" x14ac:dyDescent="0.25">
      <c r="A77">
        <v>2028</v>
      </c>
      <c r="B77">
        <v>4.6332105342283395E-2</v>
      </c>
      <c r="C77">
        <v>4.6332105342283395E-2</v>
      </c>
      <c r="D77">
        <v>0.17799999999999999</v>
      </c>
      <c r="E77">
        <v>0.157</v>
      </c>
      <c r="F77">
        <v>0.13900000000000001</v>
      </c>
      <c r="G77">
        <v>0.13400000000000001</v>
      </c>
      <c r="H77">
        <v>0.14199999999999999</v>
      </c>
      <c r="I77">
        <v>0.126</v>
      </c>
      <c r="J77">
        <v>0.11899999999999999</v>
      </c>
      <c r="K77">
        <v>0.106</v>
      </c>
      <c r="L77">
        <v>0.111</v>
      </c>
      <c r="M77">
        <v>0.104</v>
      </c>
      <c r="N77">
        <v>0.105</v>
      </c>
      <c r="O77">
        <v>9.8000000000000004E-2</v>
      </c>
      <c r="P77">
        <v>8.7999999999999995E-2</v>
      </c>
      <c r="Q77">
        <v>8.6999999999999994E-2</v>
      </c>
      <c r="R77">
        <v>8.5999999999999993E-2</v>
      </c>
      <c r="S77">
        <v>8.3000000000000004E-2</v>
      </c>
      <c r="T77">
        <v>8.3000000000000004E-2</v>
      </c>
      <c r="U77">
        <v>8.2000000000000003E-2</v>
      </c>
      <c r="V77">
        <v>7.5999999999999998E-2</v>
      </c>
      <c r="W77">
        <v>6.9000000000000006E-2</v>
      </c>
      <c r="X77">
        <v>6.6000000000000003E-2</v>
      </c>
      <c r="Y77">
        <v>6.4000000000000001E-2</v>
      </c>
      <c r="Z77">
        <v>5.8000000000000003E-2</v>
      </c>
      <c r="AA77">
        <v>5.2999999999999999E-2</v>
      </c>
      <c r="AB77">
        <v>0.05</v>
      </c>
      <c r="AC77">
        <v>0.05</v>
      </c>
      <c r="AD77">
        <v>0.05</v>
      </c>
      <c r="AE77">
        <v>0.05</v>
      </c>
      <c r="AF77">
        <v>0.05</v>
      </c>
      <c r="AG77">
        <v>0.05</v>
      </c>
      <c r="AH77">
        <v>0.05</v>
      </c>
      <c r="AI77">
        <v>0.05</v>
      </c>
      <c r="AJ77">
        <v>0.05</v>
      </c>
      <c r="AK77">
        <v>0.05</v>
      </c>
      <c r="AL77">
        <v>0.05</v>
      </c>
      <c r="AM77">
        <v>0.05</v>
      </c>
      <c r="AN77">
        <v>0.05</v>
      </c>
      <c r="AO77">
        <v>0.05</v>
      </c>
      <c r="AP77">
        <v>0.05</v>
      </c>
      <c r="AQ77">
        <v>0.05</v>
      </c>
      <c r="AR77">
        <v>0.05</v>
      </c>
      <c r="AS77">
        <v>0.05</v>
      </c>
      <c r="AT77">
        <v>0.05</v>
      </c>
      <c r="AU77">
        <v>0.05</v>
      </c>
      <c r="AV77">
        <v>0.05</v>
      </c>
      <c r="AW77">
        <v>0.05</v>
      </c>
      <c r="AX77">
        <v>0.05</v>
      </c>
      <c r="AY77">
        <v>0.05</v>
      </c>
      <c r="AZ77">
        <v>0.05</v>
      </c>
      <c r="BA77">
        <v>0.05</v>
      </c>
      <c r="BB77">
        <v>0.05</v>
      </c>
      <c r="BC77">
        <v>0.05</v>
      </c>
      <c r="BD77">
        <v>0.05</v>
      </c>
      <c r="BE77">
        <v>0.05</v>
      </c>
      <c r="BF77">
        <v>0.05</v>
      </c>
    </row>
    <row r="78" spans="1:58" x14ac:dyDescent="0.25">
      <c r="A78">
        <v>2029</v>
      </c>
      <c r="B78">
        <v>4.5269627939695981E-2</v>
      </c>
      <c r="C78">
        <v>4.5269627939695981E-2</v>
      </c>
      <c r="D78">
        <f t="shared" ref="D78:BF78" si="2">D77*1000000</f>
        <v>178000</v>
      </c>
      <c r="E78">
        <f t="shared" si="2"/>
        <v>157000</v>
      </c>
      <c r="F78">
        <f t="shared" si="2"/>
        <v>139000</v>
      </c>
      <c r="G78">
        <f t="shared" si="2"/>
        <v>134000</v>
      </c>
      <c r="H78">
        <f t="shared" si="2"/>
        <v>142000</v>
      </c>
      <c r="I78">
        <f t="shared" si="2"/>
        <v>126000</v>
      </c>
      <c r="J78">
        <f t="shared" si="2"/>
        <v>119000</v>
      </c>
      <c r="K78">
        <f t="shared" si="2"/>
        <v>106000</v>
      </c>
      <c r="L78">
        <f t="shared" si="2"/>
        <v>111000</v>
      </c>
      <c r="M78">
        <f t="shared" si="2"/>
        <v>104000</v>
      </c>
      <c r="N78">
        <f t="shared" si="2"/>
        <v>105000</v>
      </c>
      <c r="O78">
        <f t="shared" si="2"/>
        <v>98000</v>
      </c>
      <c r="P78">
        <f t="shared" si="2"/>
        <v>88000</v>
      </c>
      <c r="Q78">
        <f t="shared" si="2"/>
        <v>87000</v>
      </c>
      <c r="R78">
        <f t="shared" si="2"/>
        <v>86000</v>
      </c>
      <c r="S78">
        <f t="shared" si="2"/>
        <v>83000</v>
      </c>
      <c r="T78">
        <f t="shared" si="2"/>
        <v>83000</v>
      </c>
      <c r="U78">
        <f t="shared" si="2"/>
        <v>82000</v>
      </c>
      <c r="V78">
        <f t="shared" si="2"/>
        <v>76000</v>
      </c>
      <c r="W78">
        <f t="shared" si="2"/>
        <v>69000</v>
      </c>
      <c r="X78">
        <f t="shared" si="2"/>
        <v>66000</v>
      </c>
      <c r="Y78">
        <f t="shared" si="2"/>
        <v>64000</v>
      </c>
      <c r="Z78">
        <f t="shared" si="2"/>
        <v>58000</v>
      </c>
      <c r="AA78">
        <f t="shared" si="2"/>
        <v>53000</v>
      </c>
      <c r="AB78">
        <f t="shared" si="2"/>
        <v>50000</v>
      </c>
      <c r="AC78">
        <f t="shared" si="2"/>
        <v>50000</v>
      </c>
      <c r="AD78">
        <f t="shared" si="2"/>
        <v>50000</v>
      </c>
      <c r="AE78">
        <f t="shared" si="2"/>
        <v>50000</v>
      </c>
      <c r="AF78">
        <f t="shared" si="2"/>
        <v>50000</v>
      </c>
      <c r="AG78">
        <f t="shared" si="2"/>
        <v>50000</v>
      </c>
      <c r="AH78">
        <f t="shared" si="2"/>
        <v>50000</v>
      </c>
      <c r="AI78">
        <f t="shared" si="2"/>
        <v>50000</v>
      </c>
      <c r="AJ78">
        <f t="shared" si="2"/>
        <v>50000</v>
      </c>
      <c r="AK78">
        <f t="shared" si="2"/>
        <v>50000</v>
      </c>
      <c r="AL78">
        <f t="shared" si="2"/>
        <v>50000</v>
      </c>
      <c r="AM78">
        <f t="shared" si="2"/>
        <v>50000</v>
      </c>
      <c r="AN78">
        <f t="shared" si="2"/>
        <v>50000</v>
      </c>
      <c r="AO78">
        <f t="shared" si="2"/>
        <v>50000</v>
      </c>
      <c r="AP78">
        <f t="shared" si="2"/>
        <v>50000</v>
      </c>
      <c r="AQ78">
        <f t="shared" si="2"/>
        <v>50000</v>
      </c>
      <c r="AR78">
        <f t="shared" si="2"/>
        <v>50000</v>
      </c>
      <c r="AS78">
        <f t="shared" si="2"/>
        <v>50000</v>
      </c>
      <c r="AT78">
        <f t="shared" si="2"/>
        <v>50000</v>
      </c>
      <c r="AU78">
        <f t="shared" si="2"/>
        <v>50000</v>
      </c>
      <c r="AV78">
        <f t="shared" si="2"/>
        <v>50000</v>
      </c>
      <c r="AW78">
        <f t="shared" si="2"/>
        <v>50000</v>
      </c>
      <c r="AX78">
        <f t="shared" si="2"/>
        <v>50000</v>
      </c>
      <c r="AY78">
        <f t="shared" si="2"/>
        <v>50000</v>
      </c>
      <c r="AZ78">
        <f t="shared" si="2"/>
        <v>50000</v>
      </c>
      <c r="BA78">
        <f t="shared" si="2"/>
        <v>50000</v>
      </c>
      <c r="BB78">
        <f t="shared" si="2"/>
        <v>50000</v>
      </c>
      <c r="BC78">
        <f t="shared" si="2"/>
        <v>50000</v>
      </c>
      <c r="BD78">
        <f t="shared" si="2"/>
        <v>50000</v>
      </c>
      <c r="BE78">
        <f t="shared" si="2"/>
        <v>50000</v>
      </c>
      <c r="BF78">
        <f t="shared" si="2"/>
        <v>50000</v>
      </c>
    </row>
    <row r="79" spans="1:58" x14ac:dyDescent="0.25">
      <c r="A79">
        <v>2030</v>
      </c>
      <c r="B79">
        <v>4.4274411559736881E-2</v>
      </c>
      <c r="C79">
        <v>4.4274411559736881E-2</v>
      </c>
    </row>
    <row r="80" spans="1:58" x14ac:dyDescent="0.25">
      <c r="A80">
        <v>2031</v>
      </c>
      <c r="B80">
        <v>4.3342198186984787E-2</v>
      </c>
      <c r="C80">
        <v>4.3342198186984787E-2</v>
      </c>
    </row>
    <row r="81" spans="1:3" x14ac:dyDescent="0.25">
      <c r="A81">
        <v>2032</v>
      </c>
      <c r="B81">
        <v>4.2468999363254073E-2</v>
      </c>
      <c r="C81">
        <v>4.2468999363254073E-2</v>
      </c>
    </row>
    <row r="82" spans="1:3" x14ac:dyDescent="0.25">
      <c r="A82">
        <v>2033</v>
      </c>
      <c r="B82">
        <v>4.1651079123047996E-2</v>
      </c>
      <c r="C82">
        <v>4.1651079123047996E-2</v>
      </c>
    </row>
    <row r="83" spans="1:3" x14ac:dyDescent="0.25">
      <c r="A83">
        <v>2034</v>
      </c>
      <c r="B83">
        <v>4.0884938009297385E-2</v>
      </c>
      <c r="C83">
        <v>4.0884938009297385E-2</v>
      </c>
    </row>
    <row r="84" spans="1:3" x14ac:dyDescent="0.25">
      <c r="A84">
        <v>2035</v>
      </c>
      <c r="B84">
        <v>4.0167298100996389E-2</v>
      </c>
      <c r="C84">
        <v>4.0167298100996389E-2</v>
      </c>
    </row>
    <row r="85" spans="1:3" x14ac:dyDescent="0.25">
      <c r="A85">
        <v>2036</v>
      </c>
      <c r="B85">
        <v>3.949508898867625E-2</v>
      </c>
      <c r="C85">
        <v>3.949508898867625E-2</v>
      </c>
    </row>
    <row r="86" spans="1:3" x14ac:dyDescent="0.25">
      <c r="A86">
        <v>2037</v>
      </c>
      <c r="B86">
        <v>3.886543463771349E-2</v>
      </c>
      <c r="C86">
        <v>3.886543463771349E-2</v>
      </c>
    </row>
    <row r="87" spans="1:3" x14ac:dyDescent="0.25">
      <c r="A87">
        <v>2038</v>
      </c>
      <c r="B87">
        <v>3.8275641083267434E-2</v>
      </c>
      <c r="C87">
        <v>3.8275641083267434E-2</v>
      </c>
    </row>
    <row r="88" spans="1:3" x14ac:dyDescent="0.25">
      <c r="A88">
        <v>2039</v>
      </c>
      <c r="B88">
        <v>3.7723184904199916E-2</v>
      </c>
      <c r="C88">
        <v>3.7723184904199916E-2</v>
      </c>
    </row>
    <row r="89" spans="1:3" x14ac:dyDescent="0.25">
      <c r="A89">
        <v>2040</v>
      </c>
      <c r="B89">
        <v>3.7205702426663295E-2</v>
      </c>
      <c r="C89">
        <v>3.7205702426663295E-2</v>
      </c>
    </row>
    <row r="90" spans="1:3" x14ac:dyDescent="0.25">
      <c r="A90">
        <v>2041</v>
      </c>
      <c r="B90">
        <v>3.6720979611164273E-2</v>
      </c>
      <c r="C90">
        <v>3.6720979611164273E-2</v>
      </c>
    </row>
    <row r="91" spans="1:3" x14ac:dyDescent="0.25">
      <c r="A91">
        <v>2042</v>
      </c>
      <c r="B91">
        <v>3.6266942579835662E-2</v>
      </c>
      <c r="C91">
        <v>3.6266942579835662E-2</v>
      </c>
    </row>
    <row r="92" spans="1:3" x14ac:dyDescent="0.25">
      <c r="A92">
        <v>2043</v>
      </c>
      <c r="B92">
        <v>3.5841648743387168E-2</v>
      </c>
      <c r="C92">
        <v>3.5841648743387168E-2</v>
      </c>
    </row>
    <row r="93" spans="1:3" x14ac:dyDescent="0.25">
      <c r="A93">
        <v>2044</v>
      </c>
      <c r="B93">
        <v>3.544327848977194E-2</v>
      </c>
      <c r="C93">
        <v>3.544327848977194E-2</v>
      </c>
    </row>
    <row r="94" spans="1:3" x14ac:dyDescent="0.25">
      <c r="A94">
        <v>2045</v>
      </c>
      <c r="B94">
        <v>3.5070127399009138E-2</v>
      </c>
      <c r="C94">
        <v>3.5070127399009138E-2</v>
      </c>
    </row>
    <row r="95" spans="1:3" x14ac:dyDescent="0.25">
      <c r="A95">
        <v>2046</v>
      </c>
      <c r="B95">
        <v>3.4720598950853554E-2</v>
      </c>
      <c r="C95">
        <v>3.4720598950853554E-2</v>
      </c>
    </row>
    <row r="96" spans="1:3" x14ac:dyDescent="0.25">
      <c r="A96">
        <v>2047</v>
      </c>
      <c r="B96">
        <v>3.4393197694112469E-2</v>
      </c>
      <c r="C96">
        <v>3.4393197694112469E-2</v>
      </c>
    </row>
    <row r="97" spans="1:3" x14ac:dyDescent="0.25">
      <c r="A97">
        <v>2048</v>
      </c>
      <c r="B97">
        <v>3.4086522848384523E-2</v>
      </c>
      <c r="C97">
        <v>3.4086522848384523E-2</v>
      </c>
    </row>
    <row r="98" spans="1:3" x14ac:dyDescent="0.25">
      <c r="A98">
        <v>2049</v>
      </c>
      <c r="B98">
        <v>3.3799262310845929E-2</v>
      </c>
      <c r="C98">
        <v>3.3799262310845929E-2</v>
      </c>
    </row>
    <row r="99" spans="1:3" x14ac:dyDescent="0.25">
      <c r="A99">
        <v>2050</v>
      </c>
      <c r="B99">
        <v>3.3530187042442039E-2</v>
      </c>
      <c r="C99">
        <v>3.3530187042442039E-2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Q33" sqref="Q33"/>
    </sheetView>
  </sheetViews>
  <sheetFormatPr defaultRowHeight="15" x14ac:dyDescent="0.25"/>
  <sheetData>
    <row r="2" spans="1:11" x14ac:dyDescent="0.25">
      <c r="B2" t="s">
        <v>83</v>
      </c>
      <c r="C2">
        <v>1E-3</v>
      </c>
      <c r="D2">
        <v>2E-3</v>
      </c>
      <c r="E2">
        <v>4.0000000000000001E-3</v>
      </c>
      <c r="F2">
        <v>8.0000000000000002E-3</v>
      </c>
      <c r="G2">
        <v>1.6E-2</v>
      </c>
      <c r="H2">
        <v>3.2000000000000001E-2</v>
      </c>
      <c r="I2">
        <v>6.4000000000000001E-2</v>
      </c>
      <c r="J2">
        <v>0.128</v>
      </c>
      <c r="K2">
        <v>0.25600000000000001</v>
      </c>
    </row>
    <row r="3" spans="1:11" x14ac:dyDescent="0.25">
      <c r="A3" t="s">
        <v>82</v>
      </c>
    </row>
    <row r="4" spans="1:11" x14ac:dyDescent="0.25">
      <c r="B4">
        <v>0.25</v>
      </c>
      <c r="C4">
        <f>$B4/($B4+C$2)</f>
        <v>0.99601593625498008</v>
      </c>
      <c r="D4">
        <f t="shared" ref="D4:K7" si="0">$B4/($B4+D$2)</f>
        <v>0.99206349206349209</v>
      </c>
      <c r="E4">
        <f t="shared" si="0"/>
        <v>0.98425196850393704</v>
      </c>
      <c r="F4">
        <f t="shared" si="0"/>
        <v>0.96899224806201545</v>
      </c>
      <c r="G4">
        <f t="shared" si="0"/>
        <v>0.93984962406015038</v>
      </c>
      <c r="H4">
        <f t="shared" si="0"/>
        <v>0.88652482269503541</v>
      </c>
      <c r="I4">
        <f t="shared" si="0"/>
        <v>0.79617834394904463</v>
      </c>
      <c r="J4">
        <f t="shared" si="0"/>
        <v>0.66137566137566139</v>
      </c>
      <c r="K4">
        <f t="shared" si="0"/>
        <v>0.49407114624505927</v>
      </c>
    </row>
    <row r="5" spans="1:11" x14ac:dyDescent="0.25">
      <c r="B5">
        <v>0.1</v>
      </c>
      <c r="C5">
        <f t="shared" ref="C5:C7" si="1">$B5/($B5+C$2)</f>
        <v>0.99009900990099009</v>
      </c>
      <c r="D5">
        <f t="shared" si="0"/>
        <v>0.98039215686274506</v>
      </c>
      <c r="E5">
        <f t="shared" si="0"/>
        <v>0.96153846153846145</v>
      </c>
      <c r="F5">
        <f t="shared" si="0"/>
        <v>0.92592592592592582</v>
      </c>
      <c r="G5">
        <f t="shared" si="0"/>
        <v>0.86206896551724144</v>
      </c>
      <c r="H5">
        <f t="shared" si="0"/>
        <v>0.75757575757575757</v>
      </c>
      <c r="I5">
        <f t="shared" si="0"/>
        <v>0.6097560975609756</v>
      </c>
      <c r="J5">
        <f t="shared" si="0"/>
        <v>0.43859649122807021</v>
      </c>
      <c r="K5">
        <f t="shared" si="0"/>
        <v>0.2808988764044944</v>
      </c>
    </row>
    <row r="6" spans="1:11" x14ac:dyDescent="0.25">
      <c r="B6">
        <v>2.5000000000000001E-2</v>
      </c>
      <c r="C6">
        <f t="shared" si="1"/>
        <v>0.96153846153846145</v>
      </c>
      <c r="D6">
        <f t="shared" si="0"/>
        <v>0.92592592592592582</v>
      </c>
      <c r="E6">
        <f t="shared" si="0"/>
        <v>0.86206896551724144</v>
      </c>
      <c r="F6">
        <f t="shared" si="0"/>
        <v>0.75757575757575757</v>
      </c>
      <c r="G6">
        <f t="shared" si="0"/>
        <v>0.6097560975609756</v>
      </c>
      <c r="H6">
        <f t="shared" si="0"/>
        <v>0.43859649122807021</v>
      </c>
      <c r="I6">
        <f t="shared" si="0"/>
        <v>0.2808988764044944</v>
      </c>
      <c r="J6">
        <f t="shared" si="0"/>
        <v>0.16339869281045752</v>
      </c>
      <c r="K6">
        <f t="shared" si="0"/>
        <v>8.8967971530249101E-2</v>
      </c>
    </row>
    <row r="7" spans="1:11" x14ac:dyDescent="0.25">
      <c r="B7">
        <v>5.0000000000000001E-3</v>
      </c>
      <c r="C7">
        <f t="shared" si="1"/>
        <v>0.83333333333333337</v>
      </c>
      <c r="D7">
        <f t="shared" si="0"/>
        <v>0.7142857142857143</v>
      </c>
      <c r="E7">
        <f t="shared" si="0"/>
        <v>0.55555555555555547</v>
      </c>
      <c r="F7">
        <f t="shared" si="0"/>
        <v>0.38461538461538458</v>
      </c>
      <c r="G7">
        <f t="shared" si="0"/>
        <v>0.23809523809523808</v>
      </c>
      <c r="H7">
        <f t="shared" si="0"/>
        <v>0.13513513513513514</v>
      </c>
      <c r="I7">
        <f t="shared" si="0"/>
        <v>7.2463768115942018E-2</v>
      </c>
      <c r="J7">
        <f t="shared" si="0"/>
        <v>3.7593984962406013E-2</v>
      </c>
      <c r="K7">
        <f t="shared" si="0"/>
        <v>1.9157088122605363E-2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62" activePane="bottomLeft" state="frozen"/>
      <selection activeCell="AK1" sqref="AK1"/>
      <selection pane="bottomLeft" activeCell="AB26" sqref="AB2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0.28669546862606043</v>
      </c>
      <c r="B5" s="3">
        <v>16.01398807115492</v>
      </c>
      <c r="C5" s="3">
        <v>3.6297694891779314E-3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4</v>
      </c>
      <c r="F6">
        <f>SUM(J6:AH6)</f>
        <v>6743.6998054502874</v>
      </c>
      <c r="I6">
        <v>0</v>
      </c>
      <c r="J6">
        <f>(J7-J3)^2</f>
        <v>5.2841232373060789</v>
      </c>
      <c r="K6">
        <f t="shared" ref="K6:AH6" si="0">(K7-K3)^2</f>
        <v>1.2430690887689564</v>
      </c>
      <c r="L6">
        <f t="shared" si="0"/>
        <v>3.6359886045691459E-2</v>
      </c>
      <c r="M6">
        <f t="shared" si="0"/>
        <v>2.3583527897877286</v>
      </c>
      <c r="N6">
        <f t="shared" si="0"/>
        <v>50.55493920110225</v>
      </c>
      <c r="O6">
        <f t="shared" si="0"/>
        <v>87.309457422163334</v>
      </c>
      <c r="P6">
        <f t="shared" si="0"/>
        <v>170.34989068044246</v>
      </c>
      <c r="Q6">
        <f t="shared" si="0"/>
        <v>109.52358815814313</v>
      </c>
      <c r="R6">
        <f t="shared" si="0"/>
        <v>114.42797018792724</v>
      </c>
      <c r="S6">
        <f t="shared" si="0"/>
        <v>118.27885197574142</v>
      </c>
      <c r="T6">
        <f t="shared" si="0"/>
        <v>26.473975240241689</v>
      </c>
      <c r="U6">
        <f t="shared" si="0"/>
        <v>73.727426239450949</v>
      </c>
      <c r="V6">
        <f t="shared" si="0"/>
        <v>4.7544145608863315E-3</v>
      </c>
      <c r="W6">
        <f t="shared" si="0"/>
        <v>533.21340239963774</v>
      </c>
      <c r="X6">
        <f t="shared" si="0"/>
        <v>81.59385911167729</v>
      </c>
      <c r="Y6">
        <f t="shared" si="0"/>
        <v>14.281245591465684</v>
      </c>
      <c r="Z6">
        <f t="shared" si="0"/>
        <v>89.478780792888202</v>
      </c>
      <c r="AA6">
        <f t="shared" si="0"/>
        <v>288.26912133041191</v>
      </c>
      <c r="AB6">
        <f t="shared" si="0"/>
        <v>0.11338018114758396</v>
      </c>
      <c r="AC6">
        <f t="shared" si="0"/>
        <v>54.48076013154202</v>
      </c>
      <c r="AD6">
        <f t="shared" si="0"/>
        <v>608.37375640159144</v>
      </c>
      <c r="AE6">
        <f t="shared" si="0"/>
        <v>968.89195862785971</v>
      </c>
      <c r="AF6">
        <f t="shared" si="0"/>
        <v>2451.9749110555636</v>
      </c>
      <c r="AG6">
        <f t="shared" si="0"/>
        <v>248.98706690144161</v>
      </c>
      <c r="AH6">
        <f t="shared" si="0"/>
        <v>644.46880440337952</v>
      </c>
    </row>
    <row r="7" spans="1:64" x14ac:dyDescent="0.25">
      <c r="G7" t="s">
        <v>6</v>
      </c>
      <c r="J7">
        <f>$I3+($C5/($C5+I5))*I2*(1/(1+EXP(-$A5*(J4-$B5))))</f>
        <v>11.503322748475677</v>
      </c>
      <c r="K7">
        <f t="shared" ref="K7:BL7" si="1">$I3+($C5/($C5+J5))*J2*(1/(1+EXP(-$A5*(K4-$B5))))</f>
        <v>13.1327465522354</v>
      </c>
      <c r="L7">
        <f t="shared" si="1"/>
        <v>15.730577583625996</v>
      </c>
      <c r="M7">
        <f t="shared" si="1"/>
        <v>19.680481071876763</v>
      </c>
      <c r="N7">
        <f t="shared" si="1"/>
        <v>24.310234904409555</v>
      </c>
      <c r="O7">
        <f t="shared" si="1"/>
        <v>29.046498960201077</v>
      </c>
      <c r="P7">
        <f t="shared" si="1"/>
        <v>39.278966378124444</v>
      </c>
      <c r="Q7">
        <f t="shared" si="1"/>
        <v>52.446043508354528</v>
      </c>
      <c r="R7">
        <f t="shared" si="1"/>
        <v>74.419091410337174</v>
      </c>
      <c r="S7">
        <f t="shared" si="1"/>
        <v>93.208271638069135</v>
      </c>
      <c r="T7">
        <f t="shared" si="1"/>
        <v>127.71392932856676</v>
      </c>
      <c r="U7">
        <f t="shared" si="1"/>
        <v>162.09615295735881</v>
      </c>
      <c r="V7">
        <f t="shared" si="1"/>
        <v>220.53109289108332</v>
      </c>
      <c r="W7">
        <f t="shared" si="1"/>
        <v>299.11194033979018</v>
      </c>
      <c r="X7">
        <f t="shared" si="1"/>
        <v>355.49795386031008</v>
      </c>
      <c r="Y7">
        <f t="shared" si="1"/>
        <v>444.16414551147784</v>
      </c>
      <c r="Z7">
        <f t="shared" si="1"/>
        <v>540.01374377891011</v>
      </c>
      <c r="AA7">
        <f t="shared" si="1"/>
        <v>618.51356105141701</v>
      </c>
      <c r="AB7">
        <f t="shared" si="1"/>
        <v>705.46914105201688</v>
      </c>
      <c r="AC7">
        <f t="shared" si="1"/>
        <v>838.81079660864191</v>
      </c>
      <c r="AD7">
        <f t="shared" si="1"/>
        <v>986.89262916869245</v>
      </c>
      <c r="AE7">
        <f t="shared" si="1"/>
        <v>1109.1839196528188</v>
      </c>
      <c r="AF7">
        <f t="shared" si="1"/>
        <v>1220.0031154321521</v>
      </c>
      <c r="AG7">
        <f t="shared" si="1"/>
        <v>1433.9493702983766</v>
      </c>
      <c r="AH7">
        <f t="shared" si="1"/>
        <v>1616.5999023605409</v>
      </c>
      <c r="AI7">
        <f>$I3+($C5/($C5+AH5))*AH2*(1/(1+EXP(-$A5*(AI4-$B5))))</f>
        <v>1725.6492509737209</v>
      </c>
      <c r="AJ7">
        <f t="shared" si="1"/>
        <v>1749.0877711897726</v>
      </c>
      <c r="AK7">
        <f t="shared" si="1"/>
        <v>1767.1088052861405</v>
      </c>
      <c r="AL7">
        <f t="shared" si="1"/>
        <v>1780.885039903292</v>
      </c>
      <c r="AM7">
        <f>$I3+($C5/($C5+AL5))*AL2*(1/(1+EXP(-$A5*(AM4-$B5))))</f>
        <v>1791.3700758296304</v>
      </c>
      <c r="AN7">
        <f t="shared" si="1"/>
        <v>1799.3234931323175</v>
      </c>
      <c r="AO7">
        <f t="shared" si="1"/>
        <v>1805.3412282432016</v>
      </c>
      <c r="AP7">
        <f t="shared" si="1"/>
        <v>1809.885626436879</v>
      </c>
      <c r="AQ7">
        <f t="shared" si="1"/>
        <v>1813.3124222852618</v>
      </c>
      <c r="AR7">
        <f t="shared" si="1"/>
        <v>1815.893635243875</v>
      </c>
      <c r="AS7">
        <f t="shared" si="1"/>
        <v>1817.8363125253816</v>
      </c>
      <c r="AT7">
        <f t="shared" si="1"/>
        <v>1819.2975050196972</v>
      </c>
      <c r="AU7">
        <f t="shared" si="1"/>
        <v>1820.3960328571668</v>
      </c>
      <c r="AV7">
        <f t="shared" si="1"/>
        <v>1821.2216181976096</v>
      </c>
      <c r="AW7">
        <f t="shared" si="1"/>
        <v>1821.8419129297843</v>
      </c>
      <c r="AX7">
        <f t="shared" si="1"/>
        <v>1822.3078722115429</v>
      </c>
      <c r="AY7">
        <f t="shared" si="1"/>
        <v>1822.6578440126955</v>
      </c>
      <c r="AZ7">
        <f t="shared" si="1"/>
        <v>1822.920670708859</v>
      </c>
      <c r="BA7">
        <f t="shared" si="1"/>
        <v>1823.1180353518832</v>
      </c>
      <c r="BB7">
        <f t="shared" si="1"/>
        <v>1823.266233162441</v>
      </c>
      <c r="BC7">
        <f t="shared" si="1"/>
        <v>1823.377507140545</v>
      </c>
      <c r="BD7">
        <f t="shared" si="1"/>
        <v>1823.4610539691259</v>
      </c>
      <c r="BE7">
        <f t="shared" si="1"/>
        <v>1823.5237809963298</v>
      </c>
      <c r="BF7">
        <f t="shared" si="1"/>
        <v>1823.5708755537814</v>
      </c>
      <c r="BG7">
        <f t="shared" si="1"/>
        <v>1823.6062329427327</v>
      </c>
      <c r="BH7">
        <f t="shared" si="1"/>
        <v>1823.6327780653223</v>
      </c>
      <c r="BI7">
        <f t="shared" si="1"/>
        <v>1823.652707069281</v>
      </c>
      <c r="BJ7">
        <f t="shared" si="1"/>
        <v>1823.6676688636055</v>
      </c>
      <c r="BK7">
        <f t="shared" si="1"/>
        <v>1823.6789014479079</v>
      </c>
      <c r="BL7">
        <f t="shared" si="1"/>
        <v>1823.6873342931674</v>
      </c>
    </row>
    <row r="10" spans="1:64" x14ac:dyDescent="0.25">
      <c r="N10" t="s">
        <v>21</v>
      </c>
      <c r="P10">
        <f>BL7</f>
        <v>1823.6873342931674</v>
      </c>
      <c r="R10" t="s">
        <v>22</v>
      </c>
      <c r="U10">
        <f>((P10*1000)/(365*24))*4</f>
        <v>832.73394259961981</v>
      </c>
    </row>
    <row r="12" spans="1:64" x14ac:dyDescent="0.25">
      <c r="N12" t="s">
        <v>25</v>
      </c>
      <c r="P12">
        <f>P35+P58+P81+P104+P127+P150+P173</f>
        <v>1915.0475295795466</v>
      </c>
      <c r="R12" t="s">
        <v>26</v>
      </c>
      <c r="U12">
        <f>U35+U58+U81+U104+U127+U150+U173</f>
        <v>874.45092674865134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2">(K32-K28)^2</f>
        <v>15.597675547169208</v>
      </c>
      <c r="L31">
        <f t="shared" si="2"/>
        <v>8.9060619678367914</v>
      </c>
      <c r="M31">
        <f t="shared" si="2"/>
        <v>16.484273441936526</v>
      </c>
      <c r="N31">
        <f t="shared" si="2"/>
        <v>2.1903174910499534E-2</v>
      </c>
      <c r="O31">
        <f t="shared" si="2"/>
        <v>1.4079068481489316</v>
      </c>
      <c r="P31">
        <f t="shared" si="2"/>
        <v>5.8843982463381268</v>
      </c>
      <c r="Q31">
        <f t="shared" si="2"/>
        <v>4.2670909929876899</v>
      </c>
      <c r="R31">
        <f t="shared" si="2"/>
        <v>7.4739289422110327</v>
      </c>
      <c r="S31">
        <f t="shared" si="2"/>
        <v>34.117524860009496</v>
      </c>
      <c r="T31">
        <f t="shared" si="2"/>
        <v>1.3804674224588631</v>
      </c>
      <c r="U31">
        <f t="shared" si="2"/>
        <v>99.957499439987302</v>
      </c>
      <c r="V31">
        <f t="shared" si="2"/>
        <v>7.4414098461926752</v>
      </c>
      <c r="W31">
        <f t="shared" si="2"/>
        <v>210.65654436544668</v>
      </c>
      <c r="X31">
        <f t="shared" si="2"/>
        <v>97.53292469527959</v>
      </c>
      <c r="Y31">
        <f t="shared" si="2"/>
        <v>34.767764233576571</v>
      </c>
      <c r="Z31">
        <f t="shared" si="2"/>
        <v>5.9829816576835855</v>
      </c>
      <c r="AA31">
        <f t="shared" si="2"/>
        <v>65.115533895040784</v>
      </c>
      <c r="AB31">
        <f t="shared" si="2"/>
        <v>15.902247486960301</v>
      </c>
      <c r="AC31">
        <f t="shared" si="2"/>
        <v>672.42748186739368</v>
      </c>
      <c r="AD31">
        <f t="shared" si="2"/>
        <v>381.93609834468782</v>
      </c>
      <c r="AE31">
        <f t="shared" si="2"/>
        <v>34.450727848809962</v>
      </c>
      <c r="AF31">
        <f t="shared" si="2"/>
        <v>44.742072651578674</v>
      </c>
      <c r="AG31">
        <f t="shared" si="2"/>
        <v>11.584507717818644</v>
      </c>
      <c r="AH31">
        <f t="shared" si="2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3">$I28+($C30/($C30+J30))*J27*(1/(1+EXP(-$A30*(K29-$B30))))</f>
        <v>11.244882218108591</v>
      </c>
      <c r="L32">
        <f t="shared" si="3"/>
        <v>14.160781728360991</v>
      </c>
      <c r="M32">
        <f t="shared" si="3"/>
        <v>18.30440470211968</v>
      </c>
      <c r="N32">
        <f t="shared" si="3"/>
        <v>22.30671699031906</v>
      </c>
      <c r="O32">
        <f t="shared" si="3"/>
        <v>25.747734149920703</v>
      </c>
      <c r="P32">
        <f t="shared" si="3"/>
        <v>34.000171450569034</v>
      </c>
      <c r="Q32">
        <f t="shared" si="3"/>
        <v>42.465458457184482</v>
      </c>
      <c r="R32">
        <f t="shared" si="3"/>
        <v>56.562938117947844</v>
      </c>
      <c r="S32">
        <f t="shared" si="3"/>
        <v>65.255728490377564</v>
      </c>
      <c r="T32">
        <f t="shared" si="3"/>
        <v>81.989206934551049</v>
      </c>
      <c r="U32">
        <f t="shared" si="3"/>
        <v>95.715319020856853</v>
      </c>
      <c r="V32">
        <f t="shared" si="3"/>
        <v>118.62600673303456</v>
      </c>
      <c r="W32">
        <f t="shared" si="3"/>
        <v>149.89724061419642</v>
      </c>
      <c r="X32">
        <f t="shared" si="3"/>
        <v>163.31937275926848</v>
      </c>
      <c r="Y32">
        <f t="shared" si="3"/>
        <v>192.55382284229447</v>
      </c>
      <c r="Z32">
        <f t="shared" si="3"/>
        <v>217.47841848543504</v>
      </c>
      <c r="AA32">
        <f t="shared" si="3"/>
        <v>240.04583607808772</v>
      </c>
      <c r="AB32">
        <f t="shared" si="3"/>
        <v>260.82725774445782</v>
      </c>
      <c r="AC32">
        <f t="shared" si="3"/>
        <v>293.00002330115484</v>
      </c>
      <c r="AD32">
        <f t="shared" si="3"/>
        <v>342.41106181906633</v>
      </c>
      <c r="AE32">
        <f t="shared" si="3"/>
        <v>378.34704716677288</v>
      </c>
      <c r="AF32">
        <f t="shared" si="3"/>
        <v>409.90654631022079</v>
      </c>
      <c r="AG32">
        <f t="shared" si="3"/>
        <v>463.43341497730017</v>
      </c>
      <c r="AH32">
        <f t="shared" si="3"/>
        <v>506.83665795573455</v>
      </c>
      <c r="AI32">
        <f t="shared" si="3"/>
        <v>529.74302649361687</v>
      </c>
      <c r="AJ32">
        <f t="shared" si="3"/>
        <v>541.01301233229231</v>
      </c>
      <c r="AK32">
        <f t="shared" si="3"/>
        <v>550.46883246971868</v>
      </c>
      <c r="AL32">
        <f t="shared" si="3"/>
        <v>558.34802442114187</v>
      </c>
      <c r="AM32">
        <f t="shared" si="3"/>
        <v>564.87584898591217</v>
      </c>
      <c r="AN32">
        <f t="shared" si="3"/>
        <v>570.25838076387106</v>
      </c>
      <c r="AO32">
        <f t="shared" si="3"/>
        <v>574.67915459269693</v>
      </c>
      <c r="AP32">
        <f t="shared" si="3"/>
        <v>578.29831617020591</v>
      </c>
      <c r="AQ32">
        <f t="shared" si="3"/>
        <v>581.25339806360682</v>
      </c>
      <c r="AR32">
        <f t="shared" si="3"/>
        <v>583.66104823062847</v>
      </c>
      <c r="AS32">
        <f t="shared" si="3"/>
        <v>585.61923051025462</v>
      </c>
      <c r="AT32">
        <f t="shared" si="3"/>
        <v>587.20957521032233</v>
      </c>
      <c r="AU32">
        <f t="shared" si="3"/>
        <v>588.49967863293909</v>
      </c>
      <c r="AV32">
        <f t="shared" si="3"/>
        <v>589.54523673953895</v>
      </c>
      <c r="AW32">
        <f t="shared" si="3"/>
        <v>590.39195674196071</v>
      </c>
      <c r="AX32">
        <f t="shared" si="3"/>
        <v>591.07722810464793</v>
      </c>
      <c r="AY32">
        <f t="shared" si="3"/>
        <v>591.63155725989043</v>
      </c>
      <c r="AZ32">
        <f t="shared" si="3"/>
        <v>592.07978301661717</v>
      </c>
      <c r="BA32">
        <f t="shared" si="3"/>
        <v>592.44209570121052</v>
      </c>
      <c r="BB32">
        <f t="shared" si="3"/>
        <v>592.73488499589098</v>
      </c>
      <c r="BC32">
        <f t="shared" si="3"/>
        <v>592.97144093260522</v>
      </c>
      <c r="BD32">
        <f t="shared" si="3"/>
        <v>593.16253067425157</v>
      </c>
      <c r="BE32">
        <f t="shared" si="3"/>
        <v>593.31687127923908</v>
      </c>
      <c r="BF32">
        <f t="shared" si="3"/>
        <v>593.44151603154421</v>
      </c>
      <c r="BG32">
        <f t="shared" si="3"/>
        <v>593.54216937536626</v>
      </c>
      <c r="BH32">
        <f t="shared" si="3"/>
        <v>593.62344315248924</v>
      </c>
      <c r="BI32">
        <f t="shared" si="3"/>
        <v>593.68906475982169</v>
      </c>
      <c r="BJ32">
        <f t="shared" si="3"/>
        <v>593.74204603895566</v>
      </c>
      <c r="BK32">
        <f t="shared" si="3"/>
        <v>593.78482016899272</v>
      </c>
      <c r="BL32">
        <f t="shared" si="3"/>
        <v>593.81935253570816</v>
      </c>
    </row>
    <row r="35" spans="14:21" x14ac:dyDescent="0.25">
      <c r="N35" t="s">
        <v>23</v>
      </c>
      <c r="P35">
        <f>BL32</f>
        <v>593.81935253570816</v>
      </c>
      <c r="R35" t="s">
        <v>22</v>
      </c>
      <c r="U35">
        <f>((P35*1000)/(365*24))*4</f>
        <v>271.15038928571147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56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4">(K55-K51)^2</f>
        <v>0.15594884040594059</v>
      </c>
      <c r="L54">
        <f t="shared" si="4"/>
        <v>1.022943024413538</v>
      </c>
      <c r="M54">
        <f t="shared" si="4"/>
        <v>1.8365993874362523E-3</v>
      </c>
      <c r="N54">
        <f t="shared" si="4"/>
        <v>0.13701044018577688</v>
      </c>
      <c r="O54">
        <f t="shared" si="4"/>
        <v>0.39861578574650414</v>
      </c>
      <c r="P54">
        <f t="shared" si="4"/>
        <v>5.8390155752909374</v>
      </c>
      <c r="Q54">
        <f t="shared" si="4"/>
        <v>0.34793114232522077</v>
      </c>
      <c r="R54">
        <f t="shared" si="4"/>
        <v>1.232510204088761</v>
      </c>
      <c r="S54">
        <f t="shared" si="4"/>
        <v>3.4603265982240368</v>
      </c>
      <c r="T54">
        <f t="shared" si="4"/>
        <v>2.693499011944319</v>
      </c>
      <c r="U54">
        <f t="shared" si="4"/>
        <v>9.3048950049703407</v>
      </c>
      <c r="V54">
        <f t="shared" si="4"/>
        <v>0.92811177542035295</v>
      </c>
      <c r="W54">
        <f t="shared" si="4"/>
        <v>2.9634718041622348</v>
      </c>
      <c r="X54">
        <f t="shared" si="4"/>
        <v>10.857901927646184</v>
      </c>
      <c r="Y54">
        <f t="shared" si="4"/>
        <v>7.5467895413419157</v>
      </c>
      <c r="Z54">
        <f t="shared" si="4"/>
        <v>4.421309864496652</v>
      </c>
      <c r="AA54">
        <f t="shared" si="4"/>
        <v>24.604217793905491</v>
      </c>
      <c r="AB54">
        <f t="shared" si="4"/>
        <v>1.1243176843521684E-3</v>
      </c>
      <c r="AC54">
        <f t="shared" si="4"/>
        <v>61.194163771912102</v>
      </c>
      <c r="AD54">
        <f t="shared" si="4"/>
        <v>7.9143131685954113</v>
      </c>
      <c r="AE54">
        <f t="shared" si="4"/>
        <v>3.0455805383745038</v>
      </c>
      <c r="AF54">
        <f t="shared" si="4"/>
        <v>90.800496872508589</v>
      </c>
      <c r="AG54">
        <f t="shared" si="4"/>
        <v>126.8918058367333</v>
      </c>
      <c r="AH54">
        <f t="shared" si="4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5">$I51+($C53/($C53+J53))*J50*(1/(1+EXP(-$A53*(K52-$B53))))</f>
        <v>3.7901510584308093</v>
      </c>
      <c r="L55">
        <f t="shared" si="5"/>
        <v>4.1446650444169331</v>
      </c>
      <c r="M55">
        <f t="shared" si="5"/>
        <v>4.7551868773842338</v>
      </c>
      <c r="N55">
        <f t="shared" si="5"/>
        <v>5.5626093724516465</v>
      </c>
      <c r="O55">
        <f t="shared" si="5"/>
        <v>6.5210245822766364</v>
      </c>
      <c r="P55">
        <f t="shared" si="5"/>
        <v>8.4684631796553536</v>
      </c>
      <c r="Q55">
        <f t="shared" si="5"/>
        <v>11.419613824153148</v>
      </c>
      <c r="R55">
        <f t="shared" si="5"/>
        <v>16.361791831946732</v>
      </c>
      <c r="S55">
        <f t="shared" si="5"/>
        <v>21.421648847202274</v>
      </c>
      <c r="T55">
        <f t="shared" si="5"/>
        <v>30.991902434068074</v>
      </c>
      <c r="U55">
        <f t="shared" si="5"/>
        <v>41.073504659103897</v>
      </c>
      <c r="V55">
        <f t="shared" si="5"/>
        <v>59.002451793909472</v>
      </c>
      <c r="W55">
        <f t="shared" si="5"/>
        <v>83.591934588900159</v>
      </c>
      <c r="X55">
        <f t="shared" si="5"/>
        <v>102.2764992564737</v>
      </c>
      <c r="Y55">
        <f t="shared" si="5"/>
        <v>130.48025709874557</v>
      </c>
      <c r="Z55">
        <f t="shared" si="5"/>
        <v>159.34663370159922</v>
      </c>
      <c r="AA55">
        <f t="shared" si="5"/>
        <v>179.90481939933321</v>
      </c>
      <c r="AB55">
        <f t="shared" si="5"/>
        <v>202.76698104877883</v>
      </c>
      <c r="AC55">
        <f t="shared" si="5"/>
        <v>236.17915347324336</v>
      </c>
      <c r="AD55">
        <f t="shared" si="5"/>
        <v>273.40986696624111</v>
      </c>
      <c r="AE55">
        <f t="shared" si="5"/>
        <v>297.25964673630051</v>
      </c>
      <c r="AF55">
        <f t="shared" si="5"/>
        <v>312.12581800326387</v>
      </c>
      <c r="AG55">
        <f t="shared" si="5"/>
        <v>359.52215864363046</v>
      </c>
      <c r="AH55">
        <f t="shared" si="5"/>
        <v>391.03797959235908</v>
      </c>
      <c r="AI55">
        <f t="shared" si="5"/>
        <v>405.80439089083387</v>
      </c>
      <c r="AJ55">
        <f t="shared" si="5"/>
        <v>408.5006459423027</v>
      </c>
      <c r="AK55">
        <f t="shared" si="5"/>
        <v>410.36682601089183</v>
      </c>
      <c r="AL55">
        <f t="shared" si="5"/>
        <v>411.65394234303369</v>
      </c>
      <c r="AM55">
        <f t="shared" si="5"/>
        <v>412.53952150266258</v>
      </c>
      <c r="AN55">
        <f t="shared" si="5"/>
        <v>413.14781202918101</v>
      </c>
      <c r="AO55">
        <f t="shared" si="5"/>
        <v>413.56515774848015</v>
      </c>
      <c r="AP55">
        <f t="shared" si="5"/>
        <v>413.85127142534918</v>
      </c>
      <c r="AQ55">
        <f t="shared" si="5"/>
        <v>414.04731229017182</v>
      </c>
      <c r="AR55">
        <f t="shared" si="5"/>
        <v>414.18158686901023</v>
      </c>
      <c r="AS55">
        <f t="shared" si="5"/>
        <v>414.27353244614909</v>
      </c>
      <c r="AT55">
        <f t="shared" si="5"/>
        <v>414.33648197181674</v>
      </c>
      <c r="AU55">
        <f t="shared" si="5"/>
        <v>414.37957454621682</v>
      </c>
      <c r="AV55">
        <f t="shared" si="5"/>
        <v>414.40907149312881</v>
      </c>
      <c r="AW55">
        <f t="shared" si="5"/>
        <v>414.42926108288702</v>
      </c>
      <c r="AX55">
        <f t="shared" si="5"/>
        <v>414.44307959740109</v>
      </c>
      <c r="AY55">
        <f t="shared" si="5"/>
        <v>414.45253726153652</v>
      </c>
      <c r="AZ55">
        <f t="shared" si="5"/>
        <v>414.45901015793783</v>
      </c>
      <c r="BA55">
        <f t="shared" si="5"/>
        <v>414.46344020270504</v>
      </c>
      <c r="BB55">
        <f t="shared" si="5"/>
        <v>414.46647209618664</v>
      </c>
      <c r="BC55">
        <f t="shared" si="5"/>
        <v>414.4685470922463</v>
      </c>
      <c r="BD55">
        <f t="shared" si="5"/>
        <v>414.46996719219266</v>
      </c>
      <c r="BE55">
        <f t="shared" si="5"/>
        <v>414.47093908726606</v>
      </c>
      <c r="BF55">
        <f t="shared" si="5"/>
        <v>414.47160423643527</v>
      </c>
      <c r="BG55">
        <f t="shared" si="5"/>
        <v>414.47205945312834</v>
      </c>
      <c r="BH55">
        <f t="shared" si="5"/>
        <v>414.47237099536449</v>
      </c>
      <c r="BI55">
        <f t="shared" si="5"/>
        <v>414.47258420922327</v>
      </c>
      <c r="BJ55">
        <f t="shared" si="5"/>
        <v>414.4727301288645</v>
      </c>
      <c r="BK55">
        <f t="shared" si="5"/>
        <v>414.47282999355394</v>
      </c>
      <c r="BL55">
        <f t="shared" si="5"/>
        <v>414.4728983390778</v>
      </c>
    </row>
    <row r="58" spans="1:64" x14ac:dyDescent="0.25">
      <c r="N58" t="s">
        <v>23</v>
      </c>
      <c r="P58">
        <f>BL55</f>
        <v>414.4728983390778</v>
      </c>
      <c r="R58" t="s">
        <v>24</v>
      </c>
      <c r="U58">
        <f>((P58*1000)/(365*24))*4</f>
        <v>189.25703120505838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0.64996883930717542</v>
      </c>
      <c r="B76" s="3">
        <v>19.990682912453732</v>
      </c>
      <c r="C76" s="3">
        <v>3.8454149486793362E-3</v>
      </c>
      <c r="G76" t="s">
        <v>56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4</v>
      </c>
      <c r="F77">
        <f>SUM(J77:AH77)</f>
        <v>21.306718683132708</v>
      </c>
      <c r="I77">
        <v>0</v>
      </c>
      <c r="J77">
        <f>(J78-J74)^2</f>
        <v>1.1656759286062086E-3</v>
      </c>
      <c r="K77">
        <f t="shared" ref="K77:AH77" si="6">(K78-K74)^2</f>
        <v>9.0303926529515608E-3</v>
      </c>
      <c r="L77">
        <f t="shared" si="6"/>
        <v>1.0675069284887175E-2</v>
      </c>
      <c r="M77">
        <f t="shared" si="6"/>
        <v>1.9621455347463176E-2</v>
      </c>
      <c r="N77">
        <f t="shared" si="6"/>
        <v>5.9084348011273387E-2</v>
      </c>
      <c r="O77">
        <f t="shared" si="6"/>
        <v>9.6607198038133432E-2</v>
      </c>
      <c r="P77">
        <f t="shared" si="6"/>
        <v>0.19892712767728349</v>
      </c>
      <c r="Q77">
        <f t="shared" si="6"/>
        <v>0.18038905392042026</v>
      </c>
      <c r="R77">
        <f t="shared" si="6"/>
        <v>0.26198260639800103</v>
      </c>
      <c r="S77">
        <f t="shared" si="6"/>
        <v>0.22934659696783397</v>
      </c>
      <c r="T77">
        <f t="shared" si="6"/>
        <v>0.44732261417717634</v>
      </c>
      <c r="U77">
        <f t="shared" si="6"/>
        <v>0.92333485457255104</v>
      </c>
      <c r="V77">
        <f t="shared" si="6"/>
        <v>1.5670064135387252</v>
      </c>
      <c r="W77">
        <f t="shared" si="6"/>
        <v>1.3793559590376521</v>
      </c>
      <c r="X77">
        <f t="shared" si="6"/>
        <v>2.9583752057876609</v>
      </c>
      <c r="Y77">
        <f t="shared" si="6"/>
        <v>0.8505985346778554</v>
      </c>
      <c r="Z77">
        <f t="shared" si="6"/>
        <v>1.5559962393682616</v>
      </c>
      <c r="AA77">
        <f t="shared" si="6"/>
        <v>2.385976122038699</v>
      </c>
      <c r="AB77">
        <f t="shared" si="6"/>
        <v>0.95983566403982989</v>
      </c>
      <c r="AC77">
        <f t="shared" si="6"/>
        <v>0.13036344629319252</v>
      </c>
      <c r="AD77">
        <f t="shared" si="6"/>
        <v>1.135871989068373E-2</v>
      </c>
      <c r="AE77">
        <f t="shared" si="6"/>
        <v>0.18904667475571338</v>
      </c>
      <c r="AF77">
        <f t="shared" si="6"/>
        <v>0.740751696951504</v>
      </c>
      <c r="AG77">
        <f t="shared" si="6"/>
        <v>2.8732797427068877</v>
      </c>
      <c r="AH77">
        <f t="shared" si="6"/>
        <v>3.2672872710694638</v>
      </c>
    </row>
    <row r="78" spans="1:64" x14ac:dyDescent="0.25">
      <c r="G78" t="s">
        <v>6</v>
      </c>
      <c r="J78">
        <f>$I74+($C76/($C76+I76))*I73*(1/(1+EXP(-$A76*(J75-$B76))))</f>
        <v>7.8319886694983524E-3</v>
      </c>
      <c r="K78">
        <f t="shared" ref="K78:BL78" si="7">$I74+($C76/($C76+J76))*J73*(1/(1+EXP(-$A76*(K75-$B76))))</f>
        <v>7.8976198343641973E-3</v>
      </c>
      <c r="L78">
        <f t="shared" si="7"/>
        <v>8.0521533075043859E-3</v>
      </c>
      <c r="M78">
        <f t="shared" si="7"/>
        <v>8.3953150339865258E-3</v>
      </c>
      <c r="N78">
        <f t="shared" si="7"/>
        <v>9.0420740874706321E-3</v>
      </c>
      <c r="O78">
        <f t="shared" si="7"/>
        <v>1.0174040529528224E-2</v>
      </c>
      <c r="P78">
        <f t="shared" si="7"/>
        <v>1.2854263612050762E-2</v>
      </c>
      <c r="Q78">
        <f t="shared" si="7"/>
        <v>1.8375128135518164E-2</v>
      </c>
      <c r="R78">
        <f t="shared" si="7"/>
        <v>3.1572127142278791E-2</v>
      </c>
      <c r="S78">
        <f t="shared" si="7"/>
        <v>5.3399692437641096E-2</v>
      </c>
      <c r="T78">
        <f t="shared" si="7"/>
        <v>0.1049674598650104</v>
      </c>
      <c r="U78">
        <f t="shared" si="7"/>
        <v>0.2005568293864593</v>
      </c>
      <c r="V78">
        <f t="shared" si="7"/>
        <v>0.41863228840187811</v>
      </c>
      <c r="W78">
        <f t="shared" si="7"/>
        <v>0.9034677544032117</v>
      </c>
      <c r="X78">
        <f t="shared" si="7"/>
        <v>1.7291349743059539</v>
      </c>
      <c r="Y78">
        <f t="shared" si="7"/>
        <v>3.4020800251824239</v>
      </c>
      <c r="Z78">
        <f t="shared" si="7"/>
        <v>6.5567515689839828</v>
      </c>
      <c r="AA78">
        <f t="shared" si="7"/>
        <v>11.741571067080725</v>
      </c>
      <c r="AB78">
        <f t="shared" si="7"/>
        <v>19.561393533405145</v>
      </c>
      <c r="AC78">
        <f t="shared" si="7"/>
        <v>31.099328036729599</v>
      </c>
      <c r="AD78">
        <f t="shared" si="7"/>
        <v>45.070426196016079</v>
      </c>
      <c r="AE78">
        <f t="shared" si="7"/>
        <v>56.566571684818385</v>
      </c>
      <c r="AF78">
        <f t="shared" si="7"/>
        <v>64.898317614081577</v>
      </c>
      <c r="AG78">
        <f t="shared" si="7"/>
        <v>77.069864944508979</v>
      </c>
      <c r="AH78">
        <f t="shared" si="7"/>
        <v>87.22598995442101</v>
      </c>
      <c r="AI78">
        <f t="shared" si="7"/>
        <v>89.814299303547401</v>
      </c>
      <c r="AJ78">
        <f t="shared" si="7"/>
        <v>90.669057632332965</v>
      </c>
      <c r="AK78">
        <f t="shared" si="7"/>
        <v>91.121791269737358</v>
      </c>
      <c r="AL78">
        <f t="shared" si="7"/>
        <v>91.359947476156449</v>
      </c>
      <c r="AM78">
        <f t="shared" si="7"/>
        <v>91.484775112462387</v>
      </c>
      <c r="AN78">
        <f t="shared" si="7"/>
        <v>91.550078516977933</v>
      </c>
      <c r="AO78">
        <f t="shared" si="7"/>
        <v>91.584208003339782</v>
      </c>
      <c r="AP78">
        <f t="shared" si="7"/>
        <v>91.60203582568441</v>
      </c>
      <c r="AQ78">
        <f t="shared" si="7"/>
        <v>91.611345813172974</v>
      </c>
      <c r="AR78">
        <f t="shared" si="7"/>
        <v>91.616206956255894</v>
      </c>
      <c r="AS78">
        <f t="shared" si="7"/>
        <v>91.618744979540665</v>
      </c>
      <c r="AT78">
        <f t="shared" si="7"/>
        <v>91.620070041040151</v>
      </c>
      <c r="AU78">
        <f t="shared" si="7"/>
        <v>91.620761820584789</v>
      </c>
      <c r="AV78">
        <f t="shared" si="7"/>
        <v>91.621122976578974</v>
      </c>
      <c r="AW78">
        <f t="shared" si="7"/>
        <v>91.621311523546908</v>
      </c>
      <c r="AX78">
        <f t="shared" si="7"/>
        <v>91.62140995707081</v>
      </c>
      <c r="AY78">
        <f t="shared" si="7"/>
        <v>91.621461345561556</v>
      </c>
      <c r="AZ78">
        <f t="shared" si="7"/>
        <v>91.621488173564998</v>
      </c>
      <c r="BA78">
        <f t="shared" si="7"/>
        <v>91.621502179453557</v>
      </c>
      <c r="BB78">
        <f t="shared" si="7"/>
        <v>91.621509491398072</v>
      </c>
      <c r="BC78">
        <f t="shared" si="7"/>
        <v>91.621513308687241</v>
      </c>
      <c r="BD78">
        <f t="shared" si="7"/>
        <v>91.621515301549152</v>
      </c>
      <c r="BE78">
        <f t="shared" si="7"/>
        <v>91.621516341946744</v>
      </c>
      <c r="BF78">
        <f t="shared" si="7"/>
        <v>91.621516885098842</v>
      </c>
      <c r="BG78">
        <f t="shared" si="7"/>
        <v>91.621517168657959</v>
      </c>
      <c r="BH78">
        <f t="shared" si="7"/>
        <v>91.621517316693399</v>
      </c>
      <c r="BI78">
        <f t="shared" si="7"/>
        <v>91.621517393977086</v>
      </c>
      <c r="BJ78">
        <f t="shared" si="7"/>
        <v>91.621517434323977</v>
      </c>
      <c r="BK78">
        <f t="shared" si="7"/>
        <v>91.621517455387547</v>
      </c>
      <c r="BL78">
        <f t="shared" si="7"/>
        <v>91.621517466384049</v>
      </c>
    </row>
    <row r="81" spans="1:64" x14ac:dyDescent="0.25">
      <c r="N81" t="s">
        <v>23</v>
      </c>
      <c r="P81">
        <f>BL78</f>
        <v>91.621517466384049</v>
      </c>
      <c r="R81" t="s">
        <v>24</v>
      </c>
      <c r="U81">
        <f>((P81*1000)/(365*24))*4</f>
        <v>41.83630934538084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0.41944278364814869</v>
      </c>
      <c r="B99" s="3">
        <v>33.804944140042643</v>
      </c>
      <c r="C99" s="3">
        <v>4.1256721694779451E-3</v>
      </c>
      <c r="G99" t="s">
        <v>56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4</v>
      </c>
      <c r="F100">
        <f>SUM(J100:AH100)</f>
        <v>9.4993199305559509E-2</v>
      </c>
      <c r="I100">
        <v>0</v>
      </c>
      <c r="J100">
        <f>(J101-J97)^2</f>
        <v>5.4222781729703267E-10</v>
      </c>
      <c r="K100">
        <f t="shared" ref="K100:AH100" si="8">(K101-K97)^2</f>
        <v>1.4538184938764725E-9</v>
      </c>
      <c r="L100">
        <f t="shared" si="8"/>
        <v>4.1250728837332325E-9</v>
      </c>
      <c r="M100">
        <f t="shared" si="8"/>
        <v>1.181330531376112E-8</v>
      </c>
      <c r="N100">
        <f t="shared" si="8"/>
        <v>2.9761764005479582E-6</v>
      </c>
      <c r="O100">
        <f t="shared" si="8"/>
        <v>8.0626441761871611E-6</v>
      </c>
      <c r="P100">
        <f t="shared" si="8"/>
        <v>3.3036972088615732E-5</v>
      </c>
      <c r="Q100">
        <f t="shared" si="8"/>
        <v>6.1940357432062971E-5</v>
      </c>
      <c r="R100">
        <f t="shared" si="8"/>
        <v>4.5261122764190685E-5</v>
      </c>
      <c r="S100">
        <f t="shared" si="8"/>
        <v>3.4679905543142889E-5</v>
      </c>
      <c r="T100">
        <f t="shared" si="8"/>
        <v>3.1829471843008102E-5</v>
      </c>
      <c r="U100">
        <f t="shared" si="8"/>
        <v>3.0852206130215065E-5</v>
      </c>
      <c r="V100">
        <f t="shared" si="8"/>
        <v>1.8794187359887606E-8</v>
      </c>
      <c r="W100">
        <f t="shared" si="8"/>
        <v>8.783388031677318E-6</v>
      </c>
      <c r="X100">
        <f t="shared" si="8"/>
        <v>1.2200734197406484E-4</v>
      </c>
      <c r="Y100">
        <f t="shared" si="8"/>
        <v>4.4109311562340987E-4</v>
      </c>
      <c r="Z100">
        <f t="shared" si="8"/>
        <v>1.2711246580940972E-3</v>
      </c>
      <c r="AA100">
        <f t="shared" si="8"/>
        <v>3.8437739611939174E-3</v>
      </c>
      <c r="AB100">
        <f t="shared" si="8"/>
        <v>2.2404601178570292E-6</v>
      </c>
      <c r="AC100">
        <f t="shared" si="8"/>
        <v>1.4188767272361763E-2</v>
      </c>
      <c r="AD100">
        <f t="shared" si="8"/>
        <v>3.0196382749839153E-2</v>
      </c>
      <c r="AE100">
        <f t="shared" si="8"/>
        <v>1.695437387832559E-3</v>
      </c>
      <c r="AF100">
        <f t="shared" si="8"/>
        <v>3.8981681733483223E-3</v>
      </c>
      <c r="AG100">
        <f t="shared" si="8"/>
        <v>3.0565352888752405E-2</v>
      </c>
      <c r="AH100">
        <f t="shared" si="8"/>
        <v>8.5113923234004327E-3</v>
      </c>
    </row>
    <row r="101" spans="1:64" x14ac:dyDescent="0.25">
      <c r="G101" t="s">
        <v>6</v>
      </c>
      <c r="J101">
        <f>$I97+($C99/($C99+I99))*I96*(1/(1+EXP(-$A99*(J98-$B99))))</f>
        <v>2.3285785735015099E-5</v>
      </c>
      <c r="K101">
        <f t="shared" ref="K101:BL101" si="9">$I97+($C99/($C99+J99))*J96*(1/(1+EXP(-$A99*(K98-$B99))))</f>
        <v>3.8128971843946597E-5</v>
      </c>
      <c r="L101">
        <f t="shared" si="9"/>
        <v>6.4226730289913033E-5</v>
      </c>
      <c r="M101">
        <f t="shared" si="9"/>
        <v>1.0868903032855303E-4</v>
      </c>
      <c r="N101">
        <f t="shared" si="9"/>
        <v>1.7484018115771123E-4</v>
      </c>
      <c r="O101">
        <f t="shared" si="9"/>
        <v>2.6052043920242994E-4</v>
      </c>
      <c r="P101">
        <f t="shared" si="9"/>
        <v>4.5222024703314348E-4</v>
      </c>
      <c r="Q101">
        <f t="shared" si="9"/>
        <v>7.2978034410328674E-4</v>
      </c>
      <c r="R101">
        <f t="shared" si="9"/>
        <v>1.2824622888117435E-3</v>
      </c>
      <c r="S101">
        <f t="shared" si="9"/>
        <v>1.911035274078908E-3</v>
      </c>
      <c r="T101">
        <f t="shared" si="9"/>
        <v>3.1582385868411523E-3</v>
      </c>
      <c r="U101">
        <f t="shared" si="9"/>
        <v>4.9455237753488332E-3</v>
      </c>
      <c r="V101">
        <f t="shared" si="9"/>
        <v>8.2370918938518521E-3</v>
      </c>
      <c r="W101">
        <f t="shared" si="9"/>
        <v>1.4163678125518579E-2</v>
      </c>
      <c r="X101">
        <f t="shared" si="9"/>
        <v>2.0831693367736805E-2</v>
      </c>
      <c r="Y101">
        <f t="shared" si="9"/>
        <v>3.3541216921634961E-2</v>
      </c>
      <c r="Z101">
        <f t="shared" si="9"/>
        <v>5.3768835204147471E-2</v>
      </c>
      <c r="AA101">
        <f t="shared" si="9"/>
        <v>8.311987707960386E-2</v>
      </c>
      <c r="AB101">
        <f t="shared" si="9"/>
        <v>0.12716801666140415</v>
      </c>
      <c r="AC101">
        <f t="shared" si="9"/>
        <v>0.20994268792443022</v>
      </c>
      <c r="AD101">
        <f t="shared" si="9"/>
        <v>0.35013223580967179</v>
      </c>
      <c r="AE101">
        <f t="shared" si="9"/>
        <v>0.56578801071818519</v>
      </c>
      <c r="AF101">
        <f t="shared" si="9"/>
        <v>0.89151041191039504</v>
      </c>
      <c r="AG101">
        <f t="shared" si="9"/>
        <v>1.5144728966210004</v>
      </c>
      <c r="AH101">
        <f t="shared" si="9"/>
        <v>2.5063314135775214</v>
      </c>
      <c r="AI101">
        <f t="shared" si="9"/>
        <v>3.8851994595458326</v>
      </c>
      <c r="AJ101">
        <f t="shared" si="9"/>
        <v>5.7995683287075579</v>
      </c>
      <c r="AK101">
        <f t="shared" si="9"/>
        <v>8.578349557705149</v>
      </c>
      <c r="AL101">
        <f t="shared" si="9"/>
        <v>12.522958327884714</v>
      </c>
      <c r="AM101">
        <f t="shared" si="9"/>
        <v>17.948921978819705</v>
      </c>
      <c r="AN101">
        <f t="shared" si="9"/>
        <v>25.097938691065529</v>
      </c>
      <c r="AO101">
        <f t="shared" si="9"/>
        <v>34.000960627963714</v>
      </c>
      <c r="AP101">
        <f t="shared" si="9"/>
        <v>44.341651870503668</v>
      </c>
      <c r="AQ101">
        <f t="shared" si="9"/>
        <v>55.422812745331825</v>
      </c>
      <c r="AR101">
        <f t="shared" si="9"/>
        <v>66.318252976521663</v>
      </c>
      <c r="AS101">
        <f t="shared" si="9"/>
        <v>76.161282353693665</v>
      </c>
      <c r="AT101">
        <f t="shared" si="9"/>
        <v>84.396150624741907</v>
      </c>
      <c r="AU101">
        <f t="shared" si="9"/>
        <v>90.854269950728835</v>
      </c>
      <c r="AV101">
        <f t="shared" si="9"/>
        <v>95.666911237536738</v>
      </c>
      <c r="AW101">
        <f t="shared" si="9"/>
        <v>99.118599947676245</v>
      </c>
      <c r="AX101">
        <f t="shared" si="9"/>
        <v>101.52677909742657</v>
      </c>
      <c r="AY101">
        <f t="shared" si="9"/>
        <v>103.17473392914376</v>
      </c>
      <c r="AZ101">
        <f t="shared" si="9"/>
        <v>104.28758130043389</v>
      </c>
      <c r="BA101">
        <f t="shared" si="9"/>
        <v>105.03235384560139</v>
      </c>
      <c r="BB101">
        <f t="shared" si="9"/>
        <v>105.52779977026387</v>
      </c>
      <c r="BC101">
        <f t="shared" si="9"/>
        <v>105.85606677218294</v>
      </c>
      <c r="BD101">
        <f t="shared" si="9"/>
        <v>106.07298870463744</v>
      </c>
      <c r="BE101">
        <f t="shared" si="9"/>
        <v>106.21608101592693</v>
      </c>
      <c r="BF101">
        <f t="shared" si="9"/>
        <v>106.3103622817397</v>
      </c>
      <c r="BG101">
        <f t="shared" si="9"/>
        <v>106.37243525476862</v>
      </c>
      <c r="BH101">
        <f t="shared" si="9"/>
        <v>106.41328234281522</v>
      </c>
      <c r="BI101">
        <f t="shared" si="9"/>
        <v>106.44015284621176</v>
      </c>
      <c r="BJ101">
        <f t="shared" si="9"/>
        <v>106.4578252598087</v>
      </c>
      <c r="BK101">
        <f t="shared" si="9"/>
        <v>106.46944653238145</v>
      </c>
      <c r="BL101">
        <f t="shared" si="9"/>
        <v>106.47708789088955</v>
      </c>
    </row>
    <row r="104" spans="1:64" x14ac:dyDescent="0.25">
      <c r="N104" t="s">
        <v>23</v>
      </c>
      <c r="P104">
        <f>BL101</f>
        <v>106.47708789088955</v>
      </c>
      <c r="R104" t="s">
        <v>24</v>
      </c>
      <c r="U104">
        <f>((P104*1000)/(365*24))*4</f>
        <v>48.619674836022625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0.32820961301663898</v>
      </c>
      <c r="B122" s="3">
        <v>20.407845301956822</v>
      </c>
      <c r="C122" s="3">
        <v>1.7072303174741872E-3</v>
      </c>
      <c r="G122" t="s">
        <v>56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4</v>
      </c>
      <c r="F123">
        <f>SUM(J123:AH123)</f>
        <v>6.3248980685423275</v>
      </c>
      <c r="I123">
        <v>0</v>
      </c>
      <c r="J123">
        <f>(J124-J120)^2</f>
        <v>2.0747319319059617E-5</v>
      </c>
      <c r="K123">
        <f t="shared" ref="K123:AH123" si="10">(K124-K120)^2</f>
        <v>5.949673612669616E-5</v>
      </c>
      <c r="L123">
        <f t="shared" si="10"/>
        <v>1.6622412409746646E-4</v>
      </c>
      <c r="M123">
        <f t="shared" si="10"/>
        <v>8.1116343196971426E-5</v>
      </c>
      <c r="N123">
        <f t="shared" si="10"/>
        <v>1.8466662283211178E-2</v>
      </c>
      <c r="O123">
        <f t="shared" si="10"/>
        <v>0.13222016834897535</v>
      </c>
      <c r="P123">
        <f t="shared" si="10"/>
        <v>0.1319763358524742</v>
      </c>
      <c r="Q123">
        <f t="shared" si="10"/>
        <v>0.17184875096820251</v>
      </c>
      <c r="R123">
        <f t="shared" si="10"/>
        <v>0.33272662797920821</v>
      </c>
      <c r="S123">
        <f t="shared" si="10"/>
        <v>0.26593196498693233</v>
      </c>
      <c r="T123">
        <f t="shared" si="10"/>
        <v>0.20652829875379489</v>
      </c>
      <c r="U123">
        <f t="shared" si="10"/>
        <v>0.20750309935332278</v>
      </c>
      <c r="V123">
        <f t="shared" si="10"/>
        <v>0.21818627833191756</v>
      </c>
      <c r="W123">
        <f t="shared" si="10"/>
        <v>8.9602117560762432E-2</v>
      </c>
      <c r="X123">
        <f t="shared" si="10"/>
        <v>0.27878390190303576</v>
      </c>
      <c r="Y123">
        <f t="shared" si="10"/>
        <v>1.2711694448998112E-2</v>
      </c>
      <c r="Z123">
        <f t="shared" si="10"/>
        <v>0.83299600729320644</v>
      </c>
      <c r="AA123">
        <f t="shared" si="10"/>
        <v>0.9002611872826809</v>
      </c>
      <c r="AB123">
        <f t="shared" si="10"/>
        <v>0.65751337690959422</v>
      </c>
      <c r="AC123">
        <f t="shared" si="10"/>
        <v>1.0656104136955686</v>
      </c>
      <c r="AD123">
        <f t="shared" si="10"/>
        <v>0.53216481465901155</v>
      </c>
      <c r="AE123">
        <f t="shared" si="10"/>
        <v>2.4423899187192632E-2</v>
      </c>
      <c r="AF123">
        <f t="shared" si="10"/>
        <v>6.3942906455481202E-2</v>
      </c>
      <c r="AG123">
        <f t="shared" si="10"/>
        <v>0.10642770859217555</v>
      </c>
      <c r="AH123">
        <f t="shared" si="10"/>
        <v>7.4744269173841346E-2</v>
      </c>
    </row>
    <row r="124" spans="1:64" x14ac:dyDescent="0.25">
      <c r="G124" t="s">
        <v>6</v>
      </c>
      <c r="J124">
        <f>$I120+($C122/($C122+I122))*I119*(1/(1+EXP(-$A122*(J121-$B122))))</f>
        <v>1.1654922537108574E-2</v>
      </c>
      <c r="K124">
        <f t="shared" ref="K124:BL124" si="11">$I120+($C122/($C122+J122))*J119*(1/(1+EXP(-$A122*(K121-$B122))))</f>
        <v>1.4913412741886446E-2</v>
      </c>
      <c r="L124">
        <f t="shared" si="11"/>
        <v>2.0492793494718917E-2</v>
      </c>
      <c r="M124">
        <f t="shared" si="11"/>
        <v>2.8806461191665203E-2</v>
      </c>
      <c r="N124">
        <f t="shared" si="11"/>
        <v>3.9607902057510413E-2</v>
      </c>
      <c r="O124">
        <f t="shared" si="11"/>
        <v>5.195908703022132E-2</v>
      </c>
      <c r="P124">
        <f t="shared" si="11"/>
        <v>8.0298525679219926E-2</v>
      </c>
      <c r="Q124">
        <f t="shared" si="11"/>
        <v>0.12105255993784898</v>
      </c>
      <c r="R124">
        <f t="shared" si="11"/>
        <v>0.19145589741035915</v>
      </c>
      <c r="S124">
        <f t="shared" si="11"/>
        <v>0.26469619411615164</v>
      </c>
      <c r="T124">
        <f t="shared" si="11"/>
        <v>0.39811175938990739</v>
      </c>
      <c r="U124">
        <f t="shared" si="11"/>
        <v>0.56069828271259314</v>
      </c>
      <c r="V124">
        <f t="shared" si="11"/>
        <v>0.84467399053517001</v>
      </c>
      <c r="W124">
        <f t="shared" si="11"/>
        <v>1.289894811337418</v>
      </c>
      <c r="X124">
        <f t="shared" si="11"/>
        <v>1.7565825272340034</v>
      </c>
      <c r="Y124">
        <f t="shared" si="11"/>
        <v>2.4992500898637995</v>
      </c>
      <c r="Z124">
        <f t="shared" si="11"/>
        <v>3.4283163898897455</v>
      </c>
      <c r="AA124">
        <f t="shared" si="11"/>
        <v>4.5422682484052181</v>
      </c>
      <c r="AB124">
        <f t="shared" si="11"/>
        <v>5.8709448197375256</v>
      </c>
      <c r="AC124">
        <f t="shared" si="11"/>
        <v>7.8784022065591133</v>
      </c>
      <c r="AD124">
        <f t="shared" si="11"/>
        <v>10.446874398191307</v>
      </c>
      <c r="AE124">
        <f t="shared" si="11"/>
        <v>12.614055569971928</v>
      </c>
      <c r="AF124">
        <f t="shared" si="11"/>
        <v>15.023592698373982</v>
      </c>
      <c r="AG124">
        <f t="shared" si="11"/>
        <v>18.53149653407095</v>
      </c>
      <c r="AH124">
        <f t="shared" si="11"/>
        <v>22.063237050099801</v>
      </c>
      <c r="AI124">
        <f t="shared" si="11"/>
        <v>24.03456221137699</v>
      </c>
      <c r="AJ124">
        <f t="shared" si="11"/>
        <v>24.996635285956874</v>
      </c>
      <c r="AK124">
        <f t="shared" si="11"/>
        <v>25.738672882166018</v>
      </c>
      <c r="AL124">
        <f t="shared" si="11"/>
        <v>26.300991262032827</v>
      </c>
      <c r="AM124">
        <f t="shared" si="11"/>
        <v>26.721447102003825</v>
      </c>
      <c r="AN124">
        <f t="shared" si="11"/>
        <v>27.032690926833212</v>
      </c>
      <c r="AO124">
        <f t="shared" si="11"/>
        <v>27.261382972028514</v>
      </c>
      <c r="AP124">
        <f t="shared" si="11"/>
        <v>27.428501924456867</v>
      </c>
      <c r="AQ124">
        <f t="shared" si="11"/>
        <v>27.550138176684001</v>
      </c>
      <c r="AR124">
        <f t="shared" si="11"/>
        <v>27.63841265772632</v>
      </c>
      <c r="AS124">
        <f t="shared" si="11"/>
        <v>27.702340312699757</v>
      </c>
      <c r="AT124">
        <f t="shared" si="11"/>
        <v>27.748565319092037</v>
      </c>
      <c r="AU124">
        <f t="shared" si="11"/>
        <v>27.781952822742969</v>
      </c>
      <c r="AV124">
        <f t="shared" si="11"/>
        <v>27.806048729520555</v>
      </c>
      <c r="AW124">
        <f t="shared" si="11"/>
        <v>27.823428805745841</v>
      </c>
      <c r="AX124">
        <f t="shared" si="11"/>
        <v>27.835959613782869</v>
      </c>
      <c r="AY124">
        <f t="shared" si="11"/>
        <v>27.844991448244901</v>
      </c>
      <c r="AZ124">
        <f t="shared" si="11"/>
        <v>27.851499916502235</v>
      </c>
      <c r="BA124">
        <f t="shared" si="11"/>
        <v>27.856189279180622</v>
      </c>
      <c r="BB124">
        <f t="shared" si="11"/>
        <v>27.859567593158381</v>
      </c>
      <c r="BC124">
        <f t="shared" si="11"/>
        <v>27.86200120331161</v>
      </c>
      <c r="BD124">
        <f t="shared" si="11"/>
        <v>27.863754182088318</v>
      </c>
      <c r="BE124">
        <f t="shared" si="11"/>
        <v>27.865016835184601</v>
      </c>
      <c r="BF124">
        <f t="shared" si="11"/>
        <v>27.865926284050488</v>
      </c>
      <c r="BG124">
        <f t="shared" si="11"/>
        <v>27.866581316854774</v>
      </c>
      <c r="BH124">
        <f t="shared" si="11"/>
        <v>27.867053098446721</v>
      </c>
      <c r="BI124">
        <f t="shared" si="11"/>
        <v>27.867392891126507</v>
      </c>
      <c r="BJ124">
        <f t="shared" si="11"/>
        <v>27.867637619039233</v>
      </c>
      <c r="BK124">
        <f t="shared" si="11"/>
        <v>27.86781387769129</v>
      </c>
      <c r="BL124">
        <f t="shared" si="11"/>
        <v>27.867940822675791</v>
      </c>
    </row>
    <row r="127" spans="1:64" x14ac:dyDescent="0.25">
      <c r="N127" t="s">
        <v>23</v>
      </c>
      <c r="P127">
        <f>BL124</f>
        <v>27.867940822675791</v>
      </c>
      <c r="R127" t="s">
        <v>24</v>
      </c>
      <c r="U127">
        <f>((P127*1000)/(365*24))*4</f>
        <v>12.725087133641914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0.36159173461765903</v>
      </c>
      <c r="B145" s="3">
        <v>16.820329278660719</v>
      </c>
      <c r="C145" s="3">
        <v>2.7035320341409767E-3</v>
      </c>
      <c r="G145" t="s">
        <v>56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4</v>
      </c>
      <c r="F146">
        <f>SUM(J146:AH146)</f>
        <v>2912.3270090234619</v>
      </c>
      <c r="I146">
        <v>0</v>
      </c>
      <c r="J146">
        <f>(J147-J143)^2</f>
        <v>7.9149351906523141E-2</v>
      </c>
      <c r="K146">
        <f t="shared" ref="K146:AH146" si="12">(K147-K143)^2</f>
        <v>2.4940356154993827E-2</v>
      </c>
      <c r="L146">
        <f t="shared" si="12"/>
        <v>3.270777023240952E-3</v>
      </c>
      <c r="M146">
        <f t="shared" si="12"/>
        <v>5.1176451472945424E-2</v>
      </c>
      <c r="N146">
        <f t="shared" si="12"/>
        <v>0.11929121044928856</v>
      </c>
      <c r="O146">
        <f t="shared" si="12"/>
        <v>0.68325212848199113</v>
      </c>
      <c r="P146">
        <f t="shared" si="12"/>
        <v>0.1032472274453291</v>
      </c>
      <c r="Q146">
        <f t="shared" si="12"/>
        <v>1.1160086460647153E-3</v>
      </c>
      <c r="R146">
        <f t="shared" si="12"/>
        <v>0.96796774000611696</v>
      </c>
      <c r="S146">
        <f t="shared" si="12"/>
        <v>0.28830218776694594</v>
      </c>
      <c r="T146">
        <f t="shared" si="12"/>
        <v>1.0198508797804853</v>
      </c>
      <c r="U146">
        <f t="shared" si="12"/>
        <v>0.43176236457561346</v>
      </c>
      <c r="V146">
        <f t="shared" si="12"/>
        <v>8.1425038312423688</v>
      </c>
      <c r="W146">
        <f t="shared" si="12"/>
        <v>15.724073962370847</v>
      </c>
      <c r="X146">
        <f t="shared" si="12"/>
        <v>8.2144065056188769</v>
      </c>
      <c r="Y146">
        <f t="shared" si="12"/>
        <v>26.186172192533185</v>
      </c>
      <c r="Z146">
        <f t="shared" si="12"/>
        <v>4.3006450137170731</v>
      </c>
      <c r="AA146">
        <f t="shared" si="12"/>
        <v>105.34573244065854</v>
      </c>
      <c r="AB146">
        <f t="shared" si="12"/>
        <v>4.5929816946243012</v>
      </c>
      <c r="AC146">
        <f t="shared" si="12"/>
        <v>764.51418364993208</v>
      </c>
      <c r="AD146">
        <f t="shared" si="12"/>
        <v>149.11794050913295</v>
      </c>
      <c r="AE146">
        <f t="shared" si="12"/>
        <v>157.87368176688977</v>
      </c>
      <c r="AF146">
        <f t="shared" si="12"/>
        <v>1386.9703868109857</v>
      </c>
      <c r="AG146">
        <f t="shared" si="12"/>
        <v>10.057505093609983</v>
      </c>
      <c r="AH146">
        <f t="shared" si="12"/>
        <v>267.51346886843675</v>
      </c>
    </row>
    <row r="147" spans="1:64" x14ac:dyDescent="0.25">
      <c r="G147" t="s">
        <v>6</v>
      </c>
      <c r="J147">
        <f>$I143+($C145/($C145+I145))*I142*(1/(1+EXP(-$A145*(J144-$B145))))</f>
        <v>1.2725400126016138</v>
      </c>
      <c r="K147">
        <f t="shared" ref="K147:BL147" si="13">$I143+($C145/($C145+J145))*J142*(1/(1+EXP(-$A145*(K144-$B145))))</f>
        <v>1.3718752014758524</v>
      </c>
      <c r="L147">
        <f t="shared" si="13"/>
        <v>1.5467408740862587</v>
      </c>
      <c r="M147">
        <f t="shared" si="13"/>
        <v>1.8270268777837049</v>
      </c>
      <c r="N147">
        <f t="shared" si="13"/>
        <v>2.2185613829446478</v>
      </c>
      <c r="O147">
        <f t="shared" si="13"/>
        <v>2.6908187523623273</v>
      </c>
      <c r="P147">
        <f t="shared" si="13"/>
        <v>3.7456921806944621</v>
      </c>
      <c r="Q147">
        <f t="shared" si="13"/>
        <v>5.3074691395703057</v>
      </c>
      <c r="R147">
        <f t="shared" si="13"/>
        <v>8.2028398844505901</v>
      </c>
      <c r="S147">
        <f t="shared" si="13"/>
        <v>11.48225581810086</v>
      </c>
      <c r="T147">
        <f t="shared" si="13"/>
        <v>17.559930468213416</v>
      </c>
      <c r="U147">
        <f t="shared" si="13"/>
        <v>25.260217683111541</v>
      </c>
      <c r="V147">
        <f t="shared" si="13"/>
        <v>38.933401881416934</v>
      </c>
      <c r="W147">
        <f t="shared" si="13"/>
        <v>58.81333752266692</v>
      </c>
      <c r="X147">
        <f t="shared" si="13"/>
        <v>78.618117955898526</v>
      </c>
      <c r="Y147">
        <f t="shared" si="13"/>
        <v>108.43384499286968</v>
      </c>
      <c r="Z147">
        <f t="shared" si="13"/>
        <v>145.6497804375098</v>
      </c>
      <c r="AA147">
        <f t="shared" si="13"/>
        <v>178.20833650833626</v>
      </c>
      <c r="AB147">
        <f t="shared" si="13"/>
        <v>216.41581137397139</v>
      </c>
      <c r="AC147">
        <f t="shared" si="13"/>
        <v>270.70990286036795</v>
      </c>
      <c r="AD147">
        <f t="shared" si="13"/>
        <v>323.41899923293499</v>
      </c>
      <c r="AE147">
        <f t="shared" si="13"/>
        <v>374.53299881092079</v>
      </c>
      <c r="AF147">
        <f t="shared" si="13"/>
        <v>424.7097067413971</v>
      </c>
      <c r="AG147">
        <f t="shared" si="13"/>
        <v>512.53966407433961</v>
      </c>
      <c r="AH147">
        <f t="shared" si="13"/>
        <v>588.99194504533284</v>
      </c>
      <c r="AI147">
        <f t="shared" si="13"/>
        <v>640.70531287186543</v>
      </c>
      <c r="AJ147">
        <f t="shared" si="13"/>
        <v>647.55390187586488</v>
      </c>
      <c r="AK147">
        <f t="shared" si="13"/>
        <v>652.41171608403931</v>
      </c>
      <c r="AL147">
        <f t="shared" si="13"/>
        <v>655.83887589746678</v>
      </c>
      <c r="AM147">
        <f t="shared" si="13"/>
        <v>658.24751186298533</v>
      </c>
      <c r="AN147">
        <f t="shared" si="13"/>
        <v>659.9357861783717</v>
      </c>
      <c r="AO147">
        <f t="shared" si="13"/>
        <v>661.11691693756086</v>
      </c>
      <c r="AP147">
        <f t="shared" si="13"/>
        <v>661.94215887173061</v>
      </c>
      <c r="AQ147">
        <f t="shared" si="13"/>
        <v>662.51821540622359</v>
      </c>
      <c r="AR147">
        <f t="shared" si="13"/>
        <v>662.9200710072804</v>
      </c>
      <c r="AS147">
        <f t="shared" si="13"/>
        <v>663.20027890067649</v>
      </c>
      <c r="AT147">
        <f t="shared" si="13"/>
        <v>663.39560263458782</v>
      </c>
      <c r="AU147">
        <f t="shared" si="13"/>
        <v>663.53172675410474</v>
      </c>
      <c r="AV147">
        <f t="shared" si="13"/>
        <v>663.62657935154198</v>
      </c>
      <c r="AW147">
        <f t="shared" si="13"/>
        <v>663.69266656445689</v>
      </c>
      <c r="AX147">
        <f t="shared" si="13"/>
        <v>663.73870850715696</v>
      </c>
      <c r="AY147">
        <f t="shared" si="13"/>
        <v>663.77078357216124</v>
      </c>
      <c r="AZ147">
        <f t="shared" si="13"/>
        <v>663.79312782908198</v>
      </c>
      <c r="BA147">
        <f t="shared" si="13"/>
        <v>663.8086929846661</v>
      </c>
      <c r="BB147">
        <f t="shared" si="13"/>
        <v>663.81953558569614</v>
      </c>
      <c r="BC147">
        <f t="shared" si="13"/>
        <v>663.82708839009968</v>
      </c>
      <c r="BD147">
        <f t="shared" si="13"/>
        <v>663.83234952381986</v>
      </c>
      <c r="BE147">
        <f t="shared" si="13"/>
        <v>663.83601430370106</v>
      </c>
      <c r="BF147">
        <f t="shared" si="13"/>
        <v>663.83856709125689</v>
      </c>
      <c r="BG147">
        <f t="shared" si="13"/>
        <v>663.84034528966561</v>
      </c>
      <c r="BH147">
        <f t="shared" si="13"/>
        <v>663.84158392909069</v>
      </c>
      <c r="BI147">
        <f t="shared" si="13"/>
        <v>663.84244672679574</v>
      </c>
      <c r="BJ147">
        <f t="shared" si="13"/>
        <v>663.8430477242681</v>
      </c>
      <c r="BK147">
        <f t="shared" si="13"/>
        <v>663.84346635973463</v>
      </c>
      <c r="BL147">
        <f t="shared" si="13"/>
        <v>663.84375796757001</v>
      </c>
    </row>
    <row r="150" spans="1:64" x14ac:dyDescent="0.25">
      <c r="N150" t="s">
        <v>23</v>
      </c>
      <c r="P150">
        <f>BL147</f>
        <v>663.84375796757001</v>
      </c>
      <c r="R150" t="s">
        <v>24</v>
      </c>
      <c r="U150">
        <f>((P150*1000)/(365*24))*4</f>
        <v>303.1250036381598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0.17787871949706358</v>
      </c>
      <c r="B168" s="3">
        <v>36.208970199110226</v>
      </c>
      <c r="C168" s="3">
        <v>7.0303808253933898E-4</v>
      </c>
      <c r="G168" t="s">
        <v>56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4</v>
      </c>
      <c r="F169">
        <f>SUM(J169:AH169)</f>
        <v>0.17378091253888139</v>
      </c>
      <c r="I169">
        <v>0</v>
      </c>
      <c r="J169">
        <f>(J170-J166)^2</f>
        <v>5.5755475217509279E-6</v>
      </c>
      <c r="K169">
        <f t="shared" ref="K169:AH169" si="14">(K170-K166)^2</f>
        <v>1.5875253982902721E-6</v>
      </c>
      <c r="L169">
        <f t="shared" si="14"/>
        <v>7.3460488274931195E-6</v>
      </c>
      <c r="M169">
        <f t="shared" si="14"/>
        <v>9.0945571404766885E-4</v>
      </c>
      <c r="N169">
        <f t="shared" si="14"/>
        <v>8.7704556656940252E-4</v>
      </c>
      <c r="O169">
        <f t="shared" si="14"/>
        <v>1.224649913169989E-3</v>
      </c>
      <c r="P169">
        <f t="shared" si="14"/>
        <v>7.8265327445659863E-4</v>
      </c>
      <c r="Q169">
        <f t="shared" si="14"/>
        <v>4.3278228159177078E-4</v>
      </c>
      <c r="R169">
        <f t="shared" si="14"/>
        <v>9.6904659580468791E-4</v>
      </c>
      <c r="S169">
        <f t="shared" si="14"/>
        <v>2.4645812534222046E-3</v>
      </c>
      <c r="T169">
        <f t="shared" si="14"/>
        <v>8.0715486724931215E-3</v>
      </c>
      <c r="U169">
        <f t="shared" si="14"/>
        <v>8.6948099937276622E-3</v>
      </c>
      <c r="V169">
        <f t="shared" si="14"/>
        <v>1.5836400467422553E-2</v>
      </c>
      <c r="W169">
        <f t="shared" si="14"/>
        <v>1.5712578079476753E-2</v>
      </c>
      <c r="X169">
        <f t="shared" si="14"/>
        <v>5.7226469902962049E-3</v>
      </c>
      <c r="Y169">
        <f t="shared" si="14"/>
        <v>1.2540501846231573E-3</v>
      </c>
      <c r="Z169">
        <f t="shared" si="14"/>
        <v>4.767774710033784E-4</v>
      </c>
      <c r="AA169">
        <f t="shared" si="14"/>
        <v>5.3987867066548449E-3</v>
      </c>
      <c r="AB169">
        <f t="shared" si="14"/>
        <v>2.4755560116717489E-2</v>
      </c>
      <c r="AC169">
        <f t="shared" si="14"/>
        <v>1.6863481190063201E-2</v>
      </c>
      <c r="AD169">
        <f t="shared" si="14"/>
        <v>5.9061696635041643E-4</v>
      </c>
      <c r="AE169">
        <f t="shared" si="14"/>
        <v>9.4332477377581034E-3</v>
      </c>
      <c r="AF169">
        <f t="shared" si="14"/>
        <v>4.4116790704749172E-2</v>
      </c>
      <c r="AG169">
        <f t="shared" si="14"/>
        <v>5.1122430786685541E-3</v>
      </c>
      <c r="AH169">
        <f t="shared" si="14"/>
        <v>4.0666504580669158E-3</v>
      </c>
    </row>
    <row r="170" spans="1:64" x14ac:dyDescent="0.25">
      <c r="G170" t="s">
        <v>6</v>
      </c>
      <c r="J170">
        <f>$I166+($C168/($C168+I168))*I165*(1/(1+EXP(-$A168*(J167-$B168))))</f>
        <v>3.3612597319547309E-3</v>
      </c>
      <c r="K170">
        <f t="shared" ref="K170:BL170" si="15">$I166+($C168/($C168+J168))*J165*(1/(1+EXP(-$A168*(K167-$B168))))</f>
        <v>4.2599703957991522E-3</v>
      </c>
      <c r="L170">
        <f t="shared" si="15"/>
        <v>5.7103595384179421E-3</v>
      </c>
      <c r="M170">
        <f t="shared" si="15"/>
        <v>7.8428165431904361E-3</v>
      </c>
      <c r="N170">
        <f t="shared" si="15"/>
        <v>9.8850448832114128E-3</v>
      </c>
      <c r="O170">
        <f t="shared" si="15"/>
        <v>1.1705001597799886E-2</v>
      </c>
      <c r="P170">
        <f t="shared" si="15"/>
        <v>1.6324059006771582E-2</v>
      </c>
      <c r="Q170">
        <f t="shared" si="15"/>
        <v>2.1796580050583738E-2</v>
      </c>
      <c r="R170">
        <f t="shared" si="15"/>
        <v>3.027048673999724E-2</v>
      </c>
      <c r="S170">
        <f t="shared" si="15"/>
        <v>3.6355450919338547E-2</v>
      </c>
      <c r="T170">
        <f t="shared" si="15"/>
        <v>4.9558201974286363E-2</v>
      </c>
      <c r="U170">
        <f t="shared" si="15"/>
        <v>6.1754034973476396E-2</v>
      </c>
      <c r="V170">
        <f t="shared" si="15"/>
        <v>8.4257239113953997E-2</v>
      </c>
      <c r="W170">
        <f t="shared" si="15"/>
        <v>0.11515017718609749</v>
      </c>
      <c r="X170">
        <f t="shared" si="15"/>
        <v>0.14655182097171007</v>
      </c>
      <c r="Y170">
        <f t="shared" si="15"/>
        <v>0.19038742900292105</v>
      </c>
      <c r="Z170">
        <f t="shared" si="15"/>
        <v>0.23843523462212804</v>
      </c>
      <c r="AA170">
        <f t="shared" si="15"/>
        <v>0.30156543640416189</v>
      </c>
      <c r="AB170">
        <f t="shared" si="15"/>
        <v>0.37461699744410948</v>
      </c>
      <c r="AC170">
        <f t="shared" si="15"/>
        <v>0.51164846707908207</v>
      </c>
      <c r="AD170">
        <f t="shared" si="15"/>
        <v>0.70230261233592839</v>
      </c>
      <c r="AE170">
        <f t="shared" si="15"/>
        <v>0.89245390791634294</v>
      </c>
      <c r="AF170">
        <f t="shared" si="15"/>
        <v>1.1276100259361348</v>
      </c>
      <c r="AG170">
        <f t="shared" si="15"/>
        <v>1.4805814533451618</v>
      </c>
      <c r="AH170">
        <f t="shared" si="15"/>
        <v>1.9679495741286257</v>
      </c>
      <c r="AI170">
        <f t="shared" si="15"/>
        <v>2.4555947023791038</v>
      </c>
      <c r="AJ170">
        <f t="shared" si="15"/>
        <v>2.855695493280844</v>
      </c>
      <c r="AK170">
        <f t="shared" si="15"/>
        <v>3.3067245652316655</v>
      </c>
      <c r="AL170">
        <f t="shared" si="15"/>
        <v>3.8105320723992118</v>
      </c>
      <c r="AM170">
        <f t="shared" si="15"/>
        <v>4.3675727689509021</v>
      </c>
      <c r="AN170">
        <f t="shared" si="15"/>
        <v>4.9765557270747935</v>
      </c>
      <c r="AO170">
        <f t="shared" si="15"/>
        <v>5.6341602594716589</v>
      </c>
      <c r="AP170">
        <f t="shared" si="15"/>
        <v>6.3348744401238255</v>
      </c>
      <c r="AQ170">
        <f t="shared" si="15"/>
        <v>7.0710086457272237</v>
      </c>
      <c r="AR170">
        <f t="shared" si="15"/>
        <v>7.8329192210908731</v>
      </c>
      <c r="AS170">
        <f t="shared" si="15"/>
        <v>8.6094472435967546</v>
      </c>
      <c r="AT170">
        <f t="shared" si="15"/>
        <v>9.3885396496316709</v>
      </c>
      <c r="AU170">
        <f t="shared" si="15"/>
        <v>10.157983915183046</v>
      </c>
      <c r="AV170">
        <f t="shared" si="15"/>
        <v>10.906163433996451</v>
      </c>
      <c r="AW170">
        <f t="shared" si="15"/>
        <v>11.622736233704277</v>
      </c>
      <c r="AX170">
        <f t="shared" si="15"/>
        <v>12.299156167256573</v>
      </c>
      <c r="AY170">
        <f t="shared" si="15"/>
        <v>12.928987954418497</v>
      </c>
      <c r="AZ170">
        <f t="shared" si="15"/>
        <v>13.508005748091826</v>
      </c>
      <c r="BA170">
        <f t="shared" si="15"/>
        <v>14.0340991043016</v>
      </c>
      <c r="BB170">
        <f t="shared" si="15"/>
        <v>14.507033231807243</v>
      </c>
      <c r="BC170">
        <f t="shared" si="15"/>
        <v>14.928119745681753</v>
      </c>
      <c r="BD170">
        <f t="shared" si="15"/>
        <v>15.299851575426258</v>
      </c>
      <c r="BE170">
        <f t="shared" si="15"/>
        <v>15.625545287070722</v>
      </c>
      <c r="BF170">
        <f t="shared" si="15"/>
        <v>15.909020398767996</v>
      </c>
      <c r="BG170">
        <f t="shared" si="15"/>
        <v>16.154331904545394</v>
      </c>
      <c r="BH170">
        <f t="shared" si="15"/>
        <v>16.365561321647654</v>
      </c>
      <c r="BI170">
        <f t="shared" si="15"/>
        <v>16.546663943107262</v>
      </c>
      <c r="BJ170">
        <f t="shared" si="15"/>
        <v>16.701365469195245</v>
      </c>
      <c r="BK170">
        <f t="shared" si="15"/>
        <v>16.833099182525164</v>
      </c>
      <c r="BL170">
        <f t="shared" si="15"/>
        <v>16.944974557241174</v>
      </c>
    </row>
    <row r="173" spans="1:64" x14ac:dyDescent="0.25">
      <c r="N173" t="s">
        <v>23</v>
      </c>
      <c r="P173">
        <f>BL170</f>
        <v>16.944974557241174</v>
      </c>
      <c r="R173" t="s">
        <v>24</v>
      </c>
      <c r="U173">
        <f>((P173*1000)/(365*24))*4</f>
        <v>7.7374313046763348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5"/>
  <sheetViews>
    <sheetView topLeftCell="A67" workbookViewId="0">
      <selection activeCell="I5" sqref="I5:AH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3.6297563436354821E-3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 s="26">
        <v>0.05</v>
      </c>
      <c r="AJ5" s="26">
        <v>0.05</v>
      </c>
      <c r="AK5" s="26">
        <v>0.05</v>
      </c>
      <c r="AL5" s="26">
        <v>0.05</v>
      </c>
      <c r="AM5" s="26">
        <v>0.05</v>
      </c>
      <c r="AN5" s="26">
        <v>0.05</v>
      </c>
      <c r="AO5" s="26">
        <v>0.05</v>
      </c>
      <c r="AP5" s="26">
        <v>0.05</v>
      </c>
      <c r="AQ5" s="26">
        <v>0.05</v>
      </c>
      <c r="AR5" s="26">
        <v>0.05</v>
      </c>
      <c r="AS5" s="26">
        <v>0.05</v>
      </c>
      <c r="AT5" s="26">
        <v>0.05</v>
      </c>
      <c r="AU5" s="26">
        <v>0.05</v>
      </c>
      <c r="AV5" s="26">
        <v>0.05</v>
      </c>
      <c r="AW5" s="26">
        <v>0.05</v>
      </c>
      <c r="AX5" s="26">
        <v>0.05</v>
      </c>
      <c r="AY5" s="26">
        <v>0.05</v>
      </c>
      <c r="AZ5" s="26">
        <v>0.05</v>
      </c>
      <c r="BA5" s="26">
        <v>0.05</v>
      </c>
      <c r="BB5" s="26">
        <v>0.05</v>
      </c>
      <c r="BC5" s="26">
        <v>0.05</v>
      </c>
      <c r="BD5" s="26">
        <v>0.05</v>
      </c>
      <c r="BE5" s="26">
        <v>0.05</v>
      </c>
      <c r="BF5" s="26">
        <v>0.05</v>
      </c>
      <c r="BG5" s="26">
        <v>0.05</v>
      </c>
      <c r="BH5" s="26">
        <v>0.05</v>
      </c>
      <c r="BI5" s="26">
        <v>0.05</v>
      </c>
      <c r="BJ5" s="26">
        <v>0.05</v>
      </c>
      <c r="BK5" s="26">
        <v>0.05</v>
      </c>
      <c r="BL5" s="26">
        <v>0.05</v>
      </c>
    </row>
    <row r="6" spans="1:64" x14ac:dyDescent="0.25">
      <c r="E6" t="s">
        <v>4</v>
      </c>
      <c r="F6">
        <f>SUM(J6:AH6)</f>
        <v>6743.6998829455797</v>
      </c>
      <c r="I6">
        <v>0</v>
      </c>
      <c r="J6">
        <f>(J7-J3)^2</f>
        <v>5.2844895526543914</v>
      </c>
      <c r="K6">
        <f t="shared" ref="K6:AH6" si="0">(K7-K3)^2</f>
        <v>1.2433276241196223</v>
      </c>
      <c r="L6">
        <f t="shared" si="0"/>
        <v>3.6294420158902475E-2</v>
      </c>
      <c r="M6">
        <f t="shared" si="0"/>
        <v>2.3575761055276798</v>
      </c>
      <c r="N6">
        <f t="shared" si="0"/>
        <v>50.550091027005763</v>
      </c>
      <c r="O6">
        <f t="shared" si="0"/>
        <v>87.301583854919755</v>
      </c>
      <c r="P6">
        <f t="shared" si="0"/>
        <v>170.33431311933501</v>
      </c>
      <c r="Q6">
        <f t="shared" si="0"/>
        <v>109.50683494212475</v>
      </c>
      <c r="R6">
        <f t="shared" si="0"/>
        <v>114.40405359320567</v>
      </c>
      <c r="S6">
        <f t="shared" si="0"/>
        <v>118.25011765132086</v>
      </c>
      <c r="T6">
        <f t="shared" si="0"/>
        <v>26.456640902496446</v>
      </c>
      <c r="U6">
        <f t="shared" si="0"/>
        <v>73.6943099587142</v>
      </c>
      <c r="V6">
        <f t="shared" si="0"/>
        <v>4.4410753640512128E-3</v>
      </c>
      <c r="W6">
        <f t="shared" si="0"/>
        <v>533.33672967994551</v>
      </c>
      <c r="X6">
        <f t="shared" si="0"/>
        <v>81.640583670307336</v>
      </c>
      <c r="Y6">
        <f t="shared" si="0"/>
        <v>14.300205517984457</v>
      </c>
      <c r="Z6">
        <f t="shared" si="0"/>
        <v>89.520606640697139</v>
      </c>
      <c r="AA6">
        <f t="shared" si="0"/>
        <v>288.21317829093761</v>
      </c>
      <c r="AB6">
        <f t="shared" si="0"/>
        <v>0.1127137207686629</v>
      </c>
      <c r="AC6">
        <f t="shared" si="0"/>
        <v>54.485005395939467</v>
      </c>
      <c r="AD6">
        <f t="shared" si="0"/>
        <v>608.34804211621736</v>
      </c>
      <c r="AE6">
        <f t="shared" si="0"/>
        <v>968.97707078414976</v>
      </c>
      <c r="AF6">
        <f t="shared" si="0"/>
        <v>2452.1906197937888</v>
      </c>
      <c r="AG6">
        <f t="shared" si="0"/>
        <v>248.88767301171544</v>
      </c>
      <c r="AH6">
        <f t="shared" si="0"/>
        <v>644.26338049618175</v>
      </c>
    </row>
    <row r="7" spans="1:64" x14ac:dyDescent="0.25">
      <c r="G7" t="s">
        <v>6</v>
      </c>
      <c r="J7">
        <f>$I3+($C5/($C5+I5))*I2*(1/(1+EXP(-$A5*(J4-$B5))))</f>
        <v>11.503402425136434</v>
      </c>
      <c r="K7">
        <f t="shared" ref="K7:BL7" si="1">$I3+($C5/($C5+J5))*J2*(1/(1+EXP(-$A5*(K4-$B5))))</f>
        <v>13.132862488612707</v>
      </c>
      <c r="L7">
        <f t="shared" si="1"/>
        <v>15.730749322820412</v>
      </c>
      <c r="M7">
        <f t="shared" si="1"/>
        <v>19.680733970161317</v>
      </c>
      <c r="N7">
        <f t="shared" si="1"/>
        <v>24.31057584352294</v>
      </c>
      <c r="O7">
        <f t="shared" si="1"/>
        <v>29.046920288560294</v>
      </c>
      <c r="P7">
        <f t="shared" si="1"/>
        <v>39.279563150164115</v>
      </c>
      <c r="Q7">
        <f t="shared" si="1"/>
        <v>52.446843952384498</v>
      </c>
      <c r="R7">
        <f t="shared" si="1"/>
        <v>74.420209369516684</v>
      </c>
      <c r="S7">
        <f t="shared" si="1"/>
        <v>93.209592762804164</v>
      </c>
      <c r="T7">
        <f t="shared" si="1"/>
        <v>127.71561409145532</v>
      </c>
      <c r="U7">
        <f t="shared" si="1"/>
        <v>162.09808157351108</v>
      </c>
      <c r="V7">
        <f t="shared" si="1"/>
        <v>220.53340376022345</v>
      </c>
      <c r="W7">
        <f t="shared" si="1"/>
        <v>299.11461059960629</v>
      </c>
      <c r="X7">
        <f t="shared" si="1"/>
        <v>355.50053983526072</v>
      </c>
      <c r="Y7">
        <f t="shared" si="1"/>
        <v>444.16665323433602</v>
      </c>
      <c r="Z7">
        <f t="shared" si="1"/>
        <v>540.0159543474532</v>
      </c>
      <c r="AA7">
        <f t="shared" si="1"/>
        <v>618.51520859940331</v>
      </c>
      <c r="AB7">
        <f t="shared" si="1"/>
        <v>705.47013214724495</v>
      </c>
      <c r="AC7">
        <f t="shared" si="1"/>
        <v>838.81108417939095</v>
      </c>
      <c r="AD7">
        <f t="shared" si="1"/>
        <v>986.89210789738911</v>
      </c>
      <c r="AE7">
        <f t="shared" si="1"/>
        <v>1109.1825525084289</v>
      </c>
      <c r="AF7">
        <f t="shared" si="1"/>
        <v>1220.0009373704411</v>
      </c>
      <c r="AG7">
        <f t="shared" si="1"/>
        <v>1433.9462204862921</v>
      </c>
      <c r="AH7">
        <f t="shared" si="1"/>
        <v>1616.5958560924748</v>
      </c>
      <c r="AI7">
        <f t="shared" si="1"/>
        <v>1725.6445364235497</v>
      </c>
      <c r="AJ7">
        <f t="shared" si="1"/>
        <v>1818.7519680739772</v>
      </c>
      <c r="AK7">
        <f t="shared" si="1"/>
        <v>1875.7034770934797</v>
      </c>
      <c r="AL7">
        <f t="shared" si="1"/>
        <v>1928.8389294528911</v>
      </c>
      <c r="AM7">
        <f t="shared" si="1"/>
        <v>1978.9355789726922</v>
      </c>
      <c r="AN7">
        <f t="shared" si="1"/>
        <v>2026.6349015450292</v>
      </c>
      <c r="AO7">
        <f t="shared" si="1"/>
        <v>2072.4564126705195</v>
      </c>
      <c r="AP7">
        <f t="shared" si="1"/>
        <v>2116.8150644107609</v>
      </c>
      <c r="AQ7">
        <f t="shared" si="1"/>
        <v>2160.0388973541435</v>
      </c>
      <c r="AR7">
        <f t="shared" si="1"/>
        <v>2202.385251095146</v>
      </c>
      <c r="AS7">
        <f t="shared" si="1"/>
        <v>2244.0548282496829</v>
      </c>
      <c r="AT7">
        <f t="shared" si="1"/>
        <v>2285.2034655155244</v>
      </c>
      <c r="AU7">
        <f t="shared" si="1"/>
        <v>2325.9517508181793</v>
      </c>
      <c r="AV7">
        <f t="shared" si="1"/>
        <v>2366.3927496069932</v>
      </c>
      <c r="AW7">
        <f t="shared" si="1"/>
        <v>2406.5981377588118</v>
      </c>
      <c r="AX7">
        <f t="shared" si="1"/>
        <v>2446.6230270839278</v>
      </c>
      <c r="AY7">
        <f t="shared" si="1"/>
        <v>2486.509737479656</v>
      </c>
      <c r="AZ7">
        <f t="shared" si="1"/>
        <v>2526.2907312680404</v>
      </c>
      <c r="BA7">
        <f t="shared" si="1"/>
        <v>2565.9908873235031</v>
      </c>
      <c r="BB7">
        <f t="shared" si="1"/>
        <v>2605.6292584965549</v>
      </c>
      <c r="BC7">
        <f t="shared" si="1"/>
        <v>2645.2204267095303</v>
      </c>
      <c r="BD7">
        <f t="shared" si="1"/>
        <v>2684.7755459942969</v>
      </c>
      <c r="BE7">
        <f t="shared" si="1"/>
        <v>2724.3031442054221</v>
      </c>
      <c r="BF7">
        <f t="shared" si="1"/>
        <v>2763.8097385405476</v>
      </c>
      <c r="BG7">
        <f t="shared" si="1"/>
        <v>2803.3003076648479</v>
      </c>
      <c r="BH7">
        <f t="shared" si="1"/>
        <v>2842.7786535606892</v>
      </c>
      <c r="BI7">
        <f t="shared" si="1"/>
        <v>2882.2476786725815</v>
      </c>
      <c r="BJ7">
        <f t="shared" si="1"/>
        <v>2921.7095980524418</v>
      </c>
      <c r="BK7">
        <f t="shared" si="1"/>
        <v>2961.1661016660341</v>
      </c>
      <c r="BL7">
        <f t="shared" si="1"/>
        <v>3000.6184785125811</v>
      </c>
    </row>
    <row r="10" spans="1:64" x14ac:dyDescent="0.25">
      <c r="N10" t="s">
        <v>21</v>
      </c>
      <c r="P10">
        <f>BL7</f>
        <v>3000.6184785125811</v>
      </c>
      <c r="R10" t="s">
        <v>22</v>
      </c>
      <c r="U10">
        <f>((P10*1000)/(365*24))*4</f>
        <v>1370.1454239783475</v>
      </c>
    </row>
    <row r="12" spans="1:64" x14ac:dyDescent="0.25">
      <c r="N12" t="s">
        <v>25</v>
      </c>
      <c r="P12">
        <f>P35+P58+P81+P104+P127+P150+P173</f>
        <v>2837.4459695443384</v>
      </c>
      <c r="R12" t="s">
        <v>26</v>
      </c>
      <c r="U12">
        <f>U35+U58+U81+U104+U127+U150+U173</f>
        <v>1295.6374290156796</v>
      </c>
    </row>
    <row r="14" spans="1:64" x14ac:dyDescent="0.25">
      <c r="K14">
        <v>1E-3</v>
      </c>
      <c r="L14">
        <v>2E-3</v>
      </c>
      <c r="M14">
        <v>4.0000000000000001E-3</v>
      </c>
      <c r="N14">
        <v>8.0000000000000002E-3</v>
      </c>
      <c r="O14">
        <v>0.01</v>
      </c>
      <c r="P14">
        <v>0.02</v>
      </c>
      <c r="Q14">
        <v>0.03</v>
      </c>
      <c r="R14">
        <v>0.04</v>
      </c>
      <c r="S14">
        <v>0.05</v>
      </c>
      <c r="T14">
        <v>0.06</v>
      </c>
      <c r="U14">
        <v>7.0000000000000007E-2</v>
      </c>
      <c r="V14">
        <v>0.08</v>
      </c>
      <c r="W14">
        <v>0.09</v>
      </c>
      <c r="X14">
        <v>0.1</v>
      </c>
      <c r="Y14">
        <v>0.11</v>
      </c>
      <c r="Z14">
        <v>0.12</v>
      </c>
      <c r="AA14">
        <v>0.13</v>
      </c>
      <c r="AB14">
        <v>0.14000000000000001</v>
      </c>
      <c r="AC14">
        <v>0.15</v>
      </c>
      <c r="AD14">
        <v>0.16</v>
      </c>
      <c r="AE14">
        <v>0.17</v>
      </c>
      <c r="AF14">
        <v>0.18</v>
      </c>
      <c r="AG14">
        <v>0.19</v>
      </c>
      <c r="AH14">
        <v>0.2</v>
      </c>
      <c r="AI14">
        <v>0.21</v>
      </c>
      <c r="AJ14">
        <v>0.22</v>
      </c>
      <c r="AK14">
        <v>0.23</v>
      </c>
    </row>
    <row r="15" spans="1:64" x14ac:dyDescent="0.25">
      <c r="K15">
        <f>$C5/($C5+K14)</f>
        <v>0.78400591180684964</v>
      </c>
      <c r="L15">
        <f t="shared" ref="L15:AK15" si="2">$C5/($C5+L14)</f>
        <v>0.64474483833371787</v>
      </c>
      <c r="M15">
        <f t="shared" si="2"/>
        <v>0.47573686237874657</v>
      </c>
      <c r="N15">
        <f t="shared" si="2"/>
        <v>0.31210940593969605</v>
      </c>
      <c r="O15">
        <f t="shared" si="2"/>
        <v>0.26631116889557782</v>
      </c>
      <c r="P15">
        <f t="shared" si="2"/>
        <v>0.153609554446935</v>
      </c>
      <c r="Q15">
        <f t="shared" si="2"/>
        <v>0.10793287666273631</v>
      </c>
      <c r="R15">
        <f t="shared" si="2"/>
        <v>8.3194513282331795E-2</v>
      </c>
      <c r="S15">
        <f t="shared" si="2"/>
        <v>6.7681760856372855E-2</v>
      </c>
      <c r="T15">
        <f t="shared" si="2"/>
        <v>5.7044951170845494E-2</v>
      </c>
      <c r="U15">
        <f t="shared" si="2"/>
        <v>4.9297410773643503E-2</v>
      </c>
      <c r="V15">
        <f t="shared" si="2"/>
        <v>4.3402689453270415E-2</v>
      </c>
      <c r="W15">
        <f t="shared" si="2"/>
        <v>3.876712367288155E-2</v>
      </c>
      <c r="X15">
        <f t="shared" si="2"/>
        <v>3.5026197799782888E-2</v>
      </c>
      <c r="Y15">
        <f t="shared" si="2"/>
        <v>3.1943713164872843E-2</v>
      </c>
      <c r="Z15">
        <f t="shared" si="2"/>
        <v>2.9359892399580416E-2</v>
      </c>
      <c r="AA15">
        <f t="shared" si="2"/>
        <v>2.7162785018490829E-2</v>
      </c>
      <c r="AB15">
        <f t="shared" si="2"/>
        <v>2.5271618054905399E-2</v>
      </c>
      <c r="AC15">
        <f t="shared" si="2"/>
        <v>2.3626649094700945E-2</v>
      </c>
      <c r="AD15">
        <f t="shared" si="2"/>
        <v>2.218274001467499E-2</v>
      </c>
      <c r="AE15">
        <f t="shared" si="2"/>
        <v>2.0905151398425796E-2</v>
      </c>
      <c r="AF15">
        <f t="shared" si="2"/>
        <v>1.9766711103416913E-2</v>
      </c>
      <c r="AG15">
        <f t="shared" si="2"/>
        <v>1.8745860203396317E-2</v>
      </c>
      <c r="AH15">
        <f t="shared" si="2"/>
        <v>1.7825274698605859E-2</v>
      </c>
      <c r="AI15">
        <f t="shared" si="2"/>
        <v>1.6990874332116986E-2</v>
      </c>
      <c r="AJ15">
        <f t="shared" si="2"/>
        <v>1.6231097341347995E-2</v>
      </c>
      <c r="AK15">
        <f t="shared" si="2"/>
        <v>1.5536361465431811E-2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6">
        <v>0.05</v>
      </c>
      <c r="AI30" s="26">
        <v>0.05</v>
      </c>
      <c r="AJ30" s="26">
        <v>0.05</v>
      </c>
      <c r="AK30" s="26">
        <v>0.05</v>
      </c>
      <c r="AL30" s="26">
        <v>0.05</v>
      </c>
      <c r="AM30" s="26">
        <v>0.05</v>
      </c>
      <c r="AN30" s="26">
        <v>0.05</v>
      </c>
      <c r="AO30" s="26">
        <v>0.05</v>
      </c>
      <c r="AP30" s="26">
        <v>0.05</v>
      </c>
      <c r="AQ30" s="26">
        <v>0.05</v>
      </c>
      <c r="AR30" s="26">
        <v>0.05</v>
      </c>
      <c r="AS30" s="26">
        <v>0.05</v>
      </c>
      <c r="AT30" s="26">
        <v>0.05</v>
      </c>
      <c r="AU30" s="26">
        <v>0.05</v>
      </c>
      <c r="AV30" s="26">
        <v>0.05</v>
      </c>
      <c r="AW30" s="26">
        <v>0.05</v>
      </c>
      <c r="AX30" s="26">
        <v>0.05</v>
      </c>
      <c r="AY30" s="26">
        <v>0.05</v>
      </c>
      <c r="AZ30" s="26">
        <v>0.05</v>
      </c>
      <c r="BA30" s="26">
        <v>0.05</v>
      </c>
      <c r="BB30" s="26">
        <v>0.05</v>
      </c>
      <c r="BC30" s="26">
        <v>0.05</v>
      </c>
      <c r="BD30" s="26">
        <v>0.05</v>
      </c>
      <c r="BE30" s="26">
        <v>0.05</v>
      </c>
      <c r="BF30" s="26">
        <v>0.05</v>
      </c>
      <c r="BG30" s="26">
        <v>0.05</v>
      </c>
      <c r="BH30" s="26">
        <v>0.05</v>
      </c>
      <c r="BI30" s="26">
        <v>0.05</v>
      </c>
      <c r="BJ30" s="26">
        <v>0.05</v>
      </c>
      <c r="BK30" s="26">
        <v>0.05</v>
      </c>
      <c r="BL30" s="26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3">(K32-K28)^2</f>
        <v>15.597675547169139</v>
      </c>
      <c r="L31">
        <f t="shared" si="3"/>
        <v>8.9060619678367914</v>
      </c>
      <c r="M31">
        <f t="shared" si="3"/>
        <v>16.484273441936526</v>
      </c>
      <c r="N31">
        <f t="shared" si="3"/>
        <v>2.1903174910499534E-2</v>
      </c>
      <c r="O31">
        <f t="shared" si="3"/>
        <v>1.4079068481489316</v>
      </c>
      <c r="P31">
        <f t="shared" si="3"/>
        <v>5.8843982463381268</v>
      </c>
      <c r="Q31">
        <f t="shared" si="3"/>
        <v>4.2670909929876899</v>
      </c>
      <c r="R31">
        <f t="shared" si="3"/>
        <v>7.4739289422110327</v>
      </c>
      <c r="S31">
        <f t="shared" si="3"/>
        <v>34.117524860009496</v>
      </c>
      <c r="T31">
        <f t="shared" si="3"/>
        <v>1.3804674224588631</v>
      </c>
      <c r="U31">
        <f t="shared" si="3"/>
        <v>99.957499439987302</v>
      </c>
      <c r="V31">
        <f t="shared" si="3"/>
        <v>7.4414098461926752</v>
      </c>
      <c r="W31">
        <f t="shared" si="3"/>
        <v>210.65654436544668</v>
      </c>
      <c r="X31">
        <f t="shared" si="3"/>
        <v>97.53292469527959</v>
      </c>
      <c r="Y31">
        <f t="shared" si="3"/>
        <v>34.767764233576571</v>
      </c>
      <c r="Z31">
        <f t="shared" si="3"/>
        <v>5.9829816576835855</v>
      </c>
      <c r="AA31">
        <f t="shared" si="3"/>
        <v>65.115533895040784</v>
      </c>
      <c r="AB31">
        <f t="shared" si="3"/>
        <v>15.902247486960301</v>
      </c>
      <c r="AC31">
        <f t="shared" si="3"/>
        <v>672.42748186739368</v>
      </c>
      <c r="AD31">
        <f t="shared" si="3"/>
        <v>381.93609834468782</v>
      </c>
      <c r="AE31">
        <f t="shared" si="3"/>
        <v>34.450727848809962</v>
      </c>
      <c r="AF31">
        <f t="shared" si="3"/>
        <v>44.742072651578674</v>
      </c>
      <c r="AG31">
        <f t="shared" si="3"/>
        <v>11.584507717818644</v>
      </c>
      <c r="AH31">
        <f t="shared" si="3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4">$I28+($C30/($C30+J30))*J27*(1/(1+EXP(-$A30*(K29-$B30))))</f>
        <v>11.244882218108582</v>
      </c>
      <c r="L32">
        <f t="shared" si="4"/>
        <v>14.160781728360991</v>
      </c>
      <c r="M32">
        <f t="shared" si="4"/>
        <v>18.30440470211968</v>
      </c>
      <c r="N32">
        <f t="shared" si="4"/>
        <v>22.30671699031906</v>
      </c>
      <c r="O32">
        <f t="shared" si="4"/>
        <v>25.747734149920703</v>
      </c>
      <c r="P32">
        <f t="shared" si="4"/>
        <v>34.000171450569034</v>
      </c>
      <c r="Q32">
        <f t="shared" si="4"/>
        <v>42.465458457184482</v>
      </c>
      <c r="R32">
        <f t="shared" si="4"/>
        <v>56.562938117947844</v>
      </c>
      <c r="S32">
        <f t="shared" si="4"/>
        <v>65.255728490377564</v>
      </c>
      <c r="T32">
        <f t="shared" si="4"/>
        <v>81.989206934551049</v>
      </c>
      <c r="U32">
        <f t="shared" si="4"/>
        <v>95.715319020856853</v>
      </c>
      <c r="V32">
        <f t="shared" si="4"/>
        <v>118.62600673303456</v>
      </c>
      <c r="W32">
        <f t="shared" si="4"/>
        <v>149.89724061419642</v>
      </c>
      <c r="X32">
        <f t="shared" si="4"/>
        <v>163.31937275926848</v>
      </c>
      <c r="Y32">
        <f t="shared" si="4"/>
        <v>192.55382284229447</v>
      </c>
      <c r="Z32">
        <f t="shared" si="4"/>
        <v>217.47841848543504</v>
      </c>
      <c r="AA32">
        <f t="shared" si="4"/>
        <v>240.04583607808772</v>
      </c>
      <c r="AB32">
        <f t="shared" si="4"/>
        <v>260.82725774445782</v>
      </c>
      <c r="AC32">
        <f t="shared" si="4"/>
        <v>293.00002330115484</v>
      </c>
      <c r="AD32">
        <f t="shared" si="4"/>
        <v>342.41106181906633</v>
      </c>
      <c r="AE32">
        <f t="shared" si="4"/>
        <v>378.34704716677288</v>
      </c>
      <c r="AF32">
        <f t="shared" si="4"/>
        <v>409.90654631022079</v>
      </c>
      <c r="AG32">
        <f t="shared" si="4"/>
        <v>463.43341497730017</v>
      </c>
      <c r="AH32">
        <f t="shared" si="4"/>
        <v>506.83665795573455</v>
      </c>
      <c r="AI32">
        <f t="shared" si="4"/>
        <v>529.74302649361687</v>
      </c>
      <c r="AJ32">
        <f t="shared" si="4"/>
        <v>587.2951367979482</v>
      </c>
      <c r="AK32">
        <f t="shared" si="4"/>
        <v>601.37790077872251</v>
      </c>
      <c r="AL32">
        <f t="shared" si="4"/>
        <v>613.85809465447971</v>
      </c>
      <c r="AM32">
        <f t="shared" si="4"/>
        <v>624.95211359697782</v>
      </c>
      <c r="AN32">
        <f t="shared" si="4"/>
        <v>634.86126237662029</v>
      </c>
      <c r="AO32">
        <f t="shared" si="4"/>
        <v>643.7673268504293</v>
      </c>
      <c r="AP32">
        <f t="shared" si="4"/>
        <v>651.83082985851649</v>
      </c>
      <c r="AQ32">
        <f t="shared" si="4"/>
        <v>659.19109636354597</v>
      </c>
      <c r="AR32">
        <f t="shared" si="4"/>
        <v>665.96743879067355</v>
      </c>
      <c r="AS32">
        <f t="shared" si="4"/>
        <v>672.26095695977529</v>
      </c>
      <c r="AT32">
        <f t="shared" si="4"/>
        <v>678.15660359716139</v>
      </c>
      <c r="AU32">
        <f t="shared" si="4"/>
        <v>683.72528883068912</v>
      </c>
      <c r="AV32">
        <f t="shared" si="4"/>
        <v>689.02588687829359</v>
      </c>
      <c r="AW32">
        <f t="shared" si="4"/>
        <v>694.10707067875376</v>
      </c>
      <c r="AX32">
        <f t="shared" si="4"/>
        <v>699.00894170501908</v>
      </c>
      <c r="AY32">
        <f t="shared" si="4"/>
        <v>703.76444833707194</v>
      </c>
      <c r="AZ32">
        <f t="shared" si="4"/>
        <v>708.40060159719428</v>
      </c>
      <c r="BA32">
        <f t="shared" si="4"/>
        <v>712.93950529604331</v>
      </c>
      <c r="BB32">
        <f t="shared" si="4"/>
        <v>717.39922125847261</v>
      </c>
      <c r="BC32">
        <f t="shared" si="4"/>
        <v>721.7944910722897</v>
      </c>
      <c r="BD32">
        <f t="shared" si="4"/>
        <v>726.13733492968174</v>
      </c>
      <c r="BE32">
        <f t="shared" si="4"/>
        <v>730.43754639122596</v>
      </c>
      <c r="BF32">
        <f t="shared" si="4"/>
        <v>734.70309978920454</v>
      </c>
      <c r="BG32">
        <f t="shared" si="4"/>
        <v>738.94048479775631</v>
      </c>
      <c r="BH32">
        <f t="shared" si="4"/>
        <v>743.15498060201639</v>
      </c>
      <c r="BI32">
        <f t="shared" si="4"/>
        <v>747.3508801841341</v>
      </c>
      <c r="BJ32">
        <f t="shared" si="4"/>
        <v>751.53167354789491</v>
      </c>
      <c r="BK32">
        <f t="shared" si="4"/>
        <v>755.70019723182088</v>
      </c>
      <c r="BL32">
        <f t="shared" si="4"/>
        <v>759.85875620284583</v>
      </c>
    </row>
    <row r="35" spans="12:35" x14ac:dyDescent="0.25">
      <c r="N35" t="s">
        <v>23</v>
      </c>
      <c r="P35">
        <f>BL32</f>
        <v>759.85875620284583</v>
      </c>
      <c r="R35" t="s">
        <v>76</v>
      </c>
      <c r="U35">
        <f>((P35*1000)/(365*24))*4</f>
        <v>346.96746858577433</v>
      </c>
    </row>
    <row r="37" spans="12:35" x14ac:dyDescent="0.25">
      <c r="L37">
        <v>1E-3</v>
      </c>
      <c r="M37">
        <v>2E-3</v>
      </c>
      <c r="N37">
        <v>4.0000000000000001E-3</v>
      </c>
      <c r="O37">
        <v>8.0000000000000002E-3</v>
      </c>
      <c r="P37">
        <v>0.01</v>
      </c>
      <c r="Q37">
        <v>0.02</v>
      </c>
      <c r="R37">
        <v>0.03</v>
      </c>
      <c r="S37">
        <v>0.04</v>
      </c>
      <c r="T37">
        <v>0.05</v>
      </c>
      <c r="U37">
        <v>0.06</v>
      </c>
      <c r="V37">
        <v>7.0000000000000007E-2</v>
      </c>
      <c r="W37">
        <v>0.08</v>
      </c>
      <c r="X37">
        <v>0.09</v>
      </c>
      <c r="Y37">
        <v>0.1</v>
      </c>
      <c r="Z37">
        <v>0.11</v>
      </c>
      <c r="AA37">
        <v>0.12</v>
      </c>
      <c r="AB37">
        <v>0.13</v>
      </c>
      <c r="AC37">
        <v>0.14000000000000001</v>
      </c>
      <c r="AD37">
        <v>0.15</v>
      </c>
      <c r="AE37">
        <v>0.16</v>
      </c>
      <c r="AF37">
        <v>0.17</v>
      </c>
      <c r="AG37">
        <v>0.18</v>
      </c>
      <c r="AH37">
        <v>0.19</v>
      </c>
      <c r="AI37">
        <v>0.2</v>
      </c>
    </row>
    <row r="38" spans="12:35" x14ac:dyDescent="0.25">
      <c r="L38">
        <f>$C30/($C30+L37)</f>
        <v>0.89992119159051898</v>
      </c>
      <c r="M38">
        <f t="shared" ref="M38:AI38" si="5">$C30/($C30+M37)</f>
        <v>0.81805156567977666</v>
      </c>
      <c r="N38">
        <f t="shared" si="5"/>
        <v>0.69212119744484835</v>
      </c>
      <c r="O38">
        <f t="shared" si="5"/>
        <v>0.52919368070854755</v>
      </c>
      <c r="P38">
        <f t="shared" si="5"/>
        <v>0.47346598614669205</v>
      </c>
      <c r="Q38">
        <f t="shared" si="5"/>
        <v>0.31015750834896866</v>
      </c>
      <c r="R38">
        <f t="shared" si="5"/>
        <v>0.23061388115598794</v>
      </c>
      <c r="S38">
        <f t="shared" si="5"/>
        <v>0.18354225904565497</v>
      </c>
      <c r="T38">
        <f t="shared" si="5"/>
        <v>0.15242924897689436</v>
      </c>
      <c r="U38">
        <f t="shared" si="5"/>
        <v>0.13033553202432391</v>
      </c>
      <c r="V38">
        <f t="shared" si="5"/>
        <v>0.11383571872999844</v>
      </c>
      <c r="W38">
        <f t="shared" si="5"/>
        <v>0.10104405674157006</v>
      </c>
      <c r="X38">
        <f t="shared" si="5"/>
        <v>9.0836774458350131E-2</v>
      </c>
      <c r="Y38">
        <f t="shared" si="5"/>
        <v>8.250252332284734E-2</v>
      </c>
      <c r="Z38">
        <f t="shared" si="5"/>
        <v>7.5569079360078589E-2</v>
      </c>
      <c r="AA38">
        <f t="shared" si="5"/>
        <v>6.9710653572745515E-2</v>
      </c>
      <c r="AB38">
        <f t="shared" si="5"/>
        <v>6.4695214504545157E-2</v>
      </c>
      <c r="AC38">
        <f t="shared" si="5"/>
        <v>6.0353024315225601E-2</v>
      </c>
      <c r="AD38">
        <f t="shared" si="5"/>
        <v>5.6557048622926362E-2</v>
      </c>
      <c r="AE38">
        <f t="shared" si="5"/>
        <v>5.3210321756168785E-2</v>
      </c>
      <c r="AF38">
        <f t="shared" si="5"/>
        <v>5.0237547303232134E-2</v>
      </c>
      <c r="AG38">
        <f t="shared" si="5"/>
        <v>4.7579365264894403E-2</v>
      </c>
      <c r="AH38">
        <f t="shared" si="5"/>
        <v>4.5188347772235342E-2</v>
      </c>
      <c r="AI38">
        <f t="shared" si="5"/>
        <v>4.3026144402451394E-2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 s="26">
        <v>0.05</v>
      </c>
      <c r="AI53" s="26">
        <v>0.05</v>
      </c>
      <c r="AJ53" s="26">
        <v>0.05</v>
      </c>
      <c r="AK53" s="26">
        <v>0.05</v>
      </c>
      <c r="AL53" s="26">
        <v>0.05</v>
      </c>
      <c r="AM53" s="26">
        <v>0.05</v>
      </c>
      <c r="AN53" s="26">
        <v>0.05</v>
      </c>
      <c r="AO53" s="26">
        <v>0.05</v>
      </c>
      <c r="AP53" s="26">
        <v>0.05</v>
      </c>
      <c r="AQ53" s="26">
        <v>0.05</v>
      </c>
      <c r="AR53" s="26">
        <v>0.05</v>
      </c>
      <c r="AS53" s="26">
        <v>0.05</v>
      </c>
      <c r="AT53" s="26">
        <v>0.05</v>
      </c>
      <c r="AU53" s="26">
        <v>0.05</v>
      </c>
      <c r="AV53" s="26">
        <v>0.05</v>
      </c>
      <c r="AW53" s="26">
        <v>0.05</v>
      </c>
      <c r="AX53" s="26">
        <v>0.05</v>
      </c>
      <c r="AY53" s="26">
        <v>0.05</v>
      </c>
      <c r="AZ53" s="26">
        <v>0.05</v>
      </c>
      <c r="BA53" s="26">
        <v>0.05</v>
      </c>
      <c r="BB53" s="26">
        <v>0.05</v>
      </c>
      <c r="BC53" s="26">
        <v>0.05</v>
      </c>
      <c r="BD53" s="26">
        <v>0.05</v>
      </c>
      <c r="BE53" s="26">
        <v>0.05</v>
      </c>
      <c r="BF53" s="26">
        <v>0.05</v>
      </c>
      <c r="BG53" s="26">
        <v>0.05</v>
      </c>
      <c r="BH53" s="26">
        <v>0.05</v>
      </c>
      <c r="BI53" s="26">
        <v>0.05</v>
      </c>
      <c r="BJ53" s="26">
        <v>0.05</v>
      </c>
      <c r="BK53" s="26">
        <v>0.05</v>
      </c>
      <c r="BL53" s="26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6">(K55-K51)^2</f>
        <v>0.15594884040594059</v>
      </c>
      <c r="L54">
        <f t="shared" si="6"/>
        <v>1.022943024413538</v>
      </c>
      <c r="M54">
        <f t="shared" si="6"/>
        <v>1.8365993874362523E-3</v>
      </c>
      <c r="N54">
        <f t="shared" si="6"/>
        <v>0.13701044018577688</v>
      </c>
      <c r="O54">
        <f t="shared" si="6"/>
        <v>0.39861578574650414</v>
      </c>
      <c r="P54">
        <f t="shared" si="6"/>
        <v>5.8390155752909374</v>
      </c>
      <c r="Q54">
        <f t="shared" si="6"/>
        <v>0.34793114232522077</v>
      </c>
      <c r="R54">
        <f t="shared" si="6"/>
        <v>1.232510204088761</v>
      </c>
      <c r="S54">
        <f t="shared" si="6"/>
        <v>3.4603265982240368</v>
      </c>
      <c r="T54">
        <f t="shared" si="6"/>
        <v>2.693499011944319</v>
      </c>
      <c r="U54">
        <f t="shared" si="6"/>
        <v>9.3048950049703407</v>
      </c>
      <c r="V54">
        <f t="shared" si="6"/>
        <v>0.92811177542035295</v>
      </c>
      <c r="W54">
        <f t="shared" si="6"/>
        <v>2.9634718041622348</v>
      </c>
      <c r="X54">
        <f t="shared" si="6"/>
        <v>10.857901927646184</v>
      </c>
      <c r="Y54">
        <f t="shared" si="6"/>
        <v>7.5467895413419157</v>
      </c>
      <c r="Z54">
        <f t="shared" si="6"/>
        <v>4.421309864496652</v>
      </c>
      <c r="AA54">
        <f t="shared" si="6"/>
        <v>24.604217793905491</v>
      </c>
      <c r="AB54">
        <f t="shared" si="6"/>
        <v>1.1243176843521684E-3</v>
      </c>
      <c r="AC54">
        <f t="shared" si="6"/>
        <v>61.194163771912102</v>
      </c>
      <c r="AD54">
        <f t="shared" si="6"/>
        <v>7.9143131685954113</v>
      </c>
      <c r="AE54">
        <f t="shared" si="6"/>
        <v>3.0455805383745038</v>
      </c>
      <c r="AF54">
        <f t="shared" si="6"/>
        <v>90.800496872508589</v>
      </c>
      <c r="AG54">
        <f t="shared" si="6"/>
        <v>126.8918058367333</v>
      </c>
      <c r="AH54">
        <f t="shared" si="6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7">$I51+($C53/($C53+J53))*J50*(1/(1+EXP(-$A53*(K52-$B53))))</f>
        <v>3.7901510584308093</v>
      </c>
      <c r="L55">
        <f t="shared" si="7"/>
        <v>4.1446650444169331</v>
      </c>
      <c r="M55">
        <f t="shared" si="7"/>
        <v>4.7551868773842338</v>
      </c>
      <c r="N55">
        <f t="shared" si="7"/>
        <v>5.5626093724516465</v>
      </c>
      <c r="O55">
        <f t="shared" si="7"/>
        <v>6.5210245822766364</v>
      </c>
      <c r="P55">
        <f t="shared" si="7"/>
        <v>8.4684631796553536</v>
      </c>
      <c r="Q55">
        <f t="shared" si="7"/>
        <v>11.419613824153148</v>
      </c>
      <c r="R55">
        <f t="shared" si="7"/>
        <v>16.361791831946732</v>
      </c>
      <c r="S55">
        <f t="shared" si="7"/>
        <v>21.421648847202274</v>
      </c>
      <c r="T55">
        <f t="shared" si="7"/>
        <v>30.991902434068074</v>
      </c>
      <c r="U55">
        <f t="shared" si="7"/>
        <v>41.073504659103897</v>
      </c>
      <c r="V55">
        <f t="shared" si="7"/>
        <v>59.002451793909472</v>
      </c>
      <c r="W55">
        <f t="shared" si="7"/>
        <v>83.591934588900159</v>
      </c>
      <c r="X55">
        <f t="shared" si="7"/>
        <v>102.2764992564737</v>
      </c>
      <c r="Y55">
        <f t="shared" si="7"/>
        <v>130.48025709874557</v>
      </c>
      <c r="Z55">
        <f t="shared" si="7"/>
        <v>159.34663370159922</v>
      </c>
      <c r="AA55">
        <f t="shared" si="7"/>
        <v>179.90481939933321</v>
      </c>
      <c r="AB55">
        <f t="shared" si="7"/>
        <v>202.76698104877883</v>
      </c>
      <c r="AC55">
        <f t="shared" si="7"/>
        <v>236.17915347324336</v>
      </c>
      <c r="AD55">
        <f t="shared" si="7"/>
        <v>273.40986696624111</v>
      </c>
      <c r="AE55">
        <f t="shared" si="7"/>
        <v>297.25964673630051</v>
      </c>
      <c r="AF55">
        <f t="shared" si="7"/>
        <v>312.12581800326387</v>
      </c>
      <c r="AG55">
        <f t="shared" si="7"/>
        <v>359.52215864363046</v>
      </c>
      <c r="AH55">
        <f t="shared" si="7"/>
        <v>391.03797959235908</v>
      </c>
      <c r="AI55">
        <f t="shared" si="7"/>
        <v>405.80439089083387</v>
      </c>
      <c r="AJ55">
        <f t="shared" si="7"/>
        <v>434.81034545795995</v>
      </c>
      <c r="AK55">
        <f t="shared" si="7"/>
        <v>439.81435976122123</v>
      </c>
      <c r="AL55">
        <f t="shared" si="7"/>
        <v>444.22079044318366</v>
      </c>
      <c r="AM55">
        <f t="shared" si="7"/>
        <v>448.20976354452506</v>
      </c>
      <c r="AN55">
        <f t="shared" si="7"/>
        <v>451.90835082132384</v>
      </c>
      <c r="AO55">
        <f t="shared" si="7"/>
        <v>455.40553676968682</v>
      </c>
      <c r="AP55">
        <f t="shared" si="7"/>
        <v>458.76332105696082</v>
      </c>
      <c r="AQ55">
        <f t="shared" si="7"/>
        <v>462.02475276876982</v>
      </c>
      <c r="AR55">
        <f t="shared" si="7"/>
        <v>465.21965189316529</v>
      </c>
      <c r="AS55">
        <f t="shared" si="7"/>
        <v>468.36864086786534</v>
      </c>
      <c r="AT55">
        <f t="shared" si="7"/>
        <v>471.48596526990832</v>
      </c>
      <c r="AU55">
        <f t="shared" si="7"/>
        <v>474.58145789323459</v>
      </c>
      <c r="AV55">
        <f t="shared" si="7"/>
        <v>477.66190190980188</v>
      </c>
      <c r="AW55">
        <f t="shared" si="7"/>
        <v>480.73197486096132</v>
      </c>
      <c r="AX55">
        <f t="shared" si="7"/>
        <v>483.79490137206676</v>
      </c>
      <c r="AY55">
        <f t="shared" si="7"/>
        <v>486.85290398810281</v>
      </c>
      <c r="AZ55">
        <f t="shared" si="7"/>
        <v>489.90751433979995</v>
      </c>
      <c r="BA55">
        <f t="shared" si="7"/>
        <v>492.95978779850748</v>
      </c>
      <c r="BB55">
        <f t="shared" si="7"/>
        <v>496.01045149903092</v>
      </c>
      <c r="BC55">
        <f t="shared" si="7"/>
        <v>499.06000638673072</v>
      </c>
      <c r="BD55">
        <f t="shared" si="7"/>
        <v>502.10879755503834</v>
      </c>
      <c r="BE55">
        <f t="shared" si="7"/>
        <v>505.1570627194688</v>
      </c>
      <c r="BF55">
        <f t="shared" si="7"/>
        <v>508.20496562024852</v>
      </c>
      <c r="BG55">
        <f t="shared" si="7"/>
        <v>511.25261903736293</v>
      </c>
      <c r="BH55">
        <f t="shared" si="7"/>
        <v>514.30010064716532</v>
      </c>
      <c r="BI55">
        <f t="shared" si="7"/>
        <v>517.34746394631122</v>
      </c>
      <c r="BJ55">
        <f t="shared" si="7"/>
        <v>520.39474577705914</v>
      </c>
      <c r="BK55">
        <f t="shared" si="7"/>
        <v>523.44197151103162</v>
      </c>
      <c r="BL55">
        <f t="shared" si="7"/>
        <v>526.48915861983744</v>
      </c>
    </row>
    <row r="58" spans="1:64" x14ac:dyDescent="0.25">
      <c r="N58" t="s">
        <v>23</v>
      </c>
      <c r="P58">
        <f>BL55</f>
        <v>526.48915861983744</v>
      </c>
      <c r="R58" t="s">
        <v>24</v>
      </c>
      <c r="U58">
        <f>((P58*1000)/(365*24))*4</f>
        <v>240.40600850220889</v>
      </c>
    </row>
    <row r="60" spans="1:64" x14ac:dyDescent="0.25">
      <c r="L60">
        <v>1E-3</v>
      </c>
      <c r="M60">
        <v>2E-3</v>
      </c>
      <c r="N60">
        <v>4.0000000000000001E-3</v>
      </c>
      <c r="O60">
        <v>8.0000000000000002E-3</v>
      </c>
      <c r="P60">
        <v>0.01</v>
      </c>
      <c r="Q60">
        <v>0.02</v>
      </c>
      <c r="R60">
        <v>0.03</v>
      </c>
      <c r="S60">
        <v>0.04</v>
      </c>
      <c r="T60">
        <v>0.05</v>
      </c>
      <c r="U60">
        <v>0.06</v>
      </c>
      <c r="V60">
        <v>7.0000000000000007E-2</v>
      </c>
      <c r="W60">
        <v>0.08</v>
      </c>
      <c r="X60">
        <v>0.09</v>
      </c>
      <c r="Y60">
        <v>0.1</v>
      </c>
      <c r="Z60">
        <v>0.11</v>
      </c>
      <c r="AA60">
        <v>0.12</v>
      </c>
      <c r="AB60">
        <v>0.13</v>
      </c>
      <c r="AC60">
        <v>0.14000000000000001</v>
      </c>
      <c r="AD60">
        <v>0.15</v>
      </c>
      <c r="AE60">
        <v>0.16</v>
      </c>
      <c r="AF60">
        <v>0.17</v>
      </c>
      <c r="AG60">
        <v>0.18</v>
      </c>
      <c r="AH60">
        <v>0.19</v>
      </c>
      <c r="AI60">
        <v>0.2</v>
      </c>
    </row>
    <row r="61" spans="1:64" x14ac:dyDescent="0.25">
      <c r="L61">
        <f>$C53/($C53+L60)</f>
        <v>0.8096942708282534</v>
      </c>
      <c r="M61">
        <f t="shared" ref="M61" si="8">$C53/($C53+M60)</f>
        <v>0.68024058944223098</v>
      </c>
      <c r="N61">
        <f t="shared" ref="N61" si="9">$C53/($C53+N60)</f>
        <v>0.51542772417492466</v>
      </c>
      <c r="O61">
        <f t="shared" ref="O61" si="10">$C53/($C53+O60)</f>
        <v>0.34718937741745665</v>
      </c>
      <c r="P61">
        <f t="shared" ref="P61" si="11">$C53/($C53+P60)</f>
        <v>0.29847711895460655</v>
      </c>
      <c r="Q61">
        <f t="shared" ref="Q61" si="12">$C53/($C53+Q60)</f>
        <v>0.17541763456699805</v>
      </c>
      <c r="R61">
        <f t="shared" ref="R61" si="13">$C53/($C53+R60)</f>
        <v>0.12420783809581488</v>
      </c>
      <c r="S61">
        <f t="shared" ref="S61" si="14">$C53/($C53+S60)</f>
        <v>9.6141252864388335E-2</v>
      </c>
      <c r="T61">
        <f t="shared" ref="T61" si="15">$C53/($C53+T60)</f>
        <v>7.8420898987390547E-2</v>
      </c>
      <c r="U61">
        <f t="shared" ref="U61" si="16">$C53/($C53+U60)</f>
        <v>6.6216204875132315E-2</v>
      </c>
      <c r="V61">
        <f t="shared" ref="V61" si="17">$C53/($C53+V60)</f>
        <v>5.7298762261686446E-2</v>
      </c>
      <c r="W61">
        <f t="shared" ref="W61" si="18">$C53/($C53+W60)</f>
        <v>5.0498101820334367E-2</v>
      </c>
      <c r="X61">
        <f t="shared" ref="X61" si="19">$C53/($C53+X60)</f>
        <v>4.5140480348391875E-2</v>
      </c>
      <c r="Y61">
        <f t="shared" ref="Y61" si="20">$C53/($C53+Y60)</f>
        <v>4.0810653564074095E-2</v>
      </c>
      <c r="Z61">
        <f t="shared" ref="Z61" si="21">$C53/($C53+Z60)</f>
        <v>3.7238752132105708E-2</v>
      </c>
      <c r="AA61">
        <f t="shared" ref="AA61" si="22">$C53/($C53+AA60)</f>
        <v>3.4241782893240459E-2</v>
      </c>
      <c r="AB61">
        <f t="shared" ref="AB61" si="23">$C53/($C53+AB60)</f>
        <v>3.1691273879899326E-2</v>
      </c>
      <c r="AC61">
        <f t="shared" ref="AC61" si="24">$C53/($C53+AC60)</f>
        <v>2.9494376772206871E-2</v>
      </c>
      <c r="AD61">
        <f t="shared" ref="AD61" si="25">$C53/($C53+AD60)</f>
        <v>2.7582319876372094E-2</v>
      </c>
      <c r="AE61">
        <f t="shared" ref="AE61" si="26">$C53/($C53+AE60)</f>
        <v>2.5903079072396199E-2</v>
      </c>
      <c r="AF61">
        <f t="shared" ref="AF61" si="27">$C53/($C53+AF60)</f>
        <v>2.4416572327176877E-2</v>
      </c>
      <c r="AG61">
        <f t="shared" ref="AG61" si="28">$C53/($C53+AG60)</f>
        <v>2.309141904807397E-2</v>
      </c>
      <c r="AH61">
        <f t="shared" ref="AH61" si="29">$C53/($C53+AH60)</f>
        <v>2.1902700384115025E-2</v>
      </c>
      <c r="AI61">
        <f t="shared" ref="AI61" si="30">$C53/($C53+AI60)</f>
        <v>2.0830377440707867E-2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0.65073924410507122</v>
      </c>
      <c r="B76" s="3">
        <v>19.988328624767096</v>
      </c>
      <c r="C76" s="3">
        <v>3.8432933999745645E-3</v>
      </c>
      <c r="G76" t="s">
        <v>5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 s="26">
        <v>0.05</v>
      </c>
      <c r="AI76" s="26">
        <v>0.05</v>
      </c>
      <c r="AJ76" s="26">
        <v>0.05</v>
      </c>
      <c r="AK76" s="26">
        <v>0.05</v>
      </c>
      <c r="AL76" s="26">
        <v>0.05</v>
      </c>
      <c r="AM76" s="26">
        <v>0.05</v>
      </c>
      <c r="AN76" s="26">
        <v>0.05</v>
      </c>
      <c r="AO76" s="26">
        <v>0.05</v>
      </c>
      <c r="AP76" s="26">
        <v>0.05</v>
      </c>
      <c r="AQ76" s="26">
        <v>0.05</v>
      </c>
      <c r="AR76" s="26">
        <v>0.05</v>
      </c>
      <c r="AS76" s="26">
        <v>0.05</v>
      </c>
      <c r="AT76" s="26">
        <v>0.05</v>
      </c>
      <c r="AU76" s="26">
        <v>0.05</v>
      </c>
      <c r="AV76" s="26">
        <v>0.05</v>
      </c>
      <c r="AW76" s="26">
        <v>0.05</v>
      </c>
      <c r="AX76" s="26">
        <v>0.05</v>
      </c>
      <c r="AY76" s="26">
        <v>0.05</v>
      </c>
      <c r="AZ76" s="26">
        <v>0.05</v>
      </c>
      <c r="BA76" s="26">
        <v>0.05</v>
      </c>
      <c r="BB76" s="26">
        <v>0.05</v>
      </c>
      <c r="BC76" s="26">
        <v>0.05</v>
      </c>
      <c r="BD76" s="26">
        <v>0.05</v>
      </c>
      <c r="BE76" s="26">
        <v>0.05</v>
      </c>
      <c r="BF76" s="26">
        <v>0.05</v>
      </c>
      <c r="BG76" s="26">
        <v>0.05</v>
      </c>
      <c r="BH76" s="26">
        <v>0.05</v>
      </c>
      <c r="BI76" s="26">
        <v>0.05</v>
      </c>
      <c r="BJ76" s="26">
        <v>0.05</v>
      </c>
      <c r="BK76" s="26">
        <v>0.05</v>
      </c>
      <c r="BL76" s="26">
        <v>0.05</v>
      </c>
    </row>
    <row r="77" spans="1:64" x14ac:dyDescent="0.25">
      <c r="E77" t="s">
        <v>4</v>
      </c>
      <c r="F77">
        <f>SUM(J77:AH77)</f>
        <v>21.308172829884107</v>
      </c>
      <c r="I77">
        <v>0</v>
      </c>
      <c r="J77">
        <f>(J78-J74)^2</f>
        <v>1.1657260768434435E-3</v>
      </c>
      <c r="K77">
        <f t="shared" ref="K77:AH77" si="31">(K78-K74)^2</f>
        <v>9.0306838732618841E-3</v>
      </c>
      <c r="L77">
        <f t="shared" si="31"/>
        <v>1.0675750981752441E-2</v>
      </c>
      <c r="M77">
        <f t="shared" si="31"/>
        <v>1.962340344592756E-2</v>
      </c>
      <c r="N77">
        <f t="shared" si="31"/>
        <v>5.9090800142420061E-2</v>
      </c>
      <c r="O77">
        <f t="shared" si="31"/>
        <v>9.6621699891136614E-2</v>
      </c>
      <c r="P77">
        <f t="shared" si="31"/>
        <v>0.1989677458793393</v>
      </c>
      <c r="Q77">
        <f t="shared" si="31"/>
        <v>0.18046290598019885</v>
      </c>
      <c r="R77">
        <f t="shared" si="31"/>
        <v>0.2621637281769304</v>
      </c>
      <c r="S77">
        <f t="shared" si="31"/>
        <v>0.22963799962640785</v>
      </c>
      <c r="T77">
        <f t="shared" si="31"/>
        <v>0.44808914629948693</v>
      </c>
      <c r="U77">
        <f t="shared" si="31"/>
        <v>0.92523188791973099</v>
      </c>
      <c r="V77">
        <f t="shared" si="31"/>
        <v>1.5714683962653835</v>
      </c>
      <c r="W77">
        <f t="shared" si="31"/>
        <v>1.3868227656621945</v>
      </c>
      <c r="X77">
        <f t="shared" si="31"/>
        <v>2.974686240609437</v>
      </c>
      <c r="Y77">
        <f t="shared" si="31"/>
        <v>0.86292414563516184</v>
      </c>
      <c r="Z77">
        <f t="shared" si="31"/>
        <v>1.5756981058009492</v>
      </c>
      <c r="AA77">
        <f t="shared" si="31"/>
        <v>2.3668549042827078</v>
      </c>
      <c r="AB77">
        <f t="shared" si="31"/>
        <v>0.95894855787359023</v>
      </c>
      <c r="AC77">
        <f t="shared" si="31"/>
        <v>0.12499298682318137</v>
      </c>
      <c r="AD77">
        <f t="shared" si="31"/>
        <v>8.9496167644028592E-3</v>
      </c>
      <c r="AE77">
        <f t="shared" si="31"/>
        <v>0.19570756056032076</v>
      </c>
      <c r="AF77">
        <f t="shared" si="31"/>
        <v>0.74570910281176672</v>
      </c>
      <c r="AG77">
        <f t="shared" si="31"/>
        <v>2.9258999557242462</v>
      </c>
      <c r="AH77">
        <f t="shared" si="31"/>
        <v>3.1687490127773281</v>
      </c>
    </row>
    <row r="78" spans="1:64" x14ac:dyDescent="0.25">
      <c r="G78" t="s">
        <v>6</v>
      </c>
      <c r="J78">
        <f>$I74+($C76/($C76+I76))*I73*(1/(1+EXP(-$A76*(J75-$B76))))</f>
        <v>7.8312542704743245E-3</v>
      </c>
      <c r="K78">
        <f t="shared" ref="K78:BL78" si="32">$I74+($C76/($C76+J76))*J73*(1/(1+EXP(-$A76*(K75-$B76))))</f>
        <v>7.896087565961012E-3</v>
      </c>
      <c r="L78">
        <f t="shared" si="32"/>
        <v>8.0488544085228347E-3</v>
      </c>
      <c r="M78">
        <f t="shared" si="32"/>
        <v>8.3883615169839578E-3</v>
      </c>
      <c r="N78">
        <f t="shared" si="32"/>
        <v>9.0288024316345136E-3</v>
      </c>
      <c r="O78">
        <f t="shared" si="32"/>
        <v>1.0150712800463325E-2</v>
      </c>
      <c r="P78">
        <f t="shared" si="32"/>
        <v>1.2808731108878989E-2</v>
      </c>
      <c r="Q78">
        <f t="shared" si="32"/>
        <v>1.8288195452651573E-2</v>
      </c>
      <c r="R78">
        <f t="shared" si="32"/>
        <v>3.1395226501037966E-2</v>
      </c>
      <c r="S78">
        <f t="shared" si="32"/>
        <v>5.3095548280135796E-2</v>
      </c>
      <c r="T78">
        <f t="shared" si="32"/>
        <v>0.10439465855309238</v>
      </c>
      <c r="U78">
        <f t="shared" si="32"/>
        <v>0.19957022632925292</v>
      </c>
      <c r="V78">
        <f t="shared" si="32"/>
        <v>0.41685133042125738</v>
      </c>
      <c r="W78">
        <f t="shared" si="32"/>
        <v>0.90029321893669023</v>
      </c>
      <c r="X78">
        <f t="shared" si="32"/>
        <v>1.7243998923066164</v>
      </c>
      <c r="Y78">
        <f t="shared" si="32"/>
        <v>3.3954219094761728</v>
      </c>
      <c r="Z78">
        <f t="shared" si="32"/>
        <v>6.5488792109561933</v>
      </c>
      <c r="AA78">
        <f t="shared" si="32"/>
        <v>11.735369160203174</v>
      </c>
      <c r="AB78">
        <f t="shared" si="32"/>
        <v>19.560940690526486</v>
      </c>
      <c r="AC78">
        <f t="shared" si="32"/>
        <v>31.106843349498714</v>
      </c>
      <c r="AD78">
        <f t="shared" si="32"/>
        <v>45.082401077239496</v>
      </c>
      <c r="AE78">
        <f t="shared" si="32"/>
        <v>56.574165177131654</v>
      </c>
      <c r="AF78">
        <f t="shared" si="32"/>
        <v>64.895442445252243</v>
      </c>
      <c r="AG78">
        <f t="shared" si="32"/>
        <v>77.05441386630892</v>
      </c>
      <c r="AH78">
        <f t="shared" si="32"/>
        <v>87.198524083904772</v>
      </c>
      <c r="AI78">
        <f t="shared" si="32"/>
        <v>89.779166834952733</v>
      </c>
      <c r="AJ78">
        <f t="shared" si="32"/>
        <v>101.90797353316736</v>
      </c>
      <c r="AK78">
        <f t="shared" si="32"/>
        <v>104.57004254014295</v>
      </c>
      <c r="AL78">
        <f t="shared" si="32"/>
        <v>107.00336625791932</v>
      </c>
      <c r="AM78">
        <f t="shared" si="32"/>
        <v>109.31327031926007</v>
      </c>
      <c r="AN78">
        <f t="shared" si="32"/>
        <v>111.55699143744107</v>
      </c>
      <c r="AO78">
        <f t="shared" si="32"/>
        <v>113.7653434350776</v>
      </c>
      <c r="AP78">
        <f t="shared" si="32"/>
        <v>115.95483102007529</v>
      </c>
      <c r="AQ78">
        <f t="shared" si="32"/>
        <v>118.13426937993087</v>
      </c>
      <c r="AR78">
        <f t="shared" si="32"/>
        <v>120.30835880681468</v>
      </c>
      <c r="AS78">
        <f t="shared" si="32"/>
        <v>122.4796028471422</v>
      </c>
      <c r="AT78">
        <f t="shared" si="32"/>
        <v>124.64933399912599</v>
      </c>
      <c r="AU78">
        <f t="shared" si="32"/>
        <v>126.81826108142978</v>
      </c>
      <c r="AV78">
        <f t="shared" si="32"/>
        <v>128.98676097508718</v>
      </c>
      <c r="AW78">
        <f t="shared" si="32"/>
        <v>131.15503398850024</v>
      </c>
      <c r="AX78">
        <f t="shared" si="32"/>
        <v>133.32318654464902</v>
      </c>
      <c r="AY78">
        <f t="shared" si="32"/>
        <v>135.49127516631623</v>
      </c>
      <c r="AZ78">
        <f t="shared" si="32"/>
        <v>137.6593298638663</v>
      </c>
      <c r="BA78">
        <f t="shared" si="32"/>
        <v>139.82736656616314</v>
      </c>
      <c r="BB78">
        <f t="shared" si="32"/>
        <v>141.99539372539923</v>
      </c>
      <c r="BC78">
        <f t="shared" si="32"/>
        <v>144.16341582520386</v>
      </c>
      <c r="BD78">
        <f t="shared" si="32"/>
        <v>146.33143524334787</v>
      </c>
      <c r="BE78">
        <f t="shared" si="32"/>
        <v>148.49945324048068</v>
      </c>
      <c r="BF78">
        <f t="shared" si="32"/>
        <v>150.66747048480269</v>
      </c>
      <c r="BG78">
        <f t="shared" si="32"/>
        <v>152.83548733039967</v>
      </c>
      <c r="BH78">
        <f t="shared" si="32"/>
        <v>155.0035039648613</v>
      </c>
      <c r="BI78">
        <f t="shared" si="32"/>
        <v>157.17152048754573</v>
      </c>
      <c r="BJ78">
        <f t="shared" si="32"/>
        <v>159.33953695106689</v>
      </c>
      <c r="BK78">
        <f t="shared" si="32"/>
        <v>161.50755338327963</v>
      </c>
      <c r="BL78">
        <f t="shared" si="32"/>
        <v>163.6755697989278</v>
      </c>
    </row>
    <row r="81" spans="1:64" x14ac:dyDescent="0.25">
      <c r="N81" t="s">
        <v>23</v>
      </c>
      <c r="P81">
        <f>BL78</f>
        <v>163.6755697989278</v>
      </c>
      <c r="R81" t="s">
        <v>24</v>
      </c>
      <c r="U81">
        <f>((P81*1000)/(365*24))*4</f>
        <v>74.737703104533239</v>
      </c>
    </row>
    <row r="82" spans="1:64" x14ac:dyDescent="0.25">
      <c r="L82">
        <v>1E-3</v>
      </c>
      <c r="M82">
        <v>2E-3</v>
      </c>
      <c r="N82">
        <v>4.0000000000000001E-3</v>
      </c>
      <c r="O82">
        <v>8.0000000000000002E-3</v>
      </c>
      <c r="P82">
        <v>0.01</v>
      </c>
      <c r="Q82">
        <v>0.02</v>
      </c>
      <c r="R82">
        <v>0.03</v>
      </c>
      <c r="S82">
        <v>0.04</v>
      </c>
      <c r="T82">
        <v>0.05</v>
      </c>
      <c r="U82">
        <v>0.06</v>
      </c>
      <c r="V82">
        <v>7.0000000000000007E-2</v>
      </c>
      <c r="W82">
        <v>0.08</v>
      </c>
      <c r="X82">
        <v>0.09</v>
      </c>
      <c r="Y82">
        <v>0.1</v>
      </c>
      <c r="Z82">
        <v>0.11</v>
      </c>
      <c r="AA82">
        <v>0.12</v>
      </c>
      <c r="AB82">
        <v>0.13</v>
      </c>
      <c r="AC82">
        <v>0.14000000000000001</v>
      </c>
      <c r="AD82">
        <v>0.15</v>
      </c>
      <c r="AE82">
        <v>0.16</v>
      </c>
      <c r="AF82">
        <v>0.17</v>
      </c>
      <c r="AG82">
        <v>0.18</v>
      </c>
      <c r="AH82">
        <v>0.19</v>
      </c>
      <c r="AI82">
        <v>0.2</v>
      </c>
    </row>
    <row r="83" spans="1:64" x14ac:dyDescent="0.25">
      <c r="L83">
        <f>$C76/($C76+L82)</f>
        <v>0.79352892393319563</v>
      </c>
      <c r="M83">
        <f t="shared" ref="M83:AI83" si="33">$C76/($C76+M82)</f>
        <v>0.65772726729609265</v>
      </c>
      <c r="N83">
        <f t="shared" si="33"/>
        <v>0.49001015313121243</v>
      </c>
      <c r="O83">
        <f t="shared" si="33"/>
        <v>0.32451221718300238</v>
      </c>
      <c r="P83">
        <f t="shared" si="33"/>
        <v>0.27762854466276254</v>
      </c>
      <c r="Q83">
        <f t="shared" si="33"/>
        <v>0.16118970376712574</v>
      </c>
      <c r="R83">
        <f t="shared" si="33"/>
        <v>0.11356144789317263</v>
      </c>
      <c r="S83">
        <f t="shared" si="33"/>
        <v>8.7659778769648589E-2</v>
      </c>
      <c r="T83">
        <f t="shared" si="33"/>
        <v>7.13792407055171E-2</v>
      </c>
      <c r="U83">
        <f t="shared" si="33"/>
        <v>6.0198858725795244E-2</v>
      </c>
      <c r="V83">
        <f t="shared" si="33"/>
        <v>5.2046614161116056E-2</v>
      </c>
      <c r="W83">
        <f t="shared" si="33"/>
        <v>4.5839008036577561E-2</v>
      </c>
      <c r="X83">
        <f t="shared" si="33"/>
        <v>4.0954374689237051E-2</v>
      </c>
      <c r="Y83">
        <f t="shared" si="33"/>
        <v>3.7010511455672933E-2</v>
      </c>
      <c r="Z83">
        <f t="shared" si="33"/>
        <v>3.375950646887578E-2</v>
      </c>
      <c r="AA83">
        <f t="shared" si="33"/>
        <v>3.1033520624826616E-2</v>
      </c>
      <c r="AB83">
        <f t="shared" si="33"/>
        <v>2.8714874704176215E-2</v>
      </c>
      <c r="AC83">
        <f t="shared" si="33"/>
        <v>2.6718613771500619E-2</v>
      </c>
      <c r="AD83">
        <f t="shared" si="33"/>
        <v>2.4981871585279002E-2</v>
      </c>
      <c r="AE83">
        <f t="shared" si="33"/>
        <v>2.3457129798973887E-2</v>
      </c>
      <c r="AF83">
        <f t="shared" si="33"/>
        <v>2.2107803670815218E-2</v>
      </c>
      <c r="AG83">
        <f t="shared" si="33"/>
        <v>2.0905268443015702E-2</v>
      </c>
      <c r="AH83">
        <f t="shared" si="33"/>
        <v>1.9826806141001466E-2</v>
      </c>
      <c r="AI83">
        <f t="shared" si="33"/>
        <v>1.8854156719462833E-2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0.41547166581702655</v>
      </c>
      <c r="B99" s="3">
        <v>32.058982428877961</v>
      </c>
      <c r="C99" s="3">
        <v>1.9121434266546158E-3</v>
      </c>
      <c r="G99" t="s">
        <v>5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 s="26">
        <v>0.05</v>
      </c>
      <c r="AI99" s="26">
        <v>0.05</v>
      </c>
      <c r="AJ99" s="26">
        <v>0.05</v>
      </c>
      <c r="AK99" s="26">
        <v>0.05</v>
      </c>
      <c r="AL99" s="26">
        <v>0.05</v>
      </c>
      <c r="AM99" s="26">
        <v>0.05</v>
      </c>
      <c r="AN99" s="26">
        <v>0.05</v>
      </c>
      <c r="AO99" s="26">
        <v>0.05</v>
      </c>
      <c r="AP99" s="26">
        <v>0.05</v>
      </c>
      <c r="AQ99" s="26">
        <v>0.05</v>
      </c>
      <c r="AR99" s="26">
        <v>0.05</v>
      </c>
      <c r="AS99" s="26">
        <v>0.05</v>
      </c>
      <c r="AT99" s="26">
        <v>0.05</v>
      </c>
      <c r="AU99" s="26">
        <v>0.05</v>
      </c>
      <c r="AV99" s="26">
        <v>0.05</v>
      </c>
      <c r="AW99" s="26">
        <v>0.05</v>
      </c>
      <c r="AX99" s="26">
        <v>0.05</v>
      </c>
      <c r="AY99" s="26">
        <v>0.05</v>
      </c>
      <c r="AZ99" s="26">
        <v>0.05</v>
      </c>
      <c r="BA99" s="26">
        <v>0.05</v>
      </c>
      <c r="BB99" s="26">
        <v>0.05</v>
      </c>
      <c r="BC99" s="26">
        <v>0.05</v>
      </c>
      <c r="BD99" s="26">
        <v>0.05</v>
      </c>
      <c r="BE99" s="26">
        <v>0.05</v>
      </c>
      <c r="BF99" s="26">
        <v>0.05</v>
      </c>
      <c r="BG99" s="26">
        <v>0.05</v>
      </c>
      <c r="BH99" s="26">
        <v>0.05</v>
      </c>
      <c r="BI99" s="26">
        <v>0.05</v>
      </c>
      <c r="BJ99" s="26">
        <v>0.05</v>
      </c>
      <c r="BK99" s="26">
        <v>0.05</v>
      </c>
      <c r="BL99" s="26">
        <v>0.05</v>
      </c>
    </row>
    <row r="100" spans="1:64" x14ac:dyDescent="0.25">
      <c r="E100" t="s">
        <v>4</v>
      </c>
      <c r="F100">
        <f>SUM(J100:AH100)</f>
        <v>9.7616316532513736E-2</v>
      </c>
      <c r="I100">
        <v>0</v>
      </c>
      <c r="J100">
        <f>(J101-J97)^2</f>
        <v>6.5935335638700203E-10</v>
      </c>
      <c r="K100">
        <f t="shared" ref="K100:AH100" si="34">(K101-K97)^2</f>
        <v>1.7577510672311453E-9</v>
      </c>
      <c r="L100">
        <f t="shared" si="34"/>
        <v>4.9638941631592441E-9</v>
      </c>
      <c r="M100">
        <f t="shared" si="34"/>
        <v>1.4152544264658321E-8</v>
      </c>
      <c r="N100">
        <f t="shared" si="34"/>
        <v>2.9216413412475755E-6</v>
      </c>
      <c r="O100">
        <f t="shared" si="34"/>
        <v>7.9366088997117641E-6</v>
      </c>
      <c r="P100">
        <f t="shared" si="34"/>
        <v>3.2605537538593895E-5</v>
      </c>
      <c r="Q100">
        <f t="shared" si="34"/>
        <v>6.1024522345347339E-5</v>
      </c>
      <c r="R100">
        <f t="shared" si="34"/>
        <v>4.3924155118771467E-5</v>
      </c>
      <c r="S100">
        <f t="shared" si="34"/>
        <v>3.3060453273380552E-5</v>
      </c>
      <c r="T100">
        <f t="shared" si="34"/>
        <v>2.9387786757152128E-5</v>
      </c>
      <c r="U100">
        <f t="shared" si="34"/>
        <v>2.7364187908878369E-5</v>
      </c>
      <c r="V100">
        <f t="shared" si="34"/>
        <v>4.2611706981595681E-7</v>
      </c>
      <c r="W100">
        <f t="shared" si="34"/>
        <v>1.4633232843767078E-5</v>
      </c>
      <c r="X100">
        <f t="shared" si="34"/>
        <v>1.4952295709162296E-4</v>
      </c>
      <c r="Y100">
        <f t="shared" si="34"/>
        <v>5.183267492513187E-4</v>
      </c>
      <c r="Z100">
        <f t="shared" si="34"/>
        <v>1.4658349617233226E-3</v>
      </c>
      <c r="AA100">
        <f t="shared" si="34"/>
        <v>4.3134948613486289E-3</v>
      </c>
      <c r="AB100">
        <f t="shared" si="34"/>
        <v>4.2678901060279559E-5</v>
      </c>
      <c r="AC100">
        <f t="shared" si="34"/>
        <v>1.2432412993923074E-2</v>
      </c>
      <c r="AD100">
        <f t="shared" si="34"/>
        <v>2.6302709286715662E-2</v>
      </c>
      <c r="AE100">
        <f t="shared" si="34"/>
        <v>6.5408554094298376E-4</v>
      </c>
      <c r="AF100">
        <f t="shared" si="34"/>
        <v>6.4863460211700315E-3</v>
      </c>
      <c r="AG100">
        <f t="shared" si="34"/>
        <v>3.8067366668217195E-2</v>
      </c>
      <c r="AH100">
        <f t="shared" si="34"/>
        <v>6.9302318144300974E-3</v>
      </c>
    </row>
    <row r="101" spans="1:64" x14ac:dyDescent="0.25">
      <c r="G101" t="s">
        <v>6</v>
      </c>
      <c r="J101">
        <f>$I97+($C99/($C99+I99))*I96*(1/(1+EXP(-$A99*(J98-$B99))))</f>
        <v>2.5677876788920888E-5</v>
      </c>
      <c r="K101">
        <f t="shared" ref="K101:BL101" si="35">$I97+($C99/($C99+J99))*J96*(1/(1+EXP(-$A99*(K98-$B99))))</f>
        <v>4.1925541943201466E-5</v>
      </c>
      <c r="L101">
        <f t="shared" si="35"/>
        <v>7.04549087229502E-5</v>
      </c>
      <c r="M101">
        <f t="shared" si="35"/>
        <v>1.1896446639504722E-4</v>
      </c>
      <c r="N101">
        <f t="shared" si="35"/>
        <v>1.9071905725022035E-4</v>
      </c>
      <c r="O101">
        <f t="shared" si="35"/>
        <v>2.8280123177086341E-4</v>
      </c>
      <c r="P101">
        <f t="shared" si="35"/>
        <v>4.8987412235125104E-4</v>
      </c>
      <c r="Q101">
        <f t="shared" si="35"/>
        <v>7.8818059954357752E-4</v>
      </c>
      <c r="R101">
        <f t="shared" si="35"/>
        <v>1.3825709182212714E-3</v>
      </c>
      <c r="S101">
        <f t="shared" si="35"/>
        <v>2.0501779789822584E-3</v>
      </c>
      <c r="T101">
        <f t="shared" si="35"/>
        <v>3.3789496629202799E-3</v>
      </c>
      <c r="U101">
        <f t="shared" si="35"/>
        <v>5.2689209613237175E-3</v>
      </c>
      <c r="V101">
        <f t="shared" si="35"/>
        <v>8.7527764317252548E-3</v>
      </c>
      <c r="W101">
        <f t="shared" si="35"/>
        <v>1.5025340879420692E-2</v>
      </c>
      <c r="X101">
        <f t="shared" si="35"/>
        <v>2.2013958009889589E-2</v>
      </c>
      <c r="Y101">
        <f t="shared" si="35"/>
        <v>3.5305790490785451E-2</v>
      </c>
      <c r="Z101">
        <f t="shared" si="35"/>
        <v>5.6402224176893216E-2</v>
      </c>
      <c r="AA101">
        <f t="shared" si="35"/>
        <v>8.6798901990863084E-2</v>
      </c>
      <c r="AB101">
        <f t="shared" si="35"/>
        <v>0.13220410908097455</v>
      </c>
      <c r="AC101">
        <f t="shared" si="35"/>
        <v>0.21755856908794236</v>
      </c>
      <c r="AD101">
        <f t="shared" si="35"/>
        <v>0.36172219972405639</v>
      </c>
      <c r="AE101">
        <f t="shared" si="35"/>
        <v>0.58138860389181335</v>
      </c>
      <c r="AF101">
        <f t="shared" si="35"/>
        <v>0.90961295458509572</v>
      </c>
      <c r="AG101">
        <f t="shared" si="35"/>
        <v>1.5347520022404373</v>
      </c>
      <c r="AH101">
        <f t="shared" si="35"/>
        <v>2.5153406071340836</v>
      </c>
      <c r="AI101">
        <f t="shared" si="35"/>
        <v>3.8416370662373138</v>
      </c>
      <c r="AJ101">
        <f t="shared" si="35"/>
        <v>5.8572933595267429</v>
      </c>
      <c r="AK101">
        <f t="shared" si="35"/>
        <v>8.5035556343770295</v>
      </c>
      <c r="AL101">
        <f t="shared" si="35"/>
        <v>12.065100506407786</v>
      </c>
      <c r="AM101">
        <f t="shared" si="35"/>
        <v>16.618087297130881</v>
      </c>
      <c r="AN101">
        <f t="shared" si="35"/>
        <v>22.076962662054456</v>
      </c>
      <c r="AO101">
        <f t="shared" si="35"/>
        <v>28.150569265126443</v>
      </c>
      <c r="AP101">
        <f t="shared" si="35"/>
        <v>34.385388166720233</v>
      </c>
      <c r="AQ101">
        <f t="shared" si="35"/>
        <v>40.297427214406177</v>
      </c>
      <c r="AR101">
        <f t="shared" si="35"/>
        <v>45.519273289383534</v>
      </c>
      <c r="AS101">
        <f t="shared" si="35"/>
        <v>49.876205453747488</v>
      </c>
      <c r="AT101">
        <f t="shared" si="35"/>
        <v>53.36984059993047</v>
      </c>
      <c r="AU101">
        <f t="shared" si="35"/>
        <v>56.11099478771726</v>
      </c>
      <c r="AV101">
        <f t="shared" si="35"/>
        <v>58.251798003541957</v>
      </c>
      <c r="AW101">
        <f t="shared" si="35"/>
        <v>59.941184030217471</v>
      </c>
      <c r="AX101">
        <f t="shared" si="35"/>
        <v>61.304404134718553</v>
      </c>
      <c r="AY101">
        <f t="shared" si="35"/>
        <v>62.438180181918909</v>
      </c>
      <c r="AZ101">
        <f t="shared" si="35"/>
        <v>63.413416996066481</v>
      </c>
      <c r="BA101">
        <f t="shared" si="35"/>
        <v>64.280409886815008</v>
      </c>
      <c r="BB101">
        <f t="shared" si="35"/>
        <v>65.074085358427212</v>
      </c>
      <c r="BC101">
        <f t="shared" si="35"/>
        <v>65.818363800433332</v>
      </c>
      <c r="BD101">
        <f t="shared" si="35"/>
        <v>66.529479464988583</v>
      </c>
      <c r="BE101">
        <f t="shared" si="35"/>
        <v>67.218384254378265</v>
      </c>
      <c r="BF101">
        <f t="shared" si="35"/>
        <v>67.892437147819336</v>
      </c>
      <c r="BG101">
        <f t="shared" si="35"/>
        <v>68.556569793543744</v>
      </c>
      <c r="BH101">
        <f t="shared" si="35"/>
        <v>69.214081263534084</v>
      </c>
      <c r="BI101">
        <f t="shared" si="35"/>
        <v>69.867175834870054</v>
      </c>
      <c r="BJ101">
        <f t="shared" si="35"/>
        <v>70.51732507408623</v>
      </c>
      <c r="BK101">
        <f t="shared" si="35"/>
        <v>71.165510823454369</v>
      </c>
      <c r="BL101">
        <f t="shared" si="35"/>
        <v>71.812387905549457</v>
      </c>
    </row>
    <row r="104" spans="1:64" x14ac:dyDescent="0.25">
      <c r="N104" t="s">
        <v>23</v>
      </c>
      <c r="P104">
        <f>BL101</f>
        <v>71.812387905549457</v>
      </c>
      <c r="R104" t="s">
        <v>24</v>
      </c>
      <c r="U104">
        <f>((P104*1000)/(365*24))*4</f>
        <v>32.79104470573035</v>
      </c>
    </row>
    <row r="106" spans="1:64" x14ac:dyDescent="0.25">
      <c r="L106">
        <v>1E-3</v>
      </c>
      <c r="M106">
        <v>2E-3</v>
      </c>
      <c r="N106">
        <v>4.0000000000000001E-3</v>
      </c>
      <c r="O106">
        <v>8.0000000000000002E-3</v>
      </c>
      <c r="P106">
        <v>0.01</v>
      </c>
      <c r="Q106">
        <v>0.02</v>
      </c>
      <c r="R106">
        <v>0.03</v>
      </c>
      <c r="S106">
        <v>0.04</v>
      </c>
      <c r="T106">
        <v>0.05</v>
      </c>
      <c r="U106">
        <v>0.06</v>
      </c>
      <c r="V106">
        <v>7.0000000000000007E-2</v>
      </c>
      <c r="W106">
        <v>0.08</v>
      </c>
      <c r="X106">
        <v>0.09</v>
      </c>
      <c r="Y106">
        <v>0.1</v>
      </c>
      <c r="Z106">
        <v>0.11</v>
      </c>
      <c r="AA106">
        <v>0.12</v>
      </c>
      <c r="AB106">
        <v>0.13</v>
      </c>
      <c r="AC106">
        <v>0.14000000000000001</v>
      </c>
      <c r="AD106">
        <v>0.15</v>
      </c>
      <c r="AE106">
        <v>0.16</v>
      </c>
      <c r="AF106">
        <v>0.17</v>
      </c>
      <c r="AG106">
        <v>0.18</v>
      </c>
      <c r="AH106">
        <v>0.19</v>
      </c>
      <c r="AI106">
        <v>0.2</v>
      </c>
    </row>
    <row r="107" spans="1:64" x14ac:dyDescent="0.25">
      <c r="L107">
        <f>$C99/($C99+L106)</f>
        <v>0.65661031979157336</v>
      </c>
      <c r="M107">
        <f t="shared" ref="M107:AI107" si="36">$C99/($C99+M106)</f>
        <v>0.48877129954556481</v>
      </c>
      <c r="N107">
        <f t="shared" si="36"/>
        <v>0.32342642738229394</v>
      </c>
      <c r="O107">
        <f t="shared" si="36"/>
        <v>0.19290917658764861</v>
      </c>
      <c r="P107">
        <f t="shared" si="36"/>
        <v>0.16052051743903645</v>
      </c>
      <c r="Q107">
        <f t="shared" si="36"/>
        <v>8.7264097784638658E-2</v>
      </c>
      <c r="R107">
        <f t="shared" si="36"/>
        <v>5.9918990745620002E-2</v>
      </c>
      <c r="S107">
        <f t="shared" si="36"/>
        <v>4.5622658979510969E-2</v>
      </c>
      <c r="T107">
        <f t="shared" si="36"/>
        <v>3.6834222215390434E-2</v>
      </c>
      <c r="U107">
        <f t="shared" si="36"/>
        <v>3.0884788037097644E-2</v>
      </c>
      <c r="V107">
        <f t="shared" si="36"/>
        <v>2.6589993505128501E-2</v>
      </c>
      <c r="W107">
        <f t="shared" si="36"/>
        <v>2.3343833364179733E-2</v>
      </c>
      <c r="X107">
        <f t="shared" si="36"/>
        <v>2.0804034759351421E-2</v>
      </c>
      <c r="Y107">
        <f t="shared" si="36"/>
        <v>1.8762665197310568E-2</v>
      </c>
      <c r="Z107">
        <f t="shared" si="36"/>
        <v>1.7086112088522398E-2</v>
      </c>
      <c r="AA107">
        <f t="shared" si="36"/>
        <v>1.5684601819875382E-2</v>
      </c>
      <c r="AB107">
        <f t="shared" si="36"/>
        <v>1.4495583022027081E-2</v>
      </c>
      <c r="AC107">
        <f t="shared" si="36"/>
        <v>1.3474135338128279E-2</v>
      </c>
      <c r="AD107">
        <f t="shared" si="36"/>
        <v>1.258716639448792E-2</v>
      </c>
      <c r="AE107">
        <f t="shared" si="36"/>
        <v>1.1809759207596478E-2</v>
      </c>
      <c r="AF107">
        <f t="shared" si="36"/>
        <v>1.1122794402656153E-2</v>
      </c>
      <c r="AG107">
        <f t="shared" si="36"/>
        <v>1.0511356694697929E-2</v>
      </c>
      <c r="AH107">
        <f t="shared" si="36"/>
        <v>9.9636395723202518E-3</v>
      </c>
      <c r="AI107">
        <f t="shared" si="36"/>
        <v>9.4701754644549614E-3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0.32825700805001273</v>
      </c>
      <c r="B122" s="3">
        <v>20.407009676364627</v>
      </c>
      <c r="C122" s="3">
        <v>1.7070355959357699E-3</v>
      </c>
      <c r="G122" t="s">
        <v>5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 s="26">
        <v>0.05</v>
      </c>
      <c r="AI122" s="26">
        <v>0.05</v>
      </c>
      <c r="AJ122" s="26">
        <v>0.05</v>
      </c>
      <c r="AK122" s="26">
        <v>0.05</v>
      </c>
      <c r="AL122" s="26">
        <v>0.05</v>
      </c>
      <c r="AM122" s="26">
        <v>0.05</v>
      </c>
      <c r="AN122" s="26">
        <v>0.05</v>
      </c>
      <c r="AO122" s="26">
        <v>0.05</v>
      </c>
      <c r="AP122" s="26">
        <v>0.05</v>
      </c>
      <c r="AQ122" s="26">
        <v>0.05</v>
      </c>
      <c r="AR122" s="26">
        <v>0.05</v>
      </c>
      <c r="AS122" s="26">
        <v>0.05</v>
      </c>
      <c r="AT122" s="26">
        <v>0.05</v>
      </c>
      <c r="AU122" s="26">
        <v>0.05</v>
      </c>
      <c r="AV122" s="26">
        <v>0.05</v>
      </c>
      <c r="AW122" s="26">
        <v>0.05</v>
      </c>
      <c r="AX122" s="26">
        <v>0.05</v>
      </c>
      <c r="AY122" s="26">
        <v>0.05</v>
      </c>
      <c r="AZ122" s="26">
        <v>0.05</v>
      </c>
      <c r="BA122" s="26">
        <v>0.05</v>
      </c>
      <c r="BB122" s="26">
        <v>0.05</v>
      </c>
      <c r="BC122" s="26">
        <v>0.05</v>
      </c>
      <c r="BD122" s="26">
        <v>0.05</v>
      </c>
      <c r="BE122" s="26">
        <v>0.05</v>
      </c>
      <c r="BF122" s="26">
        <v>0.05</v>
      </c>
      <c r="BG122" s="26">
        <v>0.05</v>
      </c>
      <c r="BH122" s="26">
        <v>0.05</v>
      </c>
      <c r="BI122" s="26">
        <v>0.05</v>
      </c>
      <c r="BJ122" s="26">
        <v>0.05</v>
      </c>
      <c r="BK122" s="26">
        <v>0.05</v>
      </c>
      <c r="BL122" s="26">
        <v>0.05</v>
      </c>
    </row>
    <row r="123" spans="1:64" x14ac:dyDescent="0.25">
      <c r="E123" t="s">
        <v>4</v>
      </c>
      <c r="F123">
        <f>SUM(J123:AH123)</f>
        <v>6.324898580997445</v>
      </c>
      <c r="I123">
        <v>0</v>
      </c>
      <c r="J123">
        <f>(J124-J120)^2</f>
        <v>2.0710396466317875E-5</v>
      </c>
      <c r="K123">
        <f t="shared" ref="K123:AH123" si="37">(K124-K120)^2</f>
        <v>5.9402503410123305E-5</v>
      </c>
      <c r="L123">
        <f t="shared" si="37"/>
        <v>1.6598210462484347E-4</v>
      </c>
      <c r="M123">
        <f t="shared" si="37"/>
        <v>8.0867798134613085E-5</v>
      </c>
      <c r="N123">
        <f t="shared" si="37"/>
        <v>1.8471782233185227E-2</v>
      </c>
      <c r="O123">
        <f t="shared" si="37"/>
        <v>0.13223735448080087</v>
      </c>
      <c r="P123">
        <f t="shared" si="37"/>
        <v>0.13200156458731546</v>
      </c>
      <c r="Q123">
        <f t="shared" si="37"/>
        <v>0.17188879573267574</v>
      </c>
      <c r="R123">
        <f t="shared" si="37"/>
        <v>0.33280618065127954</v>
      </c>
      <c r="S123">
        <f t="shared" si="37"/>
        <v>0.26601839891644535</v>
      </c>
      <c r="T123">
        <f t="shared" si="37"/>
        <v>0.20662670137105221</v>
      </c>
      <c r="U123">
        <f t="shared" si="37"/>
        <v>0.2076187836211224</v>
      </c>
      <c r="V123">
        <f t="shared" si="37"/>
        <v>0.21832938203240793</v>
      </c>
      <c r="W123">
        <f t="shared" si="37"/>
        <v>8.9708260663788231E-2</v>
      </c>
      <c r="X123">
        <f t="shared" si="37"/>
        <v>0.27896224841524758</v>
      </c>
      <c r="Y123">
        <f t="shared" si="37"/>
        <v>1.267860060296932E-2</v>
      </c>
      <c r="Z123">
        <f t="shared" si="37"/>
        <v>0.83282886949073931</v>
      </c>
      <c r="AA123">
        <f t="shared" si="37"/>
        <v>0.9002475781099194</v>
      </c>
      <c r="AB123">
        <f t="shared" si="37"/>
        <v>0.65766181363809895</v>
      </c>
      <c r="AC123">
        <f t="shared" si="37"/>
        <v>1.0652132496536522</v>
      </c>
      <c r="AD123">
        <f t="shared" si="37"/>
        <v>0.53178076293784882</v>
      </c>
      <c r="AE123">
        <f t="shared" si="37"/>
        <v>2.4498821757589537E-2</v>
      </c>
      <c r="AF123">
        <f t="shared" si="37"/>
        <v>6.4001708886166978E-2</v>
      </c>
      <c r="AG123">
        <f t="shared" si="37"/>
        <v>0.10650321618661059</v>
      </c>
      <c r="AH123">
        <f t="shared" si="37"/>
        <v>7.4487544225893002E-2</v>
      </c>
    </row>
    <row r="124" spans="1:64" x14ac:dyDescent="0.25">
      <c r="G124" t="s">
        <v>6</v>
      </c>
      <c r="J124">
        <f>$I120+($C122/($C122+I122))*I119*(1/(1+EXP(-$A122*(J121-$B122))))</f>
        <v>1.165086766082226E-2</v>
      </c>
      <c r="K124">
        <f t="shared" ref="K124:BL124" si="38">$I120+($C122/($C122+J122))*J119*(1/(1+EXP(-$A122*(K121-$B122))))</f>
        <v>1.4907301953999422E-2</v>
      </c>
      <c r="L124">
        <f t="shared" si="38"/>
        <v>2.0483404232765633E-2</v>
      </c>
      <c r="M124">
        <f t="shared" si="38"/>
        <v>2.8792652452675632E-2</v>
      </c>
      <c r="N124">
        <f t="shared" si="38"/>
        <v>3.9589065071329782E-2</v>
      </c>
      <c r="O124">
        <f t="shared" si="38"/>
        <v>5.1935455862732793E-2</v>
      </c>
      <c r="P124">
        <f t="shared" si="38"/>
        <v>8.0263804322254273E-2</v>
      </c>
      <c r="Q124">
        <f t="shared" si="38"/>
        <v>0.12100426325979999</v>
      </c>
      <c r="R124">
        <f t="shared" si="38"/>
        <v>0.19138694411289198</v>
      </c>
      <c r="S124">
        <f t="shared" si="38"/>
        <v>0.26461239610600806</v>
      </c>
      <c r="T124">
        <f t="shared" si="38"/>
        <v>0.39800350758444381</v>
      </c>
      <c r="U124">
        <f t="shared" si="38"/>
        <v>0.56057132137340338</v>
      </c>
      <c r="V124">
        <f t="shared" si="38"/>
        <v>0.8445208338501512</v>
      </c>
      <c r="W124">
        <f t="shared" si="38"/>
        <v>1.2897175662986877</v>
      </c>
      <c r="X124">
        <f t="shared" si="38"/>
        <v>1.7564136654638451</v>
      </c>
      <c r="Y124">
        <f t="shared" si="38"/>
        <v>2.4991032315753192</v>
      </c>
      <c r="Z124">
        <f t="shared" si="38"/>
        <v>3.4282248216177131</v>
      </c>
      <c r="AA124">
        <f t="shared" si="38"/>
        <v>4.5422610767548379</v>
      </c>
      <c r="AB124">
        <f t="shared" si="38"/>
        <v>5.8710363436491466</v>
      </c>
      <c r="AC124">
        <f t="shared" si="38"/>
        <v>7.8785945959724604</v>
      </c>
      <c r="AD124">
        <f t="shared" si="38"/>
        <v>10.447137676462892</v>
      </c>
      <c r="AE124">
        <f t="shared" si="38"/>
        <v>12.614295090365331</v>
      </c>
      <c r="AF124">
        <f t="shared" si="38"/>
        <v>15.023708942036736</v>
      </c>
      <c r="AG124">
        <f t="shared" si="38"/>
        <v>18.531380827966188</v>
      </c>
      <c r="AH124">
        <f t="shared" si="38"/>
        <v>22.062767131614709</v>
      </c>
      <c r="AI124">
        <f t="shared" si="38"/>
        <v>24.033694719687929</v>
      </c>
      <c r="AJ124">
        <f t="shared" si="38"/>
        <v>26.737836879864197</v>
      </c>
      <c r="AK124">
        <f t="shared" si="38"/>
        <v>28.185137513391187</v>
      </c>
      <c r="AL124">
        <f t="shared" si="38"/>
        <v>29.468800099329599</v>
      </c>
      <c r="AM124">
        <f t="shared" si="38"/>
        <v>30.618513164583472</v>
      </c>
      <c r="AN124">
        <f t="shared" si="38"/>
        <v>31.661708768993069</v>
      </c>
      <c r="AO124">
        <f t="shared" si="38"/>
        <v>32.621965013319652</v>
      </c>
      <c r="AP124">
        <f t="shared" si="38"/>
        <v>33.518624118692031</v>
      </c>
      <c r="AQ124">
        <f t="shared" si="38"/>
        <v>34.367061434906731</v>
      </c>
      <c r="AR124">
        <f t="shared" si="38"/>
        <v>35.179234751096786</v>
      </c>
      <c r="AS124">
        <f t="shared" si="38"/>
        <v>35.964301478801282</v>
      </c>
      <c r="AT124">
        <f t="shared" si="38"/>
        <v>36.729197468073437</v>
      </c>
      <c r="AU124">
        <f t="shared" si="38"/>
        <v>37.479134203672096</v>
      </c>
      <c r="AV124">
        <f t="shared" si="38"/>
        <v>38.218004778371551</v>
      </c>
      <c r="AW124">
        <f t="shared" si="38"/>
        <v>38.948704966027812</v>
      </c>
      <c r="AX124">
        <f t="shared" si="38"/>
        <v>39.6733818366395</v>
      </c>
      <c r="AY124">
        <f t="shared" si="38"/>
        <v>40.393623499499071</v>
      </c>
      <c r="AZ124">
        <f t="shared" si="38"/>
        <v>41.110602454843921</v>
      </c>
      <c r="BA124">
        <f t="shared" si="38"/>
        <v>41.825183116549383</v>
      </c>
      <c r="BB124">
        <f t="shared" si="38"/>
        <v>42.538002039821919</v>
      </c>
      <c r="BC124">
        <f t="shared" si="38"/>
        <v>43.249527553038213</v>
      </c>
      <c r="BD124">
        <f t="shared" si="38"/>
        <v>43.960103954115723</v>
      </c>
      <c r="BE124">
        <f t="shared" si="38"/>
        <v>44.669984195735431</v>
      </c>
      <c r="BF124">
        <f t="shared" si="38"/>
        <v>45.379354017098265</v>
      </c>
      <c r="BG124">
        <f t="shared" si="38"/>
        <v>46.088349737166638</v>
      </c>
      <c r="BH124">
        <f t="shared" si="38"/>
        <v>46.797071360443752</v>
      </c>
      <c r="BI124">
        <f t="shared" si="38"/>
        <v>47.505592221817686</v>
      </c>
      <c r="BJ124">
        <f t="shared" si="38"/>
        <v>48.213966079284305</v>
      </c>
      <c r="BK124">
        <f t="shared" si="38"/>
        <v>48.922232326632866</v>
      </c>
      <c r="BL124">
        <f t="shared" si="38"/>
        <v>49.630419822354277</v>
      </c>
    </row>
    <row r="127" spans="1:64" x14ac:dyDescent="0.25">
      <c r="N127" t="s">
        <v>23</v>
      </c>
      <c r="P127">
        <f>BL124</f>
        <v>49.630419822354277</v>
      </c>
      <c r="R127" t="s">
        <v>24</v>
      </c>
      <c r="U127">
        <f>((P127*1000)/(365*24))*4</f>
        <v>22.662292156326153</v>
      </c>
    </row>
    <row r="129" spans="1:64" x14ac:dyDescent="0.25">
      <c r="K129">
        <v>1E-3</v>
      </c>
      <c r="L129">
        <v>2E-3</v>
      </c>
      <c r="M129">
        <v>4.0000000000000001E-3</v>
      </c>
      <c r="N129">
        <v>8.0000000000000002E-3</v>
      </c>
      <c r="O129">
        <v>0.01</v>
      </c>
      <c r="P129">
        <v>0.02</v>
      </c>
      <c r="Q129">
        <v>0.03</v>
      </c>
      <c r="R129">
        <v>0.04</v>
      </c>
      <c r="S129">
        <v>0.05</v>
      </c>
      <c r="T129">
        <v>0.06</v>
      </c>
      <c r="U129">
        <v>7.0000000000000007E-2</v>
      </c>
      <c r="V129">
        <v>0.08</v>
      </c>
      <c r="W129">
        <v>0.09</v>
      </c>
      <c r="X129">
        <v>0.1</v>
      </c>
      <c r="Y129">
        <v>0.11</v>
      </c>
      <c r="Z129">
        <v>0.12</v>
      </c>
      <c r="AA129">
        <v>0.13</v>
      </c>
      <c r="AB129">
        <v>0.14000000000000001</v>
      </c>
      <c r="AC129">
        <v>0.15</v>
      </c>
      <c r="AD129">
        <v>0.16</v>
      </c>
      <c r="AE129">
        <v>0.17</v>
      </c>
      <c r="AF129">
        <v>0.18</v>
      </c>
      <c r="AG129">
        <v>0.19</v>
      </c>
      <c r="AH129">
        <v>0.2</v>
      </c>
      <c r="AI129">
        <v>0.21</v>
      </c>
      <c r="AJ129">
        <v>0.22</v>
      </c>
      <c r="AK129">
        <v>0.23</v>
      </c>
    </row>
    <row r="130" spans="1:64" x14ac:dyDescent="0.25">
      <c r="K130">
        <f>$C122/($C122+K129)</f>
        <v>0.63059222364812706</v>
      </c>
      <c r="L130">
        <f t="shared" ref="L130:N130" si="39">$C122/($C122+L129)</f>
        <v>0.46048535325835238</v>
      </c>
      <c r="M130">
        <f t="shared" si="39"/>
        <v>0.29911073222522472</v>
      </c>
      <c r="N130">
        <f t="shared" si="39"/>
        <v>0.17585549976251111</v>
      </c>
      <c r="O130">
        <f t="shared" ref="O130:AK130" si="40">$C122/($C122+O129)</f>
        <v>0.14581279624095331</v>
      </c>
      <c r="P130">
        <f t="shared" si="40"/>
        <v>7.8639738180342783E-2</v>
      </c>
      <c r="Q130">
        <f t="shared" si="40"/>
        <v>5.3837754424276074E-2</v>
      </c>
      <c r="R130">
        <f t="shared" si="40"/>
        <v>4.0929199871067211E-2</v>
      </c>
      <c r="S130">
        <f t="shared" si="40"/>
        <v>3.3013603975973138E-2</v>
      </c>
      <c r="T130">
        <f t="shared" si="40"/>
        <v>2.766354888790349E-2</v>
      </c>
      <c r="U130">
        <f t="shared" si="40"/>
        <v>2.3805691892700716E-2</v>
      </c>
      <c r="V130">
        <f t="shared" si="40"/>
        <v>2.0892149415107166E-2</v>
      </c>
      <c r="W130">
        <f t="shared" si="40"/>
        <v>1.8614009108930588E-2</v>
      </c>
      <c r="X130">
        <f t="shared" si="40"/>
        <v>1.678384967110361E-2</v>
      </c>
      <c r="Y130">
        <f t="shared" si="40"/>
        <v>1.5281361525968888E-2</v>
      </c>
      <c r="Z130">
        <f t="shared" si="40"/>
        <v>1.4025775811376134E-2</v>
      </c>
      <c r="AA130">
        <f t="shared" si="40"/>
        <v>1.2960853520177822E-2</v>
      </c>
      <c r="AB130">
        <f t="shared" si="40"/>
        <v>1.2046230370686891E-2</v>
      </c>
      <c r="AC130">
        <f t="shared" si="40"/>
        <v>1.1252184773304617E-2</v>
      </c>
      <c r="AD130">
        <f t="shared" si="40"/>
        <v>1.0556347097977927E-2</v>
      </c>
      <c r="AE130">
        <f t="shared" si="40"/>
        <v>9.9415588301972561E-3</v>
      </c>
      <c r="AF130">
        <f t="shared" si="40"/>
        <v>9.3944386376525711E-3</v>
      </c>
      <c r="AG130">
        <f t="shared" si="40"/>
        <v>8.9043972258468287E-3</v>
      </c>
      <c r="AH130">
        <f t="shared" si="40"/>
        <v>8.4629452358585214E-3</v>
      </c>
      <c r="AI130">
        <f t="shared" si="40"/>
        <v>8.0631972911557812E-3</v>
      </c>
      <c r="AJ130">
        <f t="shared" si="40"/>
        <v>7.6995102629348515E-3</v>
      </c>
      <c r="AK130">
        <f t="shared" si="40"/>
        <v>7.3672152058110053E-3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0.36159977438574603</v>
      </c>
      <c r="B145" s="3">
        <v>16.820278477465482</v>
      </c>
      <c r="C145" s="3">
        <v>2.7035101368501949E-3</v>
      </c>
      <c r="G145" t="s">
        <v>5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 s="26">
        <v>0.05</v>
      </c>
      <c r="AI145" s="26">
        <v>0.05</v>
      </c>
      <c r="AJ145" s="26">
        <v>0.05</v>
      </c>
      <c r="AK145" s="26">
        <v>0.05</v>
      </c>
      <c r="AL145" s="26">
        <v>0.05</v>
      </c>
      <c r="AM145" s="26">
        <v>0.05</v>
      </c>
      <c r="AN145" s="26">
        <v>0.05</v>
      </c>
      <c r="AO145" s="26">
        <v>0.05</v>
      </c>
      <c r="AP145" s="26">
        <v>0.05</v>
      </c>
      <c r="AQ145" s="26">
        <v>0.05</v>
      </c>
      <c r="AR145" s="26">
        <v>0.05</v>
      </c>
      <c r="AS145" s="26">
        <v>0.05</v>
      </c>
      <c r="AT145" s="26">
        <v>0.05</v>
      </c>
      <c r="AU145" s="26">
        <v>0.05</v>
      </c>
      <c r="AV145" s="26">
        <v>0.05</v>
      </c>
      <c r="AW145" s="26">
        <v>0.05</v>
      </c>
      <c r="AX145" s="26">
        <v>0.05</v>
      </c>
      <c r="AY145" s="26">
        <v>0.05</v>
      </c>
      <c r="AZ145" s="26">
        <v>0.05</v>
      </c>
      <c r="BA145" s="26">
        <v>0.05</v>
      </c>
      <c r="BB145" s="26">
        <v>0.05</v>
      </c>
      <c r="BC145" s="26">
        <v>0.05</v>
      </c>
      <c r="BD145" s="26">
        <v>0.05</v>
      </c>
      <c r="BE145" s="26">
        <v>0.05</v>
      </c>
      <c r="BF145" s="26">
        <v>0.05</v>
      </c>
      <c r="BG145" s="26">
        <v>0.05</v>
      </c>
      <c r="BH145" s="26">
        <v>0.05</v>
      </c>
      <c r="BI145" s="26">
        <v>0.05</v>
      </c>
      <c r="BJ145" s="26">
        <v>0.05</v>
      </c>
      <c r="BK145" s="26">
        <v>0.05</v>
      </c>
      <c r="BL145" s="26">
        <v>0.05</v>
      </c>
    </row>
    <row r="146" spans="1:64" x14ac:dyDescent="0.25">
      <c r="E146" t="s">
        <v>4</v>
      </c>
      <c r="F146">
        <f>SUM(J146:AH146)</f>
        <v>2912.3270198072314</v>
      </c>
      <c r="I146">
        <v>0</v>
      </c>
      <c r="J146">
        <f>(J147-J143)^2</f>
        <v>7.913946234926858E-2</v>
      </c>
      <c r="K146">
        <f t="shared" ref="K146:AH146" si="41">(K147-K143)^2</f>
        <v>2.4931797234974056E-2</v>
      </c>
      <c r="L146">
        <f t="shared" si="41"/>
        <v>3.2659122522038691E-3</v>
      </c>
      <c r="M146">
        <f t="shared" si="41"/>
        <v>5.1205764647082021E-2</v>
      </c>
      <c r="N146">
        <f t="shared" si="41"/>
        <v>0.11935452578429206</v>
      </c>
      <c r="O146">
        <f t="shared" si="41"/>
        <v>0.68344728807968003</v>
      </c>
      <c r="P146">
        <f t="shared" si="41"/>
        <v>0.10335994121457966</v>
      </c>
      <c r="Q146">
        <f t="shared" si="41"/>
        <v>1.1323963620024449E-3</v>
      </c>
      <c r="R146">
        <f t="shared" si="41"/>
        <v>0.96866337982071227</v>
      </c>
      <c r="S146">
        <f t="shared" si="41"/>
        <v>0.28876428750713096</v>
      </c>
      <c r="T146">
        <f t="shared" si="41"/>
        <v>1.0209544543783136</v>
      </c>
      <c r="U146">
        <f t="shared" si="41"/>
        <v>0.43096191836789471</v>
      </c>
      <c r="V146">
        <f t="shared" si="41"/>
        <v>8.1386743612570385</v>
      </c>
      <c r="W146">
        <f t="shared" si="41"/>
        <v>15.719031379294231</v>
      </c>
      <c r="X146">
        <f t="shared" si="41"/>
        <v>8.2168031695876547</v>
      </c>
      <c r="Y146">
        <f t="shared" si="41"/>
        <v>26.187378870847716</v>
      </c>
      <c r="Z146">
        <f t="shared" si="41"/>
        <v>4.2996012591837074</v>
      </c>
      <c r="AA146">
        <f t="shared" si="41"/>
        <v>105.33425744084676</v>
      </c>
      <c r="AB146">
        <f t="shared" si="41"/>
        <v>4.5960994558763808</v>
      </c>
      <c r="AC146">
        <f t="shared" si="41"/>
        <v>764.55512352951064</v>
      </c>
      <c r="AD146">
        <f t="shared" si="41"/>
        <v>149.1305299107029</v>
      </c>
      <c r="AE146">
        <f t="shared" si="41"/>
        <v>157.8716838250015</v>
      </c>
      <c r="AF146">
        <f t="shared" si="41"/>
        <v>1387.0079706182562</v>
      </c>
      <c r="AG146">
        <f t="shared" si="41"/>
        <v>10.049530229187503</v>
      </c>
      <c r="AH146">
        <f t="shared" si="41"/>
        <v>267.44515462968116</v>
      </c>
    </row>
    <row r="147" spans="1:64" x14ac:dyDescent="0.25">
      <c r="G147" t="s">
        <v>6</v>
      </c>
      <c r="J147">
        <f>$I143+($C145/($C145+I145))*I142*(1/(1+EXP(-$A145*(J144-$B145))))</f>
        <v>1.2725224359259633</v>
      </c>
      <c r="K147">
        <f t="shared" ref="K147:BL147" si="42">$I143+($C145/($C145+J145))*J142*(1/(1+EXP(-$A145*(K144-$B145))))</f>
        <v>1.3718481011251236</v>
      </c>
      <c r="L147">
        <f t="shared" si="42"/>
        <v>1.5466983271280701</v>
      </c>
      <c r="M147">
        <f t="shared" si="42"/>
        <v>1.8269620985820156</v>
      </c>
      <c r="N147">
        <f t="shared" si="42"/>
        <v>2.2184697361932049</v>
      </c>
      <c r="O147">
        <f t="shared" si="42"/>
        <v>2.6907007098584774</v>
      </c>
      <c r="P147">
        <f t="shared" si="42"/>
        <v>3.7455168373449448</v>
      </c>
      <c r="Q147">
        <f t="shared" si="42"/>
        <v>5.30722475766777</v>
      </c>
      <c r="R147">
        <f t="shared" si="42"/>
        <v>8.2024864198004348</v>
      </c>
      <c r="S147">
        <f t="shared" si="42"/>
        <v>11.481825680073589</v>
      </c>
      <c r="T147">
        <f t="shared" si="42"/>
        <v>17.559384225165175</v>
      </c>
      <c r="U147">
        <f t="shared" si="42"/>
        <v>25.259608312943719</v>
      </c>
      <c r="V147">
        <f t="shared" si="42"/>
        <v>38.932730791427801</v>
      </c>
      <c r="W147">
        <f t="shared" si="42"/>
        <v>58.812701642396625</v>
      </c>
      <c r="X147">
        <f t="shared" si="42"/>
        <v>78.617699877834525</v>
      </c>
      <c r="Y147">
        <f t="shared" si="42"/>
        <v>108.43372709105228</v>
      </c>
      <c r="Z147">
        <f t="shared" si="42"/>
        <v>145.65003210547277</v>
      </c>
      <c r="AA147">
        <f t="shared" si="42"/>
        <v>178.20889552666179</v>
      </c>
      <c r="AB147">
        <f t="shared" si="42"/>
        <v>216.41653863751924</v>
      </c>
      <c r="AC147">
        <f t="shared" si="42"/>
        <v>270.71064317780332</v>
      </c>
      <c r="AD147">
        <f t="shared" si="42"/>
        <v>323.41951470006467</v>
      </c>
      <c r="AE147">
        <f t="shared" si="42"/>
        <v>374.5330783168215</v>
      </c>
      <c r="AF147">
        <f t="shared" si="42"/>
        <v>424.70920215650813</v>
      </c>
      <c r="AG147">
        <f t="shared" si="42"/>
        <v>512.53840649817096</v>
      </c>
      <c r="AH147">
        <f t="shared" si="42"/>
        <v>588.98985653734837</v>
      </c>
      <c r="AI147">
        <f t="shared" si="42"/>
        <v>640.70245649905996</v>
      </c>
      <c r="AJ147">
        <f t="shared" si="42"/>
        <v>651.15978419199882</v>
      </c>
      <c r="AK147">
        <f t="shared" si="42"/>
        <v>676.61084652316595</v>
      </c>
      <c r="AL147">
        <f t="shared" si="42"/>
        <v>700.83978530244337</v>
      </c>
      <c r="AM147">
        <f t="shared" si="42"/>
        <v>724.1645332991485</v>
      </c>
      <c r="AN147">
        <f t="shared" si="42"/>
        <v>746.82607954422554</v>
      </c>
      <c r="AO147">
        <f t="shared" si="42"/>
        <v>769.00424501434657</v>
      </c>
      <c r="AP147">
        <f t="shared" si="42"/>
        <v>790.83173451439609</v>
      </c>
      <c r="AQ147">
        <f t="shared" si="42"/>
        <v>812.40571157494162</v>
      </c>
      <c r="AR147">
        <f t="shared" si="42"/>
        <v>833.79690994705197</v>
      </c>
      <c r="AS147">
        <f t="shared" si="42"/>
        <v>855.05660451232689</v>
      </c>
      <c r="AT147">
        <f t="shared" si="42"/>
        <v>876.22184535356439</v>
      </c>
      <c r="AU147">
        <f t="shared" si="42"/>
        <v>897.31933781176167</v>
      </c>
      <c r="AV147">
        <f t="shared" si="42"/>
        <v>918.36829319747096</v>
      </c>
      <c r="AW147">
        <f t="shared" si="42"/>
        <v>939.38250986373157</v>
      </c>
      <c r="AX147">
        <f t="shared" si="42"/>
        <v>960.37188531757988</v>
      </c>
      <c r="AY147">
        <f t="shared" si="42"/>
        <v>981.34351106451493</v>
      </c>
      <c r="AZ147">
        <f t="shared" si="42"/>
        <v>1002.302463190555</v>
      </c>
      <c r="BA147">
        <f t="shared" si="42"/>
        <v>1023.252372022986</v>
      </c>
      <c r="BB147">
        <f t="shared" si="42"/>
        <v>1044.1958318977897</v>
      </c>
      <c r="BC147">
        <f t="shared" si="42"/>
        <v>1065.1346954922064</v>
      </c>
      <c r="BD147">
        <f t="shared" si="42"/>
        <v>1086.0702849850234</v>
      </c>
      <c r="BE147">
        <f t="shared" si="42"/>
        <v>1107.0035433878447</v>
      </c>
      <c r="BF147">
        <f t="shared" si="42"/>
        <v>1127.935142898064</v>
      </c>
      <c r="BG147">
        <f t="shared" si="42"/>
        <v>1148.8655624144324</v>
      </c>
      <c r="BH147">
        <f t="shared" si="42"/>
        <v>1169.7951429492127</v>
      </c>
      <c r="BI147">
        <f t="shared" si="42"/>
        <v>1190.7241272118799</v>
      </c>
      <c r="BJ147">
        <f t="shared" si="42"/>
        <v>1211.6526878671971</v>
      </c>
      <c r="BK147">
        <f t="shared" si="42"/>
        <v>1232.5809476958379</v>
      </c>
      <c r="BL147">
        <f t="shared" si="42"/>
        <v>1253.5089939695417</v>
      </c>
    </row>
    <row r="150" spans="1:64" x14ac:dyDescent="0.25">
      <c r="N150" t="s">
        <v>23</v>
      </c>
      <c r="P150">
        <f>BL147</f>
        <v>1253.5089939695417</v>
      </c>
      <c r="R150" t="s">
        <v>24</v>
      </c>
      <c r="U150">
        <f>((P150*1000)/(365*24))*4</f>
        <v>572.37853605915143</v>
      </c>
    </row>
    <row r="152" spans="1:64" x14ac:dyDescent="0.25">
      <c r="K152">
        <v>1E-3</v>
      </c>
      <c r="L152">
        <v>2E-3</v>
      </c>
      <c r="M152">
        <v>4.0000000000000001E-3</v>
      </c>
      <c r="N152">
        <v>8.0000000000000002E-3</v>
      </c>
      <c r="O152">
        <v>0.01</v>
      </c>
      <c r="P152">
        <v>0.02</v>
      </c>
      <c r="Q152">
        <v>0.03</v>
      </c>
      <c r="R152">
        <v>0.04</v>
      </c>
      <c r="S152">
        <v>0.05</v>
      </c>
      <c r="T152">
        <v>0.06</v>
      </c>
      <c r="U152">
        <v>7.0000000000000007E-2</v>
      </c>
      <c r="V152">
        <v>0.08</v>
      </c>
      <c r="W152">
        <v>0.09</v>
      </c>
      <c r="X152">
        <v>0.1</v>
      </c>
      <c r="Y152">
        <v>0.11</v>
      </c>
      <c r="Z152">
        <v>0.12</v>
      </c>
      <c r="AA152">
        <v>0.13</v>
      </c>
      <c r="AB152">
        <v>0.14000000000000001</v>
      </c>
      <c r="AC152">
        <v>0.15</v>
      </c>
      <c r="AD152">
        <v>0.16</v>
      </c>
      <c r="AE152">
        <v>0.17</v>
      </c>
      <c r="AF152">
        <v>0.18</v>
      </c>
      <c r="AG152">
        <v>0.19</v>
      </c>
      <c r="AH152">
        <v>0.2</v>
      </c>
    </row>
    <row r="153" spans="1:64" x14ac:dyDescent="0.25">
      <c r="K153">
        <f>$C145/($C145+K152)</f>
        <v>0.72998588823885557</v>
      </c>
      <c r="L153">
        <f t="shared" ref="L153" si="43">$C145/($C145+L152)</f>
        <v>0.57478565118191871</v>
      </c>
      <c r="M153">
        <f t="shared" ref="M153" si="44">$C145/($C145+M152)</f>
        <v>0.40329768757842199</v>
      </c>
      <c r="N153">
        <f t="shared" ref="N153" si="45">$C145/($C145+N152)</f>
        <v>0.25258163932059186</v>
      </c>
      <c r="O153">
        <f t="shared" ref="O153" si="46">$C145/($C145+O152)</f>
        <v>0.21281599398326009</v>
      </c>
      <c r="P153">
        <f t="shared" ref="P153" si="47">$C145/($C145+P152)</f>
        <v>0.11907894949081518</v>
      </c>
      <c r="Q153">
        <f t="shared" ref="Q153" si="48">$C145/($C145+Q152)</f>
        <v>8.2667277168021469E-2</v>
      </c>
      <c r="R153">
        <f t="shared" ref="R153" si="49">$C145/($C145+R152)</f>
        <v>6.3308850447805487E-2</v>
      </c>
      <c r="S153">
        <f t="shared" ref="S153" si="50">$C145/($C145+S152)</f>
        <v>5.129658593574217E-2</v>
      </c>
      <c r="T153">
        <f t="shared" ref="T153" si="51">$C145/($C145+T152)</f>
        <v>4.3115770248743551E-2</v>
      </c>
      <c r="U153">
        <f t="shared" ref="U153" si="52">$C145/($C145+U152)</f>
        <v>3.7185414180984713E-2</v>
      </c>
      <c r="V153">
        <f t="shared" ref="V153" si="53">$C145/($C145+V152)</f>
        <v>3.2689182507207662E-2</v>
      </c>
      <c r="W153">
        <f t="shared" ref="W153" si="54">$C145/($C145+W152)</f>
        <v>2.9162974873974418E-2</v>
      </c>
      <c r="X153">
        <f t="shared" ref="X153" si="55">$C145/($C145+X152)</f>
        <v>2.6323444381285765E-2</v>
      </c>
      <c r="Y153">
        <f t="shared" ref="Y153" si="56">$C145/($C145+Y152)</f>
        <v>2.3987807776061802E-2</v>
      </c>
      <c r="Z153">
        <f t="shared" ref="Z153" si="57">$C145/($C145+Z152)</f>
        <v>2.2032867143205546E-2</v>
      </c>
      <c r="AA153">
        <f t="shared" ref="AA153" si="58">$C145/($C145+AA152)</f>
        <v>2.037255935477672E-2</v>
      </c>
      <c r="AB153">
        <f t="shared" ref="AB153" si="59">$C145/($C145+AB152)</f>
        <v>1.8944944901898877E-2</v>
      </c>
      <c r="AC153">
        <f t="shared" ref="AC153" si="60">$C145/($C145+AC152)</f>
        <v>1.7704309052407222E-2</v>
      </c>
      <c r="AD153">
        <f t="shared" ref="AD153" si="61">$C145/($C145+AD152)</f>
        <v>1.6616175856170947E-2</v>
      </c>
      <c r="AE153">
        <f t="shared" ref="AE153" si="62">$C145/($C145+AE152)</f>
        <v>1.5654054365819979E-2</v>
      </c>
      <c r="AF153">
        <f t="shared" ref="AF153" si="63">$C145/($C145+AF152)</f>
        <v>1.4797253401564032E-2</v>
      </c>
      <c r="AG153">
        <f t="shared" ref="AG153" si="64">$C145/($C145+AG152)</f>
        <v>1.402937670896743E-2</v>
      </c>
      <c r="AH153">
        <f t="shared" ref="AH153" si="65">$C145/($C145+AH152)</f>
        <v>1.3337263548248315E-2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0.21315738788194397</v>
      </c>
      <c r="B168" s="3">
        <v>28.479920660906298</v>
      </c>
      <c r="C168" s="3">
        <v>2.5995365139514106E-4</v>
      </c>
      <c r="G168" t="s">
        <v>5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 s="26">
        <v>0.05</v>
      </c>
      <c r="AI168" s="26">
        <v>0.05</v>
      </c>
      <c r="AJ168" s="26">
        <v>0.05</v>
      </c>
      <c r="AK168" s="26">
        <v>0.05</v>
      </c>
      <c r="AL168" s="26">
        <v>0.05</v>
      </c>
      <c r="AM168" s="26">
        <v>0.05</v>
      </c>
      <c r="AN168" s="26">
        <v>0.05</v>
      </c>
      <c r="AO168" s="26">
        <v>0.05</v>
      </c>
      <c r="AP168" s="26">
        <v>0.05</v>
      </c>
      <c r="AQ168" s="26">
        <v>0.05</v>
      </c>
      <c r="AR168" s="26">
        <v>0.05</v>
      </c>
      <c r="AS168" s="26">
        <v>0.05</v>
      </c>
      <c r="AT168" s="26">
        <v>0.05</v>
      </c>
      <c r="AU168" s="26">
        <v>0.05</v>
      </c>
      <c r="AV168" s="26">
        <v>0.05</v>
      </c>
      <c r="AW168" s="26">
        <v>0.05</v>
      </c>
      <c r="AX168" s="26">
        <v>0.05</v>
      </c>
      <c r="AY168" s="26">
        <v>0.05</v>
      </c>
      <c r="AZ168" s="26">
        <v>0.05</v>
      </c>
      <c r="BA168" s="26">
        <v>0.05</v>
      </c>
      <c r="BB168" s="26">
        <v>0.05</v>
      </c>
      <c r="BC168" s="26">
        <v>0.05</v>
      </c>
      <c r="BD168" s="26">
        <v>0.05</v>
      </c>
      <c r="BE168" s="26">
        <v>0.05</v>
      </c>
      <c r="BF168" s="26">
        <v>0.05</v>
      </c>
      <c r="BG168" s="26">
        <v>0.05</v>
      </c>
      <c r="BH168" s="26">
        <v>0.05</v>
      </c>
      <c r="BI168" s="26">
        <v>0.05</v>
      </c>
      <c r="BJ168" s="26">
        <v>0.05</v>
      </c>
      <c r="BK168" s="26">
        <v>0.05</v>
      </c>
      <c r="BL168" s="26">
        <v>0.05</v>
      </c>
    </row>
    <row r="169" spans="1:64" x14ac:dyDescent="0.25">
      <c r="E169" t="s">
        <v>4</v>
      </c>
      <c r="F169">
        <f>SUM(J169:AH169)</f>
        <v>0.18067267315571137</v>
      </c>
      <c r="I169">
        <v>0</v>
      </c>
      <c r="J169">
        <f>(J170-J166)^2</f>
        <v>1.7193417404020188E-6</v>
      </c>
      <c r="K169">
        <f t="shared" ref="K169:AH169" si="66">(K170-K166)^2</f>
        <v>1.5585474922018361E-8</v>
      </c>
      <c r="L169">
        <f t="shared" si="66"/>
        <v>6.5051354615171204E-7</v>
      </c>
      <c r="M169">
        <f t="shared" si="66"/>
        <v>1.0743378142144548E-3</v>
      </c>
      <c r="N169">
        <f t="shared" si="66"/>
        <v>1.0773423632710892E-3</v>
      </c>
      <c r="O169">
        <f t="shared" si="66"/>
        <v>1.4916277623370532E-3</v>
      </c>
      <c r="P169">
        <f t="shared" si="66"/>
        <v>1.0765263976307618E-3</v>
      </c>
      <c r="Q169">
        <f t="shared" si="66"/>
        <v>7.2199639397792182E-4</v>
      </c>
      <c r="R169">
        <f t="shared" si="66"/>
        <v>1.5171240606612331E-3</v>
      </c>
      <c r="S169">
        <f t="shared" si="66"/>
        <v>3.3899568336901711E-3</v>
      </c>
      <c r="T169">
        <f t="shared" si="66"/>
        <v>1.0079438941514007E-2</v>
      </c>
      <c r="U169">
        <f t="shared" si="66"/>
        <v>1.1006813255554002E-2</v>
      </c>
      <c r="V169">
        <f t="shared" si="66"/>
        <v>1.9513931801286175E-2</v>
      </c>
      <c r="W169">
        <f t="shared" si="66"/>
        <v>1.9992817069288286E-2</v>
      </c>
      <c r="X169">
        <f t="shared" si="66"/>
        <v>8.5503999577814394E-3</v>
      </c>
      <c r="Y169">
        <f t="shared" si="66"/>
        <v>2.7774260460856517E-3</v>
      </c>
      <c r="Z169">
        <f t="shared" si="66"/>
        <v>3.2220685838869332E-5</v>
      </c>
      <c r="AA169">
        <f t="shared" si="66"/>
        <v>3.5344906035704696E-3</v>
      </c>
      <c r="AB169">
        <f t="shared" si="66"/>
        <v>2.1631691572083965E-2</v>
      </c>
      <c r="AC169">
        <f t="shared" si="66"/>
        <v>1.5455623765376968E-2</v>
      </c>
      <c r="AD169">
        <f t="shared" si="66"/>
        <v>6.711652332175781E-4</v>
      </c>
      <c r="AE169">
        <f t="shared" si="66"/>
        <v>1.1381020488106058E-2</v>
      </c>
      <c r="AF169">
        <f t="shared" si="66"/>
        <v>3.7768337580300911E-2</v>
      </c>
      <c r="AG169">
        <f t="shared" si="66"/>
        <v>2.9071489817319076E-3</v>
      </c>
      <c r="AH169">
        <f t="shared" si="66"/>
        <v>5.0188501074309401E-3</v>
      </c>
    </row>
    <row r="170" spans="1:64" x14ac:dyDescent="0.25">
      <c r="G170" t="s">
        <v>6</v>
      </c>
      <c r="J170">
        <f>$I166+($C168/($C168+I168))*I165*(1/(1+EXP(-$A168*(J167-$B168))))</f>
        <v>2.3112367217257221E-3</v>
      </c>
      <c r="K170">
        <f t="shared" ref="K170:BL170" si="67">$I166+($C168/($C168+J168))*J165*(1/(1+EXP(-$A168*(K167-$B168))))</f>
        <v>2.87515820042142E-3</v>
      </c>
      <c r="L170">
        <f t="shared" si="67"/>
        <v>3.8065441997508333E-3</v>
      </c>
      <c r="M170">
        <f t="shared" si="67"/>
        <v>5.2229071726235272E-3</v>
      </c>
      <c r="N170">
        <f t="shared" si="67"/>
        <v>6.6771061106567072E-3</v>
      </c>
      <c r="O170">
        <f t="shared" si="67"/>
        <v>8.0784029028180548E-3</v>
      </c>
      <c r="P170">
        <f t="shared" si="67"/>
        <v>1.1489538289887455E-2</v>
      </c>
      <c r="Q170">
        <f t="shared" si="67"/>
        <v>1.5730009416117737E-2</v>
      </c>
      <c r="R170">
        <f t="shared" si="67"/>
        <v>2.2449723227411688E-2</v>
      </c>
      <c r="S170">
        <f t="shared" si="67"/>
        <v>2.7776664182733658E-2</v>
      </c>
      <c r="T170">
        <f t="shared" si="67"/>
        <v>3.9003590992934385E-2</v>
      </c>
      <c r="U170">
        <f t="shared" si="67"/>
        <v>5.0086639289583325E-2</v>
      </c>
      <c r="V170">
        <f t="shared" si="67"/>
        <v>7.0407724618409301E-2</v>
      </c>
      <c r="W170">
        <f t="shared" si="67"/>
        <v>9.9104041538351284E-2</v>
      </c>
      <c r="X170">
        <f t="shared" si="67"/>
        <v>0.12973162725676721</v>
      </c>
      <c r="Y170">
        <f t="shared" si="67"/>
        <v>0.17309870925598073</v>
      </c>
      <c r="Z170">
        <f t="shared" si="67"/>
        <v>0.22227632679105683</v>
      </c>
      <c r="AA170">
        <f t="shared" si="67"/>
        <v>0.28754058201066202</v>
      </c>
      <c r="AB170">
        <f t="shared" si="67"/>
        <v>0.36435516196637724</v>
      </c>
      <c r="AC170">
        <f t="shared" si="67"/>
        <v>0.50610964899033051</v>
      </c>
      <c r="AD170">
        <f t="shared" si="67"/>
        <v>0.70390685687646382</v>
      </c>
      <c r="AE170">
        <f t="shared" si="67"/>
        <v>0.90201086578845557</v>
      </c>
      <c r="AF170">
        <f t="shared" si="67"/>
        <v>1.1433092230634525</v>
      </c>
      <c r="AG170">
        <f t="shared" si="67"/>
        <v>1.4981634211008747</v>
      </c>
      <c r="AH170">
        <f>$I166+($C168/($C168+AG168))*AG165*(1/(1+EXP(-$A168*(AH167-$B168))))</f>
        <v>1.9750231227645227</v>
      </c>
      <c r="AI170">
        <f t="shared" si="67"/>
        <v>2.427707467457719</v>
      </c>
      <c r="AJ170">
        <f t="shared" si="67"/>
        <v>2.8612917883476947</v>
      </c>
      <c r="AK170">
        <f t="shared" si="67"/>
        <v>3.315555169912626</v>
      </c>
      <c r="AL170">
        <f t="shared" si="67"/>
        <v>3.7955128909233391</v>
      </c>
      <c r="AM170">
        <f t="shared" si="67"/>
        <v>4.2926653869241846</v>
      </c>
      <c r="AN170">
        <f t="shared" si="67"/>
        <v>4.7979505514573608</v>
      </c>
      <c r="AO170">
        <f t="shared" si="67"/>
        <v>5.3025467589342989</v>
      </c>
      <c r="AP170">
        <f t="shared" si="67"/>
        <v>5.7985825830434736</v>
      </c>
      <c r="AQ170">
        <f t="shared" si="67"/>
        <v>6.2796437529517881</v>
      </c>
      <c r="AR170">
        <f t="shared" si="67"/>
        <v>6.7410286177242851</v>
      </c>
      <c r="AS170">
        <f t="shared" si="67"/>
        <v>7.1797648663175897</v>
      </c>
      <c r="AT170">
        <f t="shared" si="67"/>
        <v>7.5944432027512239</v>
      </c>
      <c r="AU170">
        <f t="shared" si="67"/>
        <v>7.9849409867416599</v>
      </c>
      <c r="AV170">
        <f t="shared" si="67"/>
        <v>8.3521044019381279</v>
      </c>
      <c r="AW170">
        <f t="shared" si="67"/>
        <v>8.6974407601939561</v>
      </c>
      <c r="AX170">
        <f t="shared" si="67"/>
        <v>9.0228522014957449</v>
      </c>
      <c r="AY170">
        <f t="shared" si="67"/>
        <v>9.3304243308730967</v>
      </c>
      <c r="AZ170">
        <f t="shared" si="67"/>
        <v>9.6222708020531194</v>
      </c>
      <c r="BA170">
        <f t="shared" si="67"/>
        <v>9.9004275934320916</v>
      </c>
      <c r="BB170">
        <f t="shared" si="67"/>
        <v>10.166787583622172</v>
      </c>
      <c r="BC170">
        <f t="shared" si="67"/>
        <v>10.423065589844651</v>
      </c>
      <c r="BD170">
        <f t="shared" si="67"/>
        <v>10.670785054051061</v>
      </c>
      <c r="BE170">
        <f t="shared" si="67"/>
        <v>10.911279184018584</v>
      </c>
      <c r="BF170">
        <f t="shared" si="67"/>
        <v>11.145701059054071</v>
      </c>
      <c r="BG170">
        <f t="shared" si="67"/>
        <v>11.375038728336676</v>
      </c>
      <c r="BH170">
        <f t="shared" si="67"/>
        <v>11.600132564662053</v>
      </c>
      <c r="BI170">
        <f t="shared" si="67"/>
        <v>11.821693079489743</v>
      </c>
      <c r="BJ170">
        <f t="shared" si="67"/>
        <v>12.040318092004226</v>
      </c>
      <c r="BK170">
        <f t="shared" si="67"/>
        <v>12.256508625202358</v>
      </c>
      <c r="BL170">
        <f t="shared" si="67"/>
        <v>12.470683225281364</v>
      </c>
    </row>
    <row r="173" spans="1:64" x14ac:dyDescent="0.25">
      <c r="N173" t="s">
        <v>23</v>
      </c>
      <c r="P173">
        <f>BL170</f>
        <v>12.470683225281364</v>
      </c>
      <c r="R173" t="s">
        <v>24</v>
      </c>
      <c r="U173">
        <f>((P173*1000)/(365*24))*4</f>
        <v>5.6943759019549605</v>
      </c>
    </row>
    <row r="174" spans="1:64" x14ac:dyDescent="0.25">
      <c r="K174">
        <v>1E-3</v>
      </c>
      <c r="L174">
        <v>2E-3</v>
      </c>
      <c r="M174">
        <v>4.0000000000000001E-3</v>
      </c>
      <c r="N174">
        <v>8.0000000000000002E-3</v>
      </c>
      <c r="O174">
        <v>0.01</v>
      </c>
      <c r="P174">
        <v>0.02</v>
      </c>
      <c r="Q174">
        <v>0.03</v>
      </c>
      <c r="R174">
        <v>0.04</v>
      </c>
      <c r="S174">
        <v>0.05</v>
      </c>
      <c r="T174">
        <v>0.06</v>
      </c>
      <c r="U174">
        <v>7.0000000000000007E-2</v>
      </c>
      <c r="V174">
        <v>0.08</v>
      </c>
      <c r="W174">
        <v>0.09</v>
      </c>
      <c r="X174">
        <v>0.1</v>
      </c>
      <c r="Y174">
        <v>0.11</v>
      </c>
      <c r="Z174">
        <v>0.12</v>
      </c>
      <c r="AA174">
        <v>0.13</v>
      </c>
      <c r="AB174">
        <v>0.14000000000000001</v>
      </c>
      <c r="AC174">
        <v>0.15</v>
      </c>
      <c r="AD174">
        <v>0.16</v>
      </c>
      <c r="AE174">
        <v>0.17</v>
      </c>
      <c r="AF174">
        <v>0.18</v>
      </c>
      <c r="AG174">
        <v>0.19</v>
      </c>
      <c r="AH174">
        <v>0.2</v>
      </c>
    </row>
    <row r="175" spans="1:64" x14ac:dyDescent="0.25">
      <c r="K175">
        <f>$C168/($C168+K174)</f>
        <v>0.20632001114270795</v>
      </c>
      <c r="L175">
        <f t="shared" ref="L175:AH175" si="68">$C168/($C168+L174)</f>
        <v>0.11502609853731442</v>
      </c>
      <c r="M175">
        <f t="shared" si="68"/>
        <v>6.1022647819185975E-2</v>
      </c>
      <c r="N175">
        <f t="shared" si="68"/>
        <v>3.1471562961038382E-2</v>
      </c>
      <c r="O175">
        <f t="shared" si="68"/>
        <v>2.5336727652740688E-2</v>
      </c>
      <c r="P175">
        <f t="shared" si="68"/>
        <v>1.2830910468407718E-2</v>
      </c>
      <c r="Q175">
        <f t="shared" si="68"/>
        <v>8.5906824045368577E-3</v>
      </c>
      <c r="R175">
        <f t="shared" si="68"/>
        <v>6.4568790527192469E-3</v>
      </c>
      <c r="S175">
        <f t="shared" si="68"/>
        <v>5.1721824735094062E-3</v>
      </c>
      <c r="T175">
        <f t="shared" si="68"/>
        <v>4.3138707490380322E-3</v>
      </c>
      <c r="U175">
        <f t="shared" si="68"/>
        <v>3.6998836162764701E-3</v>
      </c>
      <c r="V175">
        <f t="shared" si="68"/>
        <v>3.2388961065718523E-3</v>
      </c>
      <c r="W175">
        <f t="shared" si="68"/>
        <v>2.8800552280266209E-3</v>
      </c>
      <c r="X175">
        <f t="shared" si="68"/>
        <v>2.5927964449195986E-3</v>
      </c>
      <c r="Y175">
        <f t="shared" si="68"/>
        <v>2.3576433944188569E-3</v>
      </c>
      <c r="Z175">
        <f t="shared" si="68"/>
        <v>2.161597801282084E-3</v>
      </c>
      <c r="AA175">
        <f t="shared" si="68"/>
        <v>1.9956528780198657E-3</v>
      </c>
      <c r="AB175">
        <f t="shared" si="68"/>
        <v>1.8533704355930059E-3</v>
      </c>
      <c r="AC175">
        <f t="shared" si="68"/>
        <v>1.7300261651766284E-3</v>
      </c>
      <c r="AD175">
        <f t="shared" si="68"/>
        <v>1.6220749193563617E-3</v>
      </c>
      <c r="AE175">
        <f t="shared" si="68"/>
        <v>1.5268044294631518E-3</v>
      </c>
      <c r="AF175">
        <f t="shared" si="68"/>
        <v>1.4421042840045638E-3</v>
      </c>
      <c r="AG175">
        <f t="shared" si="68"/>
        <v>1.3663077615978115E-3</v>
      </c>
      <c r="AH175">
        <f t="shared" si="68"/>
        <v>1.2980810524287768E-3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0">(K7-K3)^2</f>
        <v>54.755248465111997</v>
      </c>
      <c r="L6">
        <f t="shared" si="0"/>
        <v>50.046363888760219</v>
      </c>
      <c r="M6">
        <f t="shared" si="0"/>
        <v>42.509509609941418</v>
      </c>
      <c r="N6">
        <f t="shared" si="0"/>
        <v>6.5200122737632693</v>
      </c>
      <c r="O6">
        <f t="shared" si="0"/>
        <v>17.506116881461004</v>
      </c>
      <c r="P6">
        <f t="shared" si="0"/>
        <v>0.12202376098219983</v>
      </c>
      <c r="Q6">
        <f t="shared" si="0"/>
        <v>14.174957453809576</v>
      </c>
      <c r="R6">
        <f t="shared" si="0"/>
        <v>0.14111091690383396</v>
      </c>
      <c r="S6">
        <f t="shared" si="0"/>
        <v>24.363490286890972</v>
      </c>
      <c r="T6">
        <f t="shared" si="0"/>
        <v>42.753083921318101</v>
      </c>
      <c r="U6">
        <f t="shared" si="0"/>
        <v>43.343724683375619</v>
      </c>
      <c r="V6">
        <f t="shared" si="0"/>
        <v>30.82841984835726</v>
      </c>
      <c r="W6">
        <f t="shared" si="0"/>
        <v>11.191736814800812</v>
      </c>
      <c r="X6">
        <f t="shared" si="0"/>
        <v>162.7641990440778</v>
      </c>
      <c r="Y6">
        <f t="shared" si="0"/>
        <v>301.71437553570746</v>
      </c>
      <c r="Z6">
        <f t="shared" si="0"/>
        <v>241.7201251704457</v>
      </c>
      <c r="AA6">
        <f t="shared" si="0"/>
        <v>377.96855021519838</v>
      </c>
      <c r="AB6">
        <f t="shared" si="0"/>
        <v>618.21382848437429</v>
      </c>
      <c r="AC6">
        <f t="shared" si="0"/>
        <v>552.3368747089113</v>
      </c>
      <c r="AD6">
        <f t="shared" si="0"/>
        <v>140.23193237872113</v>
      </c>
      <c r="AE6">
        <f t="shared" si="0"/>
        <v>622.48965373244323</v>
      </c>
      <c r="AF6">
        <f t="shared" si="0"/>
        <v>13.181303213746444</v>
      </c>
      <c r="AG6">
        <f t="shared" si="0"/>
        <v>428.80468758598829</v>
      </c>
      <c r="AH6">
        <f t="shared" si="0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1">$I3+($C5/($C5+K5))*K2*(1/(1+EXP(-$A5*(L4-$B5))))</f>
        <v>22.995605742035075</v>
      </c>
      <c r="M7">
        <f t="shared" si="1"/>
        <v>27.73610572480564</v>
      </c>
      <c r="N7">
        <f t="shared" si="1"/>
        <v>33.973866034478895</v>
      </c>
      <c r="O7">
        <f t="shared" si="1"/>
        <v>42.574483123108728</v>
      </c>
      <c r="P7">
        <f t="shared" si="1"/>
        <v>52.68010098272967</v>
      </c>
      <c r="Q7">
        <f t="shared" si="1"/>
        <v>66.676359770813704</v>
      </c>
      <c r="R7">
        <f t="shared" si="1"/>
        <v>84.740545097783738</v>
      </c>
      <c r="S7">
        <f t="shared" si="1"/>
        <v>109.01981840082438</v>
      </c>
      <c r="T7">
        <f t="shared" si="1"/>
        <v>139.39780027444422</v>
      </c>
      <c r="U7">
        <f t="shared" si="1"/>
        <v>177.26621569870565</v>
      </c>
      <c r="V7">
        <f t="shared" si="1"/>
        <v>226.15237978443443</v>
      </c>
      <c r="W7">
        <f t="shared" si="1"/>
        <v>279.36593162800233</v>
      </c>
      <c r="X7">
        <f t="shared" si="1"/>
        <v>333.70711462362885</v>
      </c>
      <c r="Y7">
        <f t="shared" si="1"/>
        <v>423.0151646478235</v>
      </c>
      <c r="Z7">
        <f t="shared" si="1"/>
        <v>515.00707028508828</v>
      </c>
      <c r="AA7">
        <f t="shared" si="1"/>
        <v>616.05063773446204</v>
      </c>
      <c r="AB7">
        <f t="shared" si="1"/>
        <v>730.66976692771925</v>
      </c>
      <c r="AC7">
        <f t="shared" si="1"/>
        <v>854.93153660724454</v>
      </c>
      <c r="AD7">
        <f t="shared" si="1"/>
        <v>974.06935185156851</v>
      </c>
      <c r="AE7">
        <f t="shared" si="1"/>
        <v>1115.3612064840884</v>
      </c>
      <c r="AF7">
        <f t="shared" si="1"/>
        <v>1265.8899292582216</v>
      </c>
      <c r="AG7">
        <f t="shared" si="1"/>
        <v>1438.8776460208892</v>
      </c>
      <c r="AH7">
        <f t="shared" si="1"/>
        <v>1577.7782317287558</v>
      </c>
      <c r="AI7">
        <f>$I3+($C5/($C5+AH5))*AH2*(1/(1+EXP(-$A5*(AI4-$B5))))</f>
        <v>1682.9180026879676</v>
      </c>
      <c r="AJ7">
        <f t="shared" si="1"/>
        <v>1793.3196244295361</v>
      </c>
      <c r="AK7">
        <f t="shared" si="1"/>
        <v>1898.2034750525886</v>
      </c>
      <c r="AL7">
        <f t="shared" si="1"/>
        <v>1997.3876212550078</v>
      </c>
      <c r="AM7">
        <f>$I3+($C5/($C5+AL5))*AL2*(1/(1+EXP(-$A5*(AM4-$B5))))</f>
        <v>2090.8964706868423</v>
      </c>
      <c r="AN7">
        <f t="shared" si="1"/>
        <v>2178.9010101425629</v>
      </c>
      <c r="AO7">
        <f t="shared" si="1"/>
        <v>2261.6667825785357</v>
      </c>
      <c r="AP7">
        <f t="shared" si="1"/>
        <v>2339.512083937655</v>
      </c>
      <c r="AQ7">
        <f t="shared" si="1"/>
        <v>2412.7766171622129</v>
      </c>
      <c r="AR7">
        <f t="shared" si="1"/>
        <v>2481.7995282762058</v>
      </c>
      <c r="AS7">
        <f t="shared" si="1"/>
        <v>2546.9051604116944</v>
      </c>
      <c r="AT7">
        <f t="shared" si="1"/>
        <v>2608.3947493910923</v>
      </c>
      <c r="AU7">
        <f t="shared" si="1"/>
        <v>2666.5424387848452</v>
      </c>
      <c r="AV7">
        <f t="shared" si="1"/>
        <v>2721.5942638222073</v>
      </c>
      <c r="AW7">
        <f t="shared" si="1"/>
        <v>2773.7690499189775</v>
      </c>
      <c r="AX7">
        <f t="shared" si="1"/>
        <v>2823.2604439054348</v>
      </c>
      <c r="AY7">
        <f t="shared" si="1"/>
        <v>2870.2395236550879</v>
      </c>
      <c r="AZ7">
        <f t="shared" si="1"/>
        <v>2914.8576105605143</v>
      </c>
      <c r="BA7">
        <f t="shared" si="1"/>
        <v>2957.2490433093494</v>
      </c>
      <c r="BB7">
        <f t="shared" si="1"/>
        <v>2997.5337681169653</v>
      </c>
      <c r="BC7">
        <f t="shared" si="1"/>
        <v>3035.8196679637467</v>
      </c>
      <c r="BD7">
        <f t="shared" si="1"/>
        <v>3072.204598696128</v>
      </c>
      <c r="BE7">
        <f t="shared" si="1"/>
        <v>3106.7781290694056</v>
      </c>
      <c r="BF7">
        <f t="shared" si="1"/>
        <v>3139.6229996257684</v>
      </c>
      <c r="BG7">
        <f>$I3+($C5/($C5+BF5))*BF2*(1/(1+EXP(-$A5*(BG4-$B5))))</f>
        <v>3170.8163252474556</v>
      </c>
      <c r="BH7">
        <f t="shared" si="1"/>
        <v>3200.4305708902671</v>
      </c>
      <c r="BI7">
        <f t="shared" si="1"/>
        <v>3228.5343312381278</v>
      </c>
      <c r="BJ7">
        <f t="shared" si="1"/>
        <v>3255.1929441226143</v>
      </c>
      <c r="BK7">
        <f t="shared" si="1"/>
        <v>3280.4689654138892</v>
      </c>
      <c r="BL7">
        <f t="shared" si="1"/>
        <v>3304.4225303113039</v>
      </c>
    </row>
    <row r="10" spans="1:64" x14ac:dyDescent="0.25">
      <c r="N10" t="s">
        <v>21</v>
      </c>
      <c r="P10">
        <f>BL7</f>
        <v>3304.4225303113039</v>
      </c>
      <c r="R10" t="s">
        <v>22</v>
      </c>
      <c r="U10">
        <f>((P10*1000)/(365*24))*4</f>
        <v>1508.8687353019654</v>
      </c>
    </row>
    <row r="12" spans="1:64" x14ac:dyDescent="0.25">
      <c r="N12" t="s">
        <v>25</v>
      </c>
      <c r="P12">
        <f>P35+P58+P81+P104+P127+P150+P173</f>
        <v>3285.0569388011654</v>
      </c>
      <c r="R12" t="s">
        <v>26</v>
      </c>
      <c r="U12">
        <f>U35+U58+U81+U104+U127+U150+U173</f>
        <v>1500.025999452587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4</v>
      </c>
      <c r="F31">
        <f>SUM(J31:AH31)</f>
        <v>1825.2408743269525</v>
      </c>
      <c r="I31">
        <v>0</v>
      </c>
      <c r="J31">
        <f>(J32-J28)^2</f>
        <v>70.981125113319138</v>
      </c>
      <c r="K31">
        <f t="shared" ref="K31:AH31" si="2">(K32-K28)^2</f>
        <v>69.970395485306668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15.660323825651297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553.45622196095064</v>
      </c>
      <c r="AK32">
        <f t="shared" si="3"/>
        <v>589.47750225009975</v>
      </c>
      <c r="AL32">
        <f t="shared" si="3"/>
        <v>624.35615165955198</v>
      </c>
      <c r="AM32">
        <f t="shared" si="3"/>
        <v>657.90260169265298</v>
      </c>
      <c r="AN32">
        <f t="shared" si="3"/>
        <v>689.9811576227263</v>
      </c>
      <c r="AO32">
        <f t="shared" si="3"/>
        <v>720.50519782434139</v>
      </c>
      <c r="AP32">
        <f t="shared" si="3"/>
        <v>749.43072058017503</v>
      </c>
      <c r="AQ32">
        <f t="shared" si="3"/>
        <v>776.74914507083076</v>
      </c>
      <c r="AR32">
        <f t="shared" si="3"/>
        <v>802.48008117460313</v>
      </c>
      <c r="AS32">
        <f t="shared" si="3"/>
        <v>826.66456923159194</v>
      </c>
      <c r="AT32">
        <f t="shared" si="3"/>
        <v>849.35909340335934</v>
      </c>
      <c r="AU32">
        <f t="shared" si="3"/>
        <v>870.63051091874547</v>
      </c>
      <c r="AV32">
        <f t="shared" si="3"/>
        <v>890.55192092371226</v>
      </c>
      <c r="AW32">
        <f t="shared" si="3"/>
        <v>909.19941850847135</v>
      </c>
      <c r="AX32">
        <f t="shared" si="3"/>
        <v>926.64963480849292</v>
      </c>
      <c r="AY32">
        <f t="shared" si="3"/>
        <v>942.97794444112924</v>
      </c>
      <c r="AZ32">
        <f t="shared" si="3"/>
        <v>958.2572189761089</v>
      </c>
      <c r="BA32">
        <f t="shared" si="3"/>
        <v>972.55701305871571</v>
      </c>
      <c r="BB32">
        <f t="shared" si="3"/>
        <v>985.94308326561702</v>
      </c>
      <c r="BC32">
        <f t="shared" si="3"/>
        <v>998.47715536063822</v>
      </c>
      <c r="BD32">
        <f t="shared" si="3"/>
        <v>1010.2168711653064</v>
      </c>
      <c r="BE32">
        <f t="shared" si="3"/>
        <v>1021.2158605323408</v>
      </c>
      <c r="BF32">
        <f t="shared" si="3"/>
        <v>1031.5238963200268</v>
      </c>
      <c r="BG32">
        <f t="shared" si="3"/>
        <v>1041.1871006376966</v>
      </c>
      <c r="BH32">
        <f t="shared" si="3"/>
        <v>1050.2481790394977</v>
      </c>
      <c r="BI32">
        <f t="shared" si="3"/>
        <v>1058.746665986379</v>
      </c>
      <c r="BJ32">
        <f t="shared" si="3"/>
        <v>1066.7191700292499</v>
      </c>
      <c r="BK32">
        <f t="shared" si="3"/>
        <v>1074.1996110512573</v>
      </c>
      <c r="BL32">
        <f t="shared" si="3"/>
        <v>1081.2194447879347</v>
      </c>
    </row>
    <row r="35" spans="14:21" x14ac:dyDescent="0.25">
      <c r="N35" t="s">
        <v>23</v>
      </c>
      <c r="P35">
        <f>BL32</f>
        <v>1081.2194447879347</v>
      </c>
      <c r="R35" t="s">
        <v>22</v>
      </c>
      <c r="U35">
        <f>((P35*1000)/(365*24))*4</f>
        <v>493.70750903558661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409.17084226028163</v>
      </c>
      <c r="AK55">
        <f t="shared" si="5"/>
        <v>426.81269550062507</v>
      </c>
      <c r="AL55">
        <f t="shared" si="5"/>
        <v>443.17657340352247</v>
      </c>
      <c r="AM55">
        <f t="shared" si="5"/>
        <v>458.44342413246733</v>
      </c>
      <c r="AN55">
        <f t="shared" si="5"/>
        <v>472.7702465307836</v>
      </c>
      <c r="AO55">
        <f t="shared" si="5"/>
        <v>486.28820446088088</v>
      </c>
      <c r="AP55">
        <f t="shared" si="5"/>
        <v>499.10389823595307</v>
      </c>
      <c r="AQ55">
        <f t="shared" si="5"/>
        <v>511.3021931858911</v>
      </c>
      <c r="AR55">
        <f t="shared" si="5"/>
        <v>522.94960705973438</v>
      </c>
      <c r="AS55">
        <f t="shared" si="5"/>
        <v>534.09768691571355</v>
      </c>
      <c r="AT55">
        <f t="shared" si="5"/>
        <v>544.78608598177971</v>
      </c>
      <c r="AU55">
        <f t="shared" si="5"/>
        <v>555.04522093091737</v>
      </c>
      <c r="AV55">
        <f t="shared" si="5"/>
        <v>564.89848619524923</v>
      </c>
      <c r="AW55">
        <f t="shared" si="5"/>
        <v>574.36405173149774</v>
      </c>
      <c r="AX55">
        <f t="shared" si="5"/>
        <v>583.45629284213499</v>
      </c>
      <c r="AY55">
        <f t="shared" si="5"/>
        <v>592.18690733187896</v>
      </c>
      <c r="AZ55">
        <f t="shared" si="5"/>
        <v>600.56577382916532</v>
      </c>
      <c r="BA55">
        <f t="shared" si="5"/>
        <v>608.60159985617327</v>
      </c>
      <c r="BB55">
        <f t="shared" si="5"/>
        <v>616.30240161129507</v>
      </c>
      <c r="BC55">
        <f t="shared" si="5"/>
        <v>623.67585071320889</v>
      </c>
      <c r="BD55">
        <f t="shared" si="5"/>
        <v>630.7295169620802</v>
      </c>
      <c r="BE55">
        <f t="shared" si="5"/>
        <v>637.47103074760957</v>
      </c>
      <c r="BF55">
        <f t="shared" si="5"/>
        <v>643.90818412630369</v>
      </c>
      <c r="BG55">
        <f t="shared" si="5"/>
        <v>650.04898575559582</v>
      </c>
      <c r="BH55">
        <f t="shared" si="5"/>
        <v>655.90168172326298</v>
      </c>
      <c r="BI55">
        <f t="shared" si="5"/>
        <v>661.47475174836791</v>
      </c>
      <c r="BJ55">
        <f t="shared" si="5"/>
        <v>666.77688815925387</v>
      </c>
      <c r="BK55">
        <f t="shared" si="5"/>
        <v>671.81696338919096</v>
      </c>
      <c r="BL55">
        <f t="shared" si="5"/>
        <v>676.60399039725326</v>
      </c>
    </row>
    <row r="58" spans="1:64" x14ac:dyDescent="0.25">
      <c r="N58" t="s">
        <v>23</v>
      </c>
      <c r="P58">
        <f>BL55</f>
        <v>676.60399039725326</v>
      </c>
      <c r="R58" t="s">
        <v>24</v>
      </c>
      <c r="U58">
        <f>((P58*1000)/(365*24))*4</f>
        <v>308.95159378870017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91.572350231254731</v>
      </c>
      <c r="AK78">
        <f t="shared" si="7"/>
        <v>95.201137373115344</v>
      </c>
      <c r="AL78">
        <f t="shared" si="7"/>
        <v>98.400275687656816</v>
      </c>
      <c r="AM78">
        <f t="shared" si="7"/>
        <v>101.32574241350356</v>
      </c>
      <c r="AN78">
        <f t="shared" si="7"/>
        <v>104.07083663824375</v>
      </c>
      <c r="AO78">
        <f t="shared" si="7"/>
        <v>106.68952821187548</v>
      </c>
      <c r="AP78">
        <f t="shared" si="7"/>
        <v>109.21206549604146</v>
      </c>
      <c r="AQ78">
        <f t="shared" si="7"/>
        <v>111.65474850043533</v>
      </c>
      <c r="AR78">
        <f t="shared" si="7"/>
        <v>114.02584387661533</v>
      </c>
      <c r="AS78">
        <f t="shared" si="7"/>
        <v>116.32909771690279</v>
      </c>
      <c r="AT78">
        <f t="shared" si="7"/>
        <v>118.56579790002003</v>
      </c>
      <c r="AU78">
        <f t="shared" si="7"/>
        <v>120.7359748208597</v>
      </c>
      <c r="AV78">
        <f t="shared" si="7"/>
        <v>122.83909468829999</v>
      </c>
      <c r="AW78">
        <f t="shared" si="7"/>
        <v>124.87445522937692</v>
      </c>
      <c r="AX78">
        <f t="shared" si="7"/>
        <v>126.84140710776336</v>
      </c>
      <c r="AY78">
        <f t="shared" si="7"/>
        <v>128.739473222828</v>
      </c>
      <c r="AZ78">
        <f t="shared" si="7"/>
        <v>130.56840807293054</v>
      </c>
      <c r="BA78">
        <f t="shared" si="7"/>
        <v>132.32822187049331</v>
      </c>
      <c r="BB78">
        <f t="shared" si="7"/>
        <v>134.01918391196801</v>
      </c>
      <c r="BC78">
        <f t="shared" si="7"/>
        <v>135.64181378197713</v>
      </c>
      <c r="BD78">
        <f t="shared" si="7"/>
        <v>137.19686552155829</v>
      </c>
      <c r="BE78">
        <f t="shared" si="7"/>
        <v>138.68530787491787</v>
      </c>
      <c r="BF78">
        <f t="shared" si="7"/>
        <v>140.10830254315525</v>
      </c>
      <c r="BG78">
        <f t="shared" si="7"/>
        <v>141.46718166721325</v>
      </c>
      <c r="BH78">
        <f t="shared" si="7"/>
        <v>142.76342533381225</v>
      </c>
      <c r="BI78">
        <f t="shared" si="7"/>
        <v>143.9986396310054</v>
      </c>
      <c r="BJ78">
        <f t="shared" si="7"/>
        <v>145.17453560739634</v>
      </c>
      <c r="BK78">
        <f t="shared" si="7"/>
        <v>146.29290937269138</v>
      </c>
      <c r="BL78">
        <f t="shared" si="7"/>
        <v>147.35562349518293</v>
      </c>
    </row>
    <row r="81" spans="1:64" x14ac:dyDescent="0.25">
      <c r="N81" t="s">
        <v>23</v>
      </c>
      <c r="P81">
        <f>BL78</f>
        <v>147.35562349518293</v>
      </c>
      <c r="R81" t="s">
        <v>24</v>
      </c>
      <c r="U81">
        <f>((P81*1000)/(365*24))*4</f>
        <v>67.28567282885065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6.1286245707008185</v>
      </c>
      <c r="AK101">
        <f t="shared" si="9"/>
        <v>9.4516413333509668</v>
      </c>
      <c r="AL101">
        <f t="shared" si="9"/>
        <v>14.144964388948303</v>
      </c>
      <c r="AM101">
        <f t="shared" si="9"/>
        <v>20.350260032113127</v>
      </c>
      <c r="AN101">
        <f t="shared" si="9"/>
        <v>27.902036951311572</v>
      </c>
      <c r="AO101">
        <f t="shared" si="9"/>
        <v>36.256512187899908</v>
      </c>
      <c r="AP101">
        <f t="shared" si="9"/>
        <v>44.629147578640172</v>
      </c>
      <c r="AQ101">
        <f t="shared" si="9"/>
        <v>52.290562616992148</v>
      </c>
      <c r="AR101">
        <f t="shared" si="9"/>
        <v>58.807485046088303</v>
      </c>
      <c r="AS101">
        <f t="shared" si="9"/>
        <v>64.084405712655979</v>
      </c>
      <c r="AT101">
        <f t="shared" si="9"/>
        <v>68.254144374498892</v>
      </c>
      <c r="AU101">
        <f t="shared" si="9"/>
        <v>71.541571396847274</v>
      </c>
      <c r="AV101">
        <f t="shared" si="9"/>
        <v>74.172141753719274</v>
      </c>
      <c r="AW101">
        <f t="shared" si="9"/>
        <v>76.331802794875131</v>
      </c>
      <c r="AX101">
        <f t="shared" si="9"/>
        <v>78.159120742486976</v>
      </c>
      <c r="AY101">
        <f t="shared" si="9"/>
        <v>79.751487426843269</v>
      </c>
      <c r="AZ101">
        <f t="shared" si="9"/>
        <v>81.175003111468484</v>
      </c>
      <c r="BA101">
        <f t="shared" si="9"/>
        <v>82.473609315930673</v>
      </c>
      <c r="BB101">
        <f t="shared" si="9"/>
        <v>83.676190114600303</v>
      </c>
      <c r="BC101">
        <f t="shared" si="9"/>
        <v>84.801657851491143</v>
      </c>
      <c r="BD101">
        <f t="shared" si="9"/>
        <v>85.862433922528737</v>
      </c>
      <c r="BE101">
        <f t="shared" si="9"/>
        <v>86.86676744406347</v>
      </c>
      <c r="BF101">
        <f t="shared" si="9"/>
        <v>87.820253310767583</v>
      </c>
      <c r="BG101">
        <f t="shared" si="9"/>
        <v>88.726814242689201</v>
      </c>
      <c r="BH101">
        <f t="shared" si="9"/>
        <v>89.589330173984351</v>
      </c>
      <c r="BI101">
        <f t="shared" si="9"/>
        <v>90.41003820740076</v>
      </c>
      <c r="BJ101">
        <f t="shared" si="9"/>
        <v>91.190784457783977</v>
      </c>
      <c r="BK101">
        <f t="shared" si="9"/>
        <v>91.933180854326238</v>
      </c>
      <c r="BL101">
        <f t="shared" si="9"/>
        <v>92.638701283251862</v>
      </c>
    </row>
    <row r="104" spans="1:64" x14ac:dyDescent="0.25">
      <c r="N104" t="s">
        <v>23</v>
      </c>
      <c r="P104">
        <f>BL101</f>
        <v>92.638701283251862</v>
      </c>
      <c r="R104" t="s">
        <v>24</v>
      </c>
      <c r="U104">
        <f>((P104*1000)/(365*24))*4</f>
        <v>42.300776841667521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26.837543500742377</v>
      </c>
      <c r="AK124">
        <f t="shared" si="11"/>
        <v>29.3824960926211</v>
      </c>
      <c r="AL124">
        <f t="shared" si="11"/>
        <v>31.748494264980035</v>
      </c>
      <c r="AM124">
        <f t="shared" si="11"/>
        <v>33.922271100252416</v>
      </c>
      <c r="AN124">
        <f t="shared" si="11"/>
        <v>35.905113155020501</v>
      </c>
      <c r="AO124">
        <f t="shared" si="11"/>
        <v>37.708038714690417</v>
      </c>
      <c r="AP124">
        <f t="shared" si="11"/>
        <v>39.347481996794365</v>
      </c>
      <c r="AQ124">
        <f t="shared" si="11"/>
        <v>40.841994105244041</v>
      </c>
      <c r="AR124">
        <f t="shared" si="11"/>
        <v>42.210027378499348</v>
      </c>
      <c r="AS124">
        <f t="shared" si="11"/>
        <v>43.468635459391585</v>
      </c>
      <c r="AT124">
        <f t="shared" si="11"/>
        <v>44.63284607097836</v>
      </c>
      <c r="AU124">
        <f t="shared" si="11"/>
        <v>45.715477064219243</v>
      </c>
      <c r="AV124">
        <f t="shared" si="11"/>
        <v>46.72721526652721</v>
      </c>
      <c r="AW124">
        <f t="shared" si="11"/>
        <v>47.676831393613675</v>
      </c>
      <c r="AX124">
        <f t="shared" si="11"/>
        <v>48.571449482234527</v>
      </c>
      <c r="AY124">
        <f t="shared" si="11"/>
        <v>49.416822564439563</v>
      </c>
      <c r="AZ124">
        <f t="shared" si="11"/>
        <v>50.217588735976321</v>
      </c>
      <c r="BA124">
        <f t="shared" si="11"/>
        <v>50.977495892607919</v>
      </c>
      <c r="BB124">
        <f t="shared" si="11"/>
        <v>51.69959173417714</v>
      </c>
      <c r="BC124">
        <f t="shared" si="11"/>
        <v>52.38638018055083</v>
      </c>
      <c r="BD124">
        <f t="shared" si="11"/>
        <v>53.039947549109733</v>
      </c>
      <c r="BE124">
        <f t="shared" si="11"/>
        <v>53.662062675570454</v>
      </c>
      <c r="BF124">
        <f t="shared" si="11"/>
        <v>54.254255232849957</v>
      </c>
      <c r="BG124">
        <f t="shared" si="11"/>
        <v>54.817876191116007</v>
      </c>
      <c r="BH124">
        <f t="shared" si="11"/>
        <v>55.354143885468091</v>
      </c>
      <c r="BI124">
        <f t="shared" si="11"/>
        <v>55.864178638250351</v>
      </c>
      <c r="BJ124">
        <f t="shared" si="11"/>
        <v>56.349028384638288</v>
      </c>
      <c r="BK124">
        <f t="shared" si="11"/>
        <v>56.809687302480484</v>
      </c>
      <c r="BL124">
        <f t="shared" si="11"/>
        <v>57.247109060805705</v>
      </c>
    </row>
    <row r="127" spans="1:64" x14ac:dyDescent="0.25">
      <c r="N127" t="s">
        <v>23</v>
      </c>
      <c r="P127">
        <f>BL124</f>
        <v>57.247109060805705</v>
      </c>
      <c r="R127" t="s">
        <v>24</v>
      </c>
      <c r="U127">
        <f>((P127*1000)/(365*24))*4</f>
        <v>26.140232447856487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664.92575083630061</v>
      </c>
      <c r="AK147">
        <f t="shared" si="13"/>
        <v>700.39479003740234</v>
      </c>
      <c r="AL147">
        <f t="shared" si="13"/>
        <v>733.15829205427247</v>
      </c>
      <c r="AM147">
        <f t="shared" si="13"/>
        <v>763.49955392616619</v>
      </c>
      <c r="AN147">
        <f t="shared" si="13"/>
        <v>791.70535626214576</v>
      </c>
      <c r="AO147">
        <f t="shared" si="13"/>
        <v>818.04363646136221</v>
      </c>
      <c r="AP147">
        <f t="shared" si="13"/>
        <v>842.75209450619673</v>
      </c>
      <c r="AQ147">
        <f t="shared" si="13"/>
        <v>866.0341822969948</v>
      </c>
      <c r="AR147">
        <f t="shared" si="13"/>
        <v>888.05961508835173</v>
      </c>
      <c r="AS147">
        <f t="shared" si="13"/>
        <v>908.96734529553703</v>
      </c>
      <c r="AT147">
        <f t="shared" si="13"/>
        <v>928.86963631464528</v>
      </c>
      <c r="AU147">
        <f t="shared" si="13"/>
        <v>947.85640160354546</v>
      </c>
      <c r="AV147">
        <f t="shared" si="13"/>
        <v>965.99933975545196</v>
      </c>
      <c r="AW147">
        <f t="shared" si="13"/>
        <v>983.35563317130686</v>
      </c>
      <c r="AX147">
        <f t="shared" si="13"/>
        <v>999.97112256932814</v>
      </c>
      <c r="AY147">
        <f t="shared" si="13"/>
        <v>1015.8829523351878</v>
      </c>
      <c r="AZ147">
        <f t="shared" si="13"/>
        <v>1031.1217250819457</v>
      </c>
      <c r="BA147">
        <f t="shared" si="13"/>
        <v>1045.7132232055803</v>
      </c>
      <c r="BB147">
        <f t="shared" si="13"/>
        <v>1059.6797607881165</v>
      </c>
      <c r="BC147">
        <f t="shared" si="13"/>
        <v>1073.041227255432</v>
      </c>
      <c r="BD147">
        <f t="shared" si="13"/>
        <v>1085.8158785773931</v>
      </c>
      <c r="BE147">
        <f t="shared" si="13"/>
        <v>1098.0209247373191</v>
      </c>
      <c r="BF147">
        <f t="shared" si="13"/>
        <v>1109.6729549342429</v>
      </c>
      <c r="BG147">
        <f t="shared" si="13"/>
        <v>1120.7882351534727</v>
      </c>
      <c r="BH147">
        <f t="shared" si="13"/>
        <v>1131.3829066365352</v>
      </c>
      <c r="BI147">
        <f t="shared" si="13"/>
        <v>1141.4731084913544</v>
      </c>
      <c r="BJ147">
        <f t="shared" si="13"/>
        <v>1151.0750431929891</v>
      </c>
      <c r="BK147">
        <f t="shared" si="13"/>
        <v>1160.2049999687129</v>
      </c>
      <c r="BL147">
        <f t="shared" si="13"/>
        <v>1168.8793479524429</v>
      </c>
    </row>
    <row r="150" spans="1:64" x14ac:dyDescent="0.25">
      <c r="N150" t="s">
        <v>23</v>
      </c>
      <c r="P150">
        <f>BL147</f>
        <v>1168.8793479524429</v>
      </c>
      <c r="R150" t="s">
        <v>24</v>
      </c>
      <c r="U150">
        <f>((P150*1000)/(365*24))*4</f>
        <v>533.73486207874112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3.0693930187944183</v>
      </c>
      <c r="AK170">
        <f t="shared" si="15"/>
        <v>3.8104881090550058</v>
      </c>
      <c r="AL170">
        <f t="shared" si="15"/>
        <v>4.7086770538741343</v>
      </c>
      <c r="AM170">
        <f t="shared" si="15"/>
        <v>5.7881191663501808</v>
      </c>
      <c r="AN170">
        <f t="shared" si="15"/>
        <v>7.0728993571239247</v>
      </c>
      <c r="AO170">
        <f t="shared" si="15"/>
        <v>8.585292458454413</v>
      </c>
      <c r="AP170">
        <f t="shared" si="15"/>
        <v>10.343522101869418</v>
      </c>
      <c r="AQ170">
        <f t="shared" si="15"/>
        <v>12.35914223948498</v>
      </c>
      <c r="AR170">
        <f t="shared" si="15"/>
        <v>14.634319190349832</v>
      </c>
      <c r="AS170">
        <f t="shared" si="15"/>
        <v>17.159443565734438</v>
      </c>
      <c r="AT170">
        <f t="shared" si="15"/>
        <v>19.911598701843744</v>
      </c>
      <c r="AU170">
        <f t="shared" si="15"/>
        <v>22.85439047514858</v>
      </c>
      <c r="AV170">
        <f t="shared" si="15"/>
        <v>25.939459616371444</v>
      </c>
      <c r="AW170">
        <f t="shared" si="15"/>
        <v>29.109666008754434</v>
      </c>
      <c r="AX170">
        <f t="shared" si="15"/>
        <v>32.303541738613966</v>
      </c>
      <c r="AY170">
        <f t="shared" si="15"/>
        <v>35.460290305356772</v>
      </c>
      <c r="AZ170">
        <f t="shared" si="15"/>
        <v>38.524484214760058</v>
      </c>
      <c r="BA170">
        <f t="shared" si="15"/>
        <v>41.449726624694918</v>
      </c>
      <c r="BB170">
        <f t="shared" si="15"/>
        <v>44.200840696934598</v>
      </c>
      <c r="BC170">
        <f t="shared" si="15"/>
        <v>46.754513129141237</v>
      </c>
      <c r="BD170">
        <f t="shared" si="15"/>
        <v>49.098623821540841</v>
      </c>
      <c r="BE170">
        <f t="shared" si="15"/>
        <v>51.230668843258933</v>
      </c>
      <c r="BF170">
        <f t="shared" si="15"/>
        <v>53.15572004142485</v>
      </c>
      <c r="BG170">
        <f t="shared" si="15"/>
        <v>54.884299062030991</v>
      </c>
      <c r="BH170">
        <f t="shared" si="15"/>
        <v>56.430429179554309</v>
      </c>
      <c r="BI170">
        <f t="shared" si="15"/>
        <v>57.810009955606972</v>
      </c>
      <c r="BJ170">
        <f t="shared" si="15"/>
        <v>59.039563844786855</v>
      </c>
      <c r="BK170">
        <f t="shared" si="15"/>
        <v>60.135339539329657</v>
      </c>
      <c r="BL170">
        <f t="shared" si="15"/>
        <v>61.112721824294091</v>
      </c>
    </row>
    <row r="173" spans="1:64" x14ac:dyDescent="0.25">
      <c r="N173" t="s">
        <v>23</v>
      </c>
      <c r="P173">
        <f>BL170</f>
        <v>61.112721824294091</v>
      </c>
      <c r="R173" t="s">
        <v>24</v>
      </c>
      <c r="U173">
        <f>((P173*1000)/(365*24))*4</f>
        <v>27.905352431184518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10" style="33" bestFit="1" customWidth="1"/>
    <col min="54" max="54" width="9.140625" style="33"/>
    <col min="64" max="64" width="9.140625" style="3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3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3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33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3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3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34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3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3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33">
        <v>55</v>
      </c>
    </row>
    <row r="5" spans="1:64" x14ac:dyDescent="0.25">
      <c r="A5" s="3">
        <v>0.2867036630973413</v>
      </c>
      <c r="B5" s="3">
        <v>16.013825058766251</v>
      </c>
      <c r="C5" s="3">
        <v>3.6297134381617956E-3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3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3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33">
        <v>3.3895454249232702E-2</v>
      </c>
    </row>
    <row r="6" spans="1:64" x14ac:dyDescent="0.25">
      <c r="E6" t="s">
        <v>4</v>
      </c>
      <c r="F6">
        <f>SUM(J6:AH6)</f>
        <v>6743.7000703462327</v>
      </c>
      <c r="I6">
        <v>0</v>
      </c>
      <c r="J6">
        <f>(J7-J3)^2</f>
        <v>5.2827756340337872</v>
      </c>
      <c r="K6">
        <f t="shared" ref="K6:AH6" si="0">(K7-K3)^2</f>
        <v>1.2421783269956561</v>
      </c>
      <c r="L6">
        <f t="shared" si="0"/>
        <v>3.6569807298375896E-2</v>
      </c>
      <c r="M6">
        <f t="shared" si="0"/>
        <v>2.3606385308429041</v>
      </c>
      <c r="N6">
        <f t="shared" si="0"/>
        <v>50.567897023604935</v>
      </c>
      <c r="O6">
        <f t="shared" si="0"/>
        <v>87.328291231705592</v>
      </c>
      <c r="P6">
        <f t="shared" si="0"/>
        <v>170.38246824560343</v>
      </c>
      <c r="Q6">
        <f t="shared" si="0"/>
        <v>109.55335925226962</v>
      </c>
      <c r="R6">
        <f t="shared" si="0"/>
        <v>114.46251128015126</v>
      </c>
      <c r="S6">
        <f t="shared" si="0"/>
        <v>118.31047365802313</v>
      </c>
      <c r="T6">
        <f t="shared" si="0"/>
        <v>26.486707098606789</v>
      </c>
      <c r="U6">
        <f t="shared" si="0"/>
        <v>73.739076188060849</v>
      </c>
      <c r="V6">
        <f t="shared" si="0"/>
        <v>4.7364711244164094E-3</v>
      </c>
      <c r="W6">
        <f t="shared" si="0"/>
        <v>533.27428684107258</v>
      </c>
      <c r="X6">
        <f t="shared" si="0"/>
        <v>81.638799508234271</v>
      </c>
      <c r="Y6">
        <f t="shared" si="0"/>
        <v>14.30939704187359</v>
      </c>
      <c r="Z6">
        <f t="shared" si="0"/>
        <v>89.566971114514487</v>
      </c>
      <c r="AA6">
        <f t="shared" si="0"/>
        <v>288.1038808424733</v>
      </c>
      <c r="AB6">
        <f t="shared" si="0"/>
        <v>0.11037547922569955</v>
      </c>
      <c r="AC6">
        <f t="shared" si="0"/>
        <v>54.535468045991301</v>
      </c>
      <c r="AD6">
        <f t="shared" si="0"/>
        <v>608.48240938617687</v>
      </c>
      <c r="AE6">
        <f t="shared" si="0"/>
        <v>968.89489490205176</v>
      </c>
      <c r="AF6">
        <f t="shared" si="0"/>
        <v>2452.2449314999353</v>
      </c>
      <c r="AG6">
        <f t="shared" si="0"/>
        <v>248.79751325872726</v>
      </c>
      <c r="AH6">
        <f t="shared" si="0"/>
        <v>643.98345967763566</v>
      </c>
    </row>
    <row r="7" spans="1:64" ht="15.75" thickBot="1" x14ac:dyDescent="0.3">
      <c r="G7" t="s">
        <v>6</v>
      </c>
      <c r="J7">
        <f>$I3+($C5/($C5+I5))*I2*(1/(1+EXP(-$A5*(J4-$B5))))</f>
        <v>11.503029609690056</v>
      </c>
      <c r="K7">
        <f>$I3+($C5/($C5+J5))*J2*(1/(1+EXP(-$A5*(K4-$B5))))</f>
        <v>13.132347010855796</v>
      </c>
      <c r="L7">
        <f t="shared" ref="L7:BL7" si="1">$I3+($C5/($C5+K5))*K2*(1/(1+EXP(-$A5*(L4-$B5))))</f>
        <v>15.73002792927829</v>
      </c>
      <c r="M7">
        <f t="shared" si="1"/>
        <v>19.679737047003535</v>
      </c>
      <c r="N7">
        <f t="shared" si="1"/>
        <v>24.309323749103179</v>
      </c>
      <c r="O7">
        <f t="shared" si="1"/>
        <v>29.045491207165377</v>
      </c>
      <c r="P7">
        <f t="shared" si="1"/>
        <v>39.277718428844416</v>
      </c>
      <c r="Q7">
        <f t="shared" si="1"/>
        <v>52.444621240289969</v>
      </c>
      <c r="R7">
        <f t="shared" si="1"/>
        <v>74.41747702500389</v>
      </c>
      <c r="S7">
        <f t="shared" si="1"/>
        <v>93.206817946068057</v>
      </c>
      <c r="T7">
        <f t="shared" si="1"/>
        <v>127.71269224220782</v>
      </c>
      <c r="U7">
        <f t="shared" si="1"/>
        <v>162.09547459409322</v>
      </c>
      <c r="V7">
        <f t="shared" si="1"/>
        <v>220.53122312900175</v>
      </c>
      <c r="W7">
        <f t="shared" si="1"/>
        <v>299.11325863721925</v>
      </c>
      <c r="X7">
        <f t="shared" si="1"/>
        <v>355.50044110423937</v>
      </c>
      <c r="Y7">
        <f t="shared" si="1"/>
        <v>444.16786834719187</v>
      </c>
      <c r="Z7">
        <f t="shared" si="1"/>
        <v>540.01840418682502</v>
      </c>
      <c r="AA7">
        <f t="shared" si="1"/>
        <v>618.51842792045954</v>
      </c>
      <c r="AB7">
        <f t="shared" si="1"/>
        <v>705.47363273577389</v>
      </c>
      <c r="AC7">
        <f t="shared" si="1"/>
        <v>838.81450162047179</v>
      </c>
      <c r="AD7">
        <f t="shared" si="1"/>
        <v>986.89483162367094</v>
      </c>
      <c r="AE7">
        <f t="shared" si="1"/>
        <v>1109.1838724868664</v>
      </c>
      <c r="AF7">
        <f t="shared" si="1"/>
        <v>1220.0003889875054</v>
      </c>
      <c r="AG7">
        <f t="shared" si="1"/>
        <v>1433.9433627617791</v>
      </c>
      <c r="AH7">
        <f t="shared" si="1"/>
        <v>1616.5903414081004</v>
      </c>
      <c r="AI7">
        <f>$I3+($C5/($C5+AH5))*AH2*(1/(1+EXP(-$A5*(AI4-$B5))))</f>
        <v>1725.6364517120533</v>
      </c>
      <c r="AJ7">
        <f t="shared" si="1"/>
        <v>1633.4369719786832</v>
      </c>
      <c r="AK7">
        <f t="shared" si="1"/>
        <v>1732.5846227559848</v>
      </c>
      <c r="AL7">
        <f t="shared" si="1"/>
        <v>1830.5228075505511</v>
      </c>
      <c r="AM7">
        <f>$I3+($C5/($C5+AL5))*AL2*(1/(1+EXP(-$A5*(AM4-$B5))))</f>
        <v>1927.5753876906056</v>
      </c>
      <c r="AN7">
        <f t="shared" si="1"/>
        <v>2024.0099104823976</v>
      </c>
      <c r="AO7">
        <f t="shared" si="1"/>
        <v>2120.0351546564616</v>
      </c>
      <c r="AP7">
        <f t="shared" si="1"/>
        <v>2215.8045050790188</v>
      </c>
      <c r="AQ7">
        <f t="shared" si="1"/>
        <v>2311.4222730228657</v>
      </c>
      <c r="AR7" s="33">
        <f t="shared" si="1"/>
        <v>2406.9511508348328</v>
      </c>
      <c r="AS7">
        <f t="shared" si="1"/>
        <v>2502.4197384258537</v>
      </c>
      <c r="AT7">
        <f t="shared" si="1"/>
        <v>2597.8295689262586</v>
      </c>
      <c r="AU7">
        <f t="shared" si="1"/>
        <v>2693.1613651204507</v>
      </c>
      <c r="AV7">
        <f t="shared" si="1"/>
        <v>2788.3804379424064</v>
      </c>
      <c r="AW7">
        <f t="shared" si="1"/>
        <v>2883.4412383144472</v>
      </c>
      <c r="AX7">
        <f t="shared" si="1"/>
        <v>2978.2911246780768</v>
      </c>
      <c r="AY7">
        <f t="shared" si="1"/>
        <v>3072.8734307200043</v>
      </c>
      <c r="AZ7">
        <f t="shared" si="1"/>
        <v>3167.1299235982465</v>
      </c>
      <c r="BA7">
        <f t="shared" si="1"/>
        <v>3261.0027400676672</v>
      </c>
      <c r="BB7" s="33">
        <f t="shared" si="1"/>
        <v>3354.4358807953272</v>
      </c>
      <c r="BC7">
        <f t="shared" si="1"/>
        <v>3447.3763344100626</v>
      </c>
      <c r="BD7">
        <f t="shared" si="1"/>
        <v>3539.7748938462778</v>
      </c>
      <c r="BE7">
        <f t="shared" si="1"/>
        <v>3631.5867190224321</v>
      </c>
      <c r="BF7">
        <f t="shared" si="1"/>
        <v>3722.7716921596902</v>
      </c>
      <c r="BG7">
        <f>$I3+($C5/($C5+BF5))*BF2*(1/(1+EXP(-$A5*(BG4-$B5))))</f>
        <v>3813.2946051888207</v>
      </c>
      <c r="BH7">
        <f t="shared" si="1"/>
        <v>3903.125212705565</v>
      </c>
      <c r="BI7">
        <f t="shared" si="1"/>
        <v>3992.2381787444137</v>
      </c>
      <c r="BJ7">
        <f t="shared" si="1"/>
        <v>4080.6129411677239</v>
      </c>
      <c r="BK7">
        <f t="shared" si="1"/>
        <v>4168.2335136168358</v>
      </c>
      <c r="BL7" s="33">
        <f t="shared" si="1"/>
        <v>4255.0882416671693</v>
      </c>
    </row>
    <row r="8" spans="1:64" ht="15.75" thickBot="1" x14ac:dyDescent="0.3">
      <c r="AR8" s="36">
        <f>AR7/AR2*100</f>
        <v>7.2627202109442495</v>
      </c>
      <c r="BB8" s="36">
        <f>BB7/BB2*100</f>
        <v>8.6081068194822947</v>
      </c>
      <c r="BL8" s="36">
        <f>BL7/BL2*100</f>
        <v>9.4989211061090302</v>
      </c>
    </row>
    <row r="10" spans="1:64" x14ac:dyDescent="0.25">
      <c r="N10" t="s">
        <v>21</v>
      </c>
      <c r="P10">
        <f>BL7</f>
        <v>4255.0882416671693</v>
      </c>
      <c r="R10" t="s">
        <v>22</v>
      </c>
      <c r="U10">
        <f>((P10*1000)/(365*24))*4</f>
        <v>1942.9626674279311</v>
      </c>
    </row>
    <row r="12" spans="1:64" x14ac:dyDescent="0.25">
      <c r="N12" t="s">
        <v>25</v>
      </c>
      <c r="P12">
        <f>P35+P58+P81+P104+P127+P150+P173</f>
        <v>5063.8788624457075</v>
      </c>
      <c r="R12" t="s">
        <v>26</v>
      </c>
      <c r="U12">
        <f>U35+U58+U81+U104+U127+U150+U173</f>
        <v>2312.2734531715555</v>
      </c>
    </row>
    <row r="19" spans="1:64" x14ac:dyDescent="0.25">
      <c r="BK19">
        <f>BL32/BL27</f>
        <v>0.27756049237089248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34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34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33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3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3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33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3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3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33">
        <v>3.3895454249232702E-2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2">(K32-K28)^2</f>
        <v>69.970395485306426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ht="15.75" thickBot="1" x14ac:dyDescent="0.3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15.660323825651282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600.81048306417813</v>
      </c>
      <c r="AK32">
        <f t="shared" si="3"/>
        <v>644.01970987562368</v>
      </c>
      <c r="AL32">
        <f t="shared" si="3"/>
        <v>686.4743642422095</v>
      </c>
      <c r="AM32">
        <f t="shared" si="3"/>
        <v>727.94067040948437</v>
      </c>
      <c r="AN32">
        <f t="shared" si="3"/>
        <v>768.23958276778615</v>
      </c>
      <c r="AO32">
        <f t="shared" si="3"/>
        <v>807.24328280579334</v>
      </c>
      <c r="AP32">
        <f t="shared" si="3"/>
        <v>844.86961111414917</v>
      </c>
      <c r="AQ32">
        <f t="shared" si="3"/>
        <v>881.07538285955638</v>
      </c>
      <c r="AR32" s="33">
        <f t="shared" si="3"/>
        <v>915.84936639166563</v>
      </c>
      <c r="AS32">
        <f t="shared" si="3"/>
        <v>949.20549925201169</v>
      </c>
      <c r="AT32">
        <f t="shared" si="3"/>
        <v>981.17671549784654</v>
      </c>
      <c r="AU32">
        <f t="shared" si="3"/>
        <v>1011.8095875749001</v>
      </c>
      <c r="AV32">
        <f t="shared" si="3"/>
        <v>1041.1598551993902</v>
      </c>
      <c r="AW32">
        <f t="shared" si="3"/>
        <v>1069.2888230700289</v>
      </c>
      <c r="AX32">
        <f t="shared" si="3"/>
        <v>1096.2605533057858</v>
      </c>
      <c r="AY32">
        <f t="shared" si="3"/>
        <v>1122.1397495948772</v>
      </c>
      <c r="AZ32">
        <f t="shared" si="3"/>
        <v>1146.9902203451957</v>
      </c>
      <c r="BA32">
        <f t="shared" si="3"/>
        <v>1170.8738109004012</v>
      </c>
      <c r="BB32" s="33">
        <f t="shared" si="3"/>
        <v>1193.8497048708223</v>
      </c>
      <c r="BC32">
        <f t="shared" si="3"/>
        <v>1215.974008049096</v>
      </c>
      <c r="BD32">
        <f t="shared" si="3"/>
        <v>1237.2995427310791</v>
      </c>
      <c r="BE32">
        <f t="shared" si="3"/>
        <v>1257.8757940182775</v>
      </c>
      <c r="BF32">
        <f t="shared" si="3"/>
        <v>1277.7489620198048</v>
      </c>
      <c r="BG32">
        <f t="shared" si="3"/>
        <v>1296.9620844524802</v>
      </c>
      <c r="BH32">
        <f t="shared" si="3"/>
        <v>1315.5552029059713</v>
      </c>
      <c r="BI32">
        <f t="shared" si="3"/>
        <v>1333.5655531117893</v>
      </c>
      <c r="BJ32">
        <f t="shared" si="3"/>
        <v>1351.0277651304987</v>
      </c>
      <c r="BK32">
        <f t="shared" si="3"/>
        <v>1367.9740636784088</v>
      </c>
      <c r="BL32" s="33">
        <f t="shared" si="3"/>
        <v>1384.4344620792401</v>
      </c>
    </row>
    <row r="33" spans="14:64" ht="15.75" thickBot="1" x14ac:dyDescent="0.3">
      <c r="AR33" s="36">
        <f>AR32/AR27*100</f>
        <v>20.590740573590459</v>
      </c>
      <c r="BB33" s="36">
        <f>BB32/BB27*100</f>
        <v>25.304856888588347</v>
      </c>
      <c r="BL33" s="36">
        <f>BL32/BL27*100</f>
        <v>27.756049237089247</v>
      </c>
    </row>
    <row r="35" spans="14:64" x14ac:dyDescent="0.25">
      <c r="N35" t="s">
        <v>23</v>
      </c>
      <c r="P35">
        <f>BL32</f>
        <v>1384.4344620792401</v>
      </c>
      <c r="R35" t="s">
        <v>22</v>
      </c>
      <c r="U35">
        <f>((P35*1000)/(365*24))*4</f>
        <v>632.16185483070319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3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3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33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3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3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33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3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3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3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ht="15.75" thickBot="1" x14ac:dyDescent="0.3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435.52405360108372</v>
      </c>
      <c r="AK55">
        <f t="shared" si="5"/>
        <v>457.44982593921134</v>
      </c>
      <c r="AL55">
        <f t="shared" si="5"/>
        <v>478.25716668779711</v>
      </c>
      <c r="AM55">
        <f t="shared" si="5"/>
        <v>498.1143847386432</v>
      </c>
      <c r="AN55">
        <f t="shared" si="5"/>
        <v>517.16893826849366</v>
      </c>
      <c r="AO55">
        <f t="shared" si="5"/>
        <v>535.54446945834934</v>
      </c>
      <c r="AP55">
        <f t="shared" si="5"/>
        <v>553.3412578046848</v>
      </c>
      <c r="AQ55">
        <f t="shared" si="5"/>
        <v>570.63846895800157</v>
      </c>
      <c r="AR55" s="33">
        <f t="shared" si="5"/>
        <v>587.49715756723458</v>
      </c>
      <c r="AS55">
        <f t="shared" si="5"/>
        <v>603.96340883351775</v>
      </c>
      <c r="AT55">
        <f t="shared" si="5"/>
        <v>620.07128846092371</v>
      </c>
      <c r="AU55">
        <f t="shared" si="5"/>
        <v>635.84544837863848</v>
      </c>
      <c r="AV55">
        <f t="shared" si="5"/>
        <v>651.30333949823762</v>
      </c>
      <c r="AW55">
        <f t="shared" si="5"/>
        <v>666.45703920115807</v>
      </c>
      <c r="AX55">
        <f t="shared" si="5"/>
        <v>681.31472875194106</v>
      </c>
      <c r="AY55">
        <f t="shared" si="5"/>
        <v>695.88186656484424</v>
      </c>
      <c r="AZ55">
        <f t="shared" si="5"/>
        <v>710.16210481230883</v>
      </c>
      <c r="BA55">
        <f t="shared" si="5"/>
        <v>724.15799380731164</v>
      </c>
      <c r="BB55" s="33">
        <f t="shared" si="5"/>
        <v>737.87151353933211</v>
      </c>
      <c r="BC55">
        <f t="shared" si="5"/>
        <v>751.30446613522145</v>
      </c>
      <c r="BD55">
        <f t="shared" si="5"/>
        <v>764.45875759217608</v>
      </c>
      <c r="BE55">
        <f t="shared" si="5"/>
        <v>777.33659223011955</v>
      </c>
      <c r="BF55">
        <f t="shared" si="5"/>
        <v>789.94059905395977</v>
      </c>
      <c r="BG55">
        <f t="shared" si="5"/>
        <v>802.2739056065659</v>
      </c>
      <c r="BH55">
        <f t="shared" si="5"/>
        <v>814.34017188000951</v>
      </c>
      <c r="BI55">
        <f t="shared" si="5"/>
        <v>826.14359436294217</v>
      </c>
      <c r="BJ55">
        <f t="shared" si="5"/>
        <v>837.6888882597467</v>
      </c>
      <c r="BK55">
        <f t="shared" si="5"/>
        <v>848.9812542499169</v>
      </c>
      <c r="BL55" s="33">
        <f t="shared" si="5"/>
        <v>860.02633480028544</v>
      </c>
    </row>
    <row r="56" spans="1:64" ht="15.75" thickBot="1" x14ac:dyDescent="0.3">
      <c r="AR56" s="36">
        <f>AR55/AR50*100</f>
        <v>9.9008956116306468</v>
      </c>
      <c r="BB56" s="36">
        <f>BB55/BB50*100</f>
        <v>11.670869717704681</v>
      </c>
      <c r="BL56" s="36">
        <f>BL55/BL50*100</f>
        <v>12.815379130849669</v>
      </c>
    </row>
    <row r="58" spans="1:64" x14ac:dyDescent="0.25">
      <c r="N58" t="s">
        <v>23</v>
      </c>
      <c r="P58">
        <f>BL55</f>
        <v>860.02633480028544</v>
      </c>
      <c r="R58" t="s">
        <v>24</v>
      </c>
      <c r="U58">
        <f>((P58*1000)/(365*24))*4</f>
        <v>392.70608894990204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3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3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3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3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3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33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3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3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33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ht="15.75" thickBot="1" x14ac:dyDescent="0.3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102.96860208168312</v>
      </c>
      <c r="AK78">
        <f t="shared" si="7"/>
        <v>109.30291497144739</v>
      </c>
      <c r="AL78">
        <f t="shared" si="7"/>
        <v>115.30559559412958</v>
      </c>
      <c r="AM78">
        <f t="shared" si="7"/>
        <v>121.13259525896861</v>
      </c>
      <c r="AN78">
        <f t="shared" si="7"/>
        <v>126.87822224175231</v>
      </c>
      <c r="AO78">
        <f t="shared" si="7"/>
        <v>132.59674076736539</v>
      </c>
      <c r="AP78">
        <f t="shared" si="7"/>
        <v>138.31748260926466</v>
      </c>
      <c r="AQ78">
        <f t="shared" si="7"/>
        <v>144.05464813118203</v>
      </c>
      <c r="AR78" s="33">
        <f t="shared" si="7"/>
        <v>149.8134265906229</v>
      </c>
      <c r="AS78">
        <f t="shared" si="7"/>
        <v>155.59374367027917</v>
      </c>
      <c r="AT78">
        <f t="shared" si="7"/>
        <v>161.39253364142948</v>
      </c>
      <c r="AU78">
        <f t="shared" si="7"/>
        <v>167.20511124891823</v>
      </c>
      <c r="AV78">
        <f t="shared" si="7"/>
        <v>173.02599941285033</v>
      </c>
      <c r="AW78">
        <f t="shared" si="7"/>
        <v>178.84942918934752</v>
      </c>
      <c r="AX78">
        <f t="shared" si="7"/>
        <v>184.6696421964435</v>
      </c>
      <c r="AY78">
        <f t="shared" si="7"/>
        <v>190.48107339758243</v>
      </c>
      <c r="AZ78">
        <f t="shared" si="7"/>
        <v>196.27846073197679</v>
      </c>
      <c r="BA78">
        <f t="shared" si="7"/>
        <v>202.05690935526852</v>
      </c>
      <c r="BB78" s="33">
        <f t="shared" si="7"/>
        <v>207.81192713771048</v>
      </c>
      <c r="BC78">
        <f t="shared" si="7"/>
        <v>213.53944148816134</v>
      </c>
      <c r="BD78">
        <f t="shared" si="7"/>
        <v>219.23580368517364</v>
      </c>
      <c r="BE78">
        <f t="shared" si="7"/>
        <v>224.897784599614</v>
      </c>
      <c r="BF78">
        <f t="shared" si="7"/>
        <v>230.52256433187773</v>
      </c>
      <c r="BG78">
        <f t="shared" si="7"/>
        <v>236.10771747334937</v>
      </c>
      <c r="BH78">
        <f t="shared" si="7"/>
        <v>241.65119520797586</v>
      </c>
      <c r="BI78">
        <f t="shared" si="7"/>
        <v>247.15130516165576</v>
      </c>
      <c r="BJ78">
        <f t="shared" si="7"/>
        <v>252.60668970660325</v>
      </c>
      <c r="BK78">
        <f t="shared" si="7"/>
        <v>258.01630328964569</v>
      </c>
      <c r="BL78" s="33">
        <f t="shared" si="7"/>
        <v>263.37938925173154</v>
      </c>
    </row>
    <row r="79" spans="1:64" ht="15.75" thickBot="1" x14ac:dyDescent="0.3">
      <c r="AR79" s="36">
        <f>AR78/AR73*100</f>
        <v>8.7311914140287641</v>
      </c>
      <c r="BB79" s="36">
        <f>BB78/BB73*100</f>
        <v>10.289890224783482</v>
      </c>
      <c r="BL79" s="36">
        <f>BL78/BL73*100</f>
        <v>11.336406171396858</v>
      </c>
    </row>
    <row r="81" spans="1:64" x14ac:dyDescent="0.25">
      <c r="N81" t="s">
        <v>23</v>
      </c>
      <c r="P81">
        <f>BL78</f>
        <v>263.37938925173154</v>
      </c>
      <c r="R81" t="s">
        <v>24</v>
      </c>
      <c r="U81">
        <f>((P81*1000)/(365*24))*4</f>
        <v>120.2645613021605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3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3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33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35"/>
      <c r="BB97" s="35"/>
      <c r="BL97" s="35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3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3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33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3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3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33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ht="15.75" thickBot="1" x14ac:dyDescent="0.3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6.404615329169788</v>
      </c>
      <c r="AK101">
        <f t="shared" si="9"/>
        <v>9.9956079323548437</v>
      </c>
      <c r="AL101">
        <f t="shared" si="9"/>
        <v>15.136132418077699</v>
      </c>
      <c r="AM101">
        <f t="shared" si="9"/>
        <v>22.031022354236672</v>
      </c>
      <c r="AN101">
        <f t="shared" si="9"/>
        <v>30.555833953010641</v>
      </c>
      <c r="AO101">
        <f t="shared" si="9"/>
        <v>40.158828458139354</v>
      </c>
      <c r="AP101">
        <f t="shared" si="9"/>
        <v>49.991353445731846</v>
      </c>
      <c r="AQ101">
        <f t="shared" si="9"/>
        <v>59.227943677732924</v>
      </c>
      <c r="AR101" s="33">
        <f t="shared" si="9"/>
        <v>67.345707906981175</v>
      </c>
      <c r="AS101">
        <f t="shared" si="9"/>
        <v>74.191088769519141</v>
      </c>
      <c r="AT101">
        <f t="shared" si="9"/>
        <v>79.872942970945331</v>
      </c>
      <c r="AU101">
        <f t="shared" si="9"/>
        <v>84.615651258969478</v>
      </c>
      <c r="AV101">
        <f t="shared" si="9"/>
        <v>88.655554239689067</v>
      </c>
      <c r="AW101">
        <f t="shared" si="9"/>
        <v>92.192566091209315</v>
      </c>
      <c r="AX101">
        <f t="shared" si="9"/>
        <v>95.378093388827693</v>
      </c>
      <c r="AY101">
        <f t="shared" si="9"/>
        <v>98.319720981553928</v>
      </c>
      <c r="AZ101">
        <f t="shared" si="9"/>
        <v>101.0909421036929</v>
      </c>
      <c r="BA101">
        <f t="shared" si="9"/>
        <v>103.74068745514832</v>
      </c>
      <c r="BB101" s="33">
        <f t="shared" si="9"/>
        <v>106.3009594969306</v>
      </c>
      <c r="BC101">
        <f t="shared" si="9"/>
        <v>108.79241437530274</v>
      </c>
      <c r="BD101">
        <f t="shared" si="9"/>
        <v>111.2282468028249</v>
      </c>
      <c r="BE101">
        <f t="shared" si="9"/>
        <v>113.61681642713495</v>
      </c>
      <c r="BF101">
        <f t="shared" si="9"/>
        <v>115.96339119505149</v>
      </c>
      <c r="BG101">
        <f t="shared" si="9"/>
        <v>118.27129025592906</v>
      </c>
      <c r="BH101">
        <f t="shared" si="9"/>
        <v>120.54262613118922</v>
      </c>
      <c r="BI101">
        <f t="shared" si="9"/>
        <v>122.77878258514058</v>
      </c>
      <c r="BJ101">
        <f t="shared" si="9"/>
        <v>124.98071954708696</v>
      </c>
      <c r="BK101">
        <f t="shared" si="9"/>
        <v>127.14916550340672</v>
      </c>
      <c r="BL101" s="33">
        <f t="shared" si="9"/>
        <v>129.28473701289622</v>
      </c>
    </row>
    <row r="102" spans="1:64" ht="15.75" thickBot="1" x14ac:dyDescent="0.3">
      <c r="AR102" s="36">
        <f>AR101/AR96*100</f>
        <v>4.1637626932515177</v>
      </c>
      <c r="BB102" s="36">
        <f>BB101/BB96*100</f>
        <v>5.9308691548032968</v>
      </c>
      <c r="BL102" s="36">
        <f>BL101/BL96*100</f>
        <v>6.5718746204457847</v>
      </c>
    </row>
    <row r="104" spans="1:64" x14ac:dyDescent="0.25">
      <c r="N104" t="s">
        <v>23</v>
      </c>
      <c r="P104">
        <f>BL101</f>
        <v>129.28473701289622</v>
      </c>
      <c r="R104" t="s">
        <v>24</v>
      </c>
      <c r="U104">
        <f>((P104*1000)/(365*24))*4</f>
        <v>59.034126489906953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3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3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33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3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3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33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3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3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33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ht="15.75" thickBot="1" x14ac:dyDescent="0.3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28.708440876720992</v>
      </c>
      <c r="AK124">
        <f t="shared" si="11"/>
        <v>32.177380939477551</v>
      </c>
      <c r="AL124">
        <f t="shared" si="11"/>
        <v>35.575141801685419</v>
      </c>
      <c r="AM124">
        <f t="shared" si="11"/>
        <v>38.872876802680423</v>
      </c>
      <c r="AN124">
        <f t="shared" si="11"/>
        <v>42.057438325329223</v>
      </c>
      <c r="AO124">
        <f t="shared" si="11"/>
        <v>45.127456392282426</v>
      </c>
      <c r="AP124">
        <f t="shared" si="11"/>
        <v>48.089300430206443</v>
      </c>
      <c r="AQ124">
        <f t="shared" si="11"/>
        <v>50.953651491321764</v>
      </c>
      <c r="AR124" s="33">
        <f t="shared" si="11"/>
        <v>53.732950640419908</v>
      </c>
      <c r="AS124">
        <f t="shared" si="11"/>
        <v>56.439698519084374</v>
      </c>
      <c r="AT124">
        <f t="shared" si="11"/>
        <v>59.085447266812366</v>
      </c>
      <c r="AU124">
        <f t="shared" si="11"/>
        <v>61.680294898015589</v>
      </c>
      <c r="AV124">
        <f t="shared" si="11"/>
        <v>64.232712898227291</v>
      </c>
      <c r="AW124">
        <f t="shared" si="11"/>
        <v>66.74957634444489</v>
      </c>
      <c r="AX124">
        <f t="shared" si="11"/>
        <v>69.236304514554419</v>
      </c>
      <c r="AY124">
        <f t="shared" si="11"/>
        <v>71.697051634969696</v>
      </c>
      <c r="AZ124">
        <f t="shared" si="11"/>
        <v>74.134910717477553</v>
      </c>
      <c r="BA124">
        <f t="shared" si="11"/>
        <v>76.552109387769292</v>
      </c>
      <c r="BB124" s="33">
        <f t="shared" si="11"/>
        <v>78.950186939403494</v>
      </c>
      <c r="BC124">
        <f t="shared" si="11"/>
        <v>81.330148211036345</v>
      </c>
      <c r="BD124">
        <f t="shared" si="11"/>
        <v>83.692593597656995</v>
      </c>
      <c r="BE124">
        <f t="shared" si="11"/>
        <v>86.037826521783273</v>
      </c>
      <c r="BF124">
        <f t="shared" si="11"/>
        <v>88.365940659516355</v>
      </c>
      <c r="BG124">
        <f t="shared" si="11"/>
        <v>90.676889565955719</v>
      </c>
      <c r="BH124">
        <f t="shared" si="11"/>
        <v>92.970541345430092</v>
      </c>
      <c r="BI124">
        <f t="shared" si="11"/>
        <v>95.246720831077468</v>
      </c>
      <c r="BJ124">
        <f t="shared" si="11"/>
        <v>97.505241475038687</v>
      </c>
      <c r="BK124">
        <f t="shared" si="11"/>
        <v>99.74592886231126</v>
      </c>
      <c r="BL124" s="33">
        <f t="shared" si="11"/>
        <v>101.96863747952088</v>
      </c>
    </row>
    <row r="125" spans="1:64" ht="15.75" thickBot="1" x14ac:dyDescent="0.3">
      <c r="AR125" s="36">
        <f>AR124/AR119*100</f>
        <v>4.9039563987996475</v>
      </c>
      <c r="BB125" s="36">
        <f>BB124/BB119*100</f>
        <v>6.0260184429446779</v>
      </c>
      <c r="BL125" s="36">
        <f>BL124/BL119*100</f>
        <v>6.6882045920258095</v>
      </c>
    </row>
    <row r="127" spans="1:64" x14ac:dyDescent="0.25">
      <c r="N127" t="s">
        <v>23</v>
      </c>
      <c r="P127">
        <f>BL124</f>
        <v>101.96863747952088</v>
      </c>
      <c r="R127" t="s">
        <v>24</v>
      </c>
      <c r="U127">
        <f>((P127*1000)/(365*24))*4</f>
        <v>46.561021680146524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3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3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33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3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3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33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3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3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33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ht="15.75" thickBot="1" x14ac:dyDescent="0.3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668.63202052143765</v>
      </c>
      <c r="AK147">
        <f t="shared" si="13"/>
        <v>726.3809830693184</v>
      </c>
      <c r="AL147">
        <f t="shared" si="13"/>
        <v>783.47853638696665</v>
      </c>
      <c r="AM147">
        <f t="shared" si="13"/>
        <v>839.98008830193589</v>
      </c>
      <c r="AN147">
        <f t="shared" si="13"/>
        <v>895.9807738836023</v>
      </c>
      <c r="AO147">
        <f t="shared" si="13"/>
        <v>951.59002881819117</v>
      </c>
      <c r="AP147">
        <f t="shared" si="13"/>
        <v>1006.9149975365501</v>
      </c>
      <c r="AQ147">
        <f t="shared" si="13"/>
        <v>1062.0508393676384</v>
      </c>
      <c r="AR147" s="33">
        <f t="shared" si="13"/>
        <v>1117.0759645450144</v>
      </c>
      <c r="AS147">
        <f t="shared" si="13"/>
        <v>1172.0505430516578</v>
      </c>
      <c r="AT147">
        <f t="shared" si="13"/>
        <v>1227.0170304336516</v>
      </c>
      <c r="AU147">
        <f t="shared" si="13"/>
        <v>1282.0018243639377</v>
      </c>
      <c r="AV147">
        <f t="shared" si="13"/>
        <v>1337.0174608789812</v>
      </c>
      <c r="AW147">
        <f t="shared" si="13"/>
        <v>1392.0649760994763</v>
      </c>
      <c r="AX147">
        <f t="shared" si="13"/>
        <v>1447.136209918451</v>
      </c>
      <c r="AY147">
        <f t="shared" si="13"/>
        <v>1502.2159284004179</v>
      </c>
      <c r="AZ147">
        <f t="shared" si="13"/>
        <v>1557.2837058911075</v>
      </c>
      <c r="BA147">
        <f t="shared" si="13"/>
        <v>1612.3155474792522</v>
      </c>
      <c r="BB147" s="33">
        <f t="shared" si="13"/>
        <v>1667.2852558109962</v>
      </c>
      <c r="BC147">
        <f t="shared" si="13"/>
        <v>1722.1655591395167</v>
      </c>
      <c r="BD147">
        <f t="shared" si="13"/>
        <v>1776.9290238054164</v>
      </c>
      <c r="BE147">
        <f t="shared" si="13"/>
        <v>1831.5487766545657</v>
      </c>
      <c r="BF147">
        <f t="shared" si="13"/>
        <v>1885.9990628598566</v>
      </c>
      <c r="BG147">
        <f t="shared" si="13"/>
        <v>1940.2556632625949</v>
      </c>
      <c r="BH147">
        <f t="shared" si="13"/>
        <v>1994.2961933341855</v>
      </c>
      <c r="BI147">
        <f t="shared" si="13"/>
        <v>2048.1003035705676</v>
      </c>
      <c r="BJ147">
        <f t="shared" si="13"/>
        <v>2101.649798800287</v>
      </c>
      <c r="BK147">
        <f t="shared" si="13"/>
        <v>2154.9286916438055</v>
      </c>
      <c r="BL147" s="33">
        <f t="shared" si="13"/>
        <v>2207.9232032742912</v>
      </c>
    </row>
    <row r="148" spans="1:64" ht="15.75" thickBot="1" x14ac:dyDescent="0.3">
      <c r="AR148" s="36">
        <f>AR147/AR142*100</f>
        <v>6.7038470658455713</v>
      </c>
      <c r="BB148" s="36">
        <f>BB147/BB142*100</f>
        <v>8.0378526163592916</v>
      </c>
      <c r="BL148" s="36">
        <f>BL147/BL142*100</f>
        <v>8.8947995673477696</v>
      </c>
    </row>
    <row r="150" spans="1:64" x14ac:dyDescent="0.25">
      <c r="N150" t="s">
        <v>23</v>
      </c>
      <c r="P150">
        <f>BL147</f>
        <v>2207.9232032742912</v>
      </c>
      <c r="R150" t="s">
        <v>24</v>
      </c>
      <c r="U150">
        <f>((P150*1000)/(365*24))*4</f>
        <v>1008.1841110841511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3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3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33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3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3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33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3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3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33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ht="15.75" thickBot="1" x14ac:dyDescent="0.3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3.1808105161720932</v>
      </c>
      <c r="AK170">
        <f t="shared" si="15"/>
        <v>4.0679904443867345</v>
      </c>
      <c r="AL170">
        <f t="shared" si="15"/>
        <v>5.1741657655214892</v>
      </c>
      <c r="AM170">
        <f t="shared" si="15"/>
        <v>6.5413838292428563</v>
      </c>
      <c r="AN170">
        <f t="shared" si="15"/>
        <v>8.2146287362839026</v>
      </c>
      <c r="AO170">
        <f t="shared" si="15"/>
        <v>10.2397395085339</v>
      </c>
      <c r="AP170">
        <f t="shared" si="15"/>
        <v>12.660383796403497</v>
      </c>
      <c r="AQ170">
        <f t="shared" si="15"/>
        <v>15.514137229115077</v>
      </c>
      <c r="AR170" s="33">
        <f t="shared" si="15"/>
        <v>18.827943289083056</v>
      </c>
      <c r="AS170">
        <f t="shared" si="15"/>
        <v>22.613497756947073</v>
      </c>
      <c r="AT170">
        <f t="shared" si="15"/>
        <v>26.863340465625644</v>
      </c>
      <c r="AU170">
        <f t="shared" si="15"/>
        <v>31.54853887170076</v>
      </c>
      <c r="AV170">
        <f t="shared" si="15"/>
        <v>36.618714891566718</v>
      </c>
      <c r="AW170">
        <f t="shared" si="15"/>
        <v>42.004768272947004</v>
      </c>
      <c r="AX170">
        <f t="shared" si="15"/>
        <v>47.624068164292972</v>
      </c>
      <c r="AY170">
        <f t="shared" si="15"/>
        <v>53.387302809232025</v>
      </c>
      <c r="AZ170">
        <f t="shared" si="15"/>
        <v>59.205804062500434</v>
      </c>
      <c r="BA170">
        <f t="shared" si="15"/>
        <v>64.998129149040807</v>
      </c>
      <c r="BB170" s="33">
        <f t="shared" si="15"/>
        <v>70.694974908993345</v>
      </c>
      <c r="BC170">
        <f t="shared" si="15"/>
        <v>76.241982218788564</v>
      </c>
      <c r="BD170">
        <f t="shared" si="15"/>
        <v>81.60047758094727</v>
      </c>
      <c r="BE170">
        <f t="shared" si="15"/>
        <v>86.746553604481093</v>
      </c>
      <c r="BF170">
        <f t="shared" si="15"/>
        <v>91.669054389696555</v>
      </c>
      <c r="BG170">
        <f t="shared" si="15"/>
        <v>96.367027648966015</v>
      </c>
      <c r="BH170">
        <f t="shared" si="15"/>
        <v>100.84709554262022</v>
      </c>
      <c r="BI170">
        <f t="shared" si="15"/>
        <v>105.12104687272361</v>
      </c>
      <c r="BJ170">
        <f t="shared" si="15"/>
        <v>109.20381218281896</v>
      </c>
      <c r="BK170">
        <f t="shared" si="15"/>
        <v>113.1118746081369</v>
      </c>
      <c r="BL170" s="33">
        <f t="shared" si="15"/>
        <v>116.86209854774231</v>
      </c>
    </row>
    <row r="171" spans="1:64" ht="15.75" thickBot="1" x14ac:dyDescent="0.3">
      <c r="AR171" s="36">
        <f>AR170/AR165*100</f>
        <v>1.1292123644415561</v>
      </c>
      <c r="BB171" s="36">
        <f>BB170/BB165*100</f>
        <v>3.4265549549810697</v>
      </c>
      <c r="BL171" s="36">
        <f>BL170/BL165*100</f>
        <v>4.7525231911648058</v>
      </c>
    </row>
    <row r="173" spans="1:64" x14ac:dyDescent="0.25">
      <c r="N173" t="s">
        <v>23</v>
      </c>
      <c r="P173">
        <f>BL170</f>
        <v>116.86209854774231</v>
      </c>
      <c r="R173" t="s">
        <v>24</v>
      </c>
      <c r="U173">
        <f>((P173*1000)/(365*24))*4</f>
        <v>53.361688834585529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BL8" sqref="BL8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6.7109375" customWidth="1"/>
    <col min="35" max="35" width="14.5703125" style="27" customWidth="1"/>
    <col min="36" max="36" width="22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27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27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 s="27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 s="27">
        <v>5.6114924014099996E-2</v>
      </c>
      <c r="AJ5">
        <f>AI5*0.935</f>
        <v>5.2467453953183502E-2</v>
      </c>
      <c r="AK5">
        <f t="shared" ref="AK5:BL5" si="0">AJ5*0.935</f>
        <v>4.9057069446226578E-2</v>
      </c>
      <c r="AL5">
        <f t="shared" si="0"/>
        <v>4.5868359932221853E-2</v>
      </c>
      <c r="AM5">
        <f t="shared" si="0"/>
        <v>4.2886916536627434E-2</v>
      </c>
      <c r="AN5">
        <f t="shared" si="0"/>
        <v>4.0099266961746656E-2</v>
      </c>
      <c r="AO5">
        <f t="shared" si="0"/>
        <v>3.7492814609233129E-2</v>
      </c>
      <c r="AP5">
        <f t="shared" si="0"/>
        <v>3.5055781659632974E-2</v>
      </c>
      <c r="AQ5">
        <f t="shared" si="0"/>
        <v>3.2777155851756834E-2</v>
      </c>
      <c r="AR5">
        <f t="shared" si="0"/>
        <v>3.0646640721392643E-2</v>
      </c>
      <c r="AS5">
        <f t="shared" si="0"/>
        <v>2.8654609074502124E-2</v>
      </c>
      <c r="AT5">
        <f t="shared" si="0"/>
        <v>2.6792059484659486E-2</v>
      </c>
      <c r="AU5">
        <f t="shared" si="0"/>
        <v>2.5050575618156622E-2</v>
      </c>
      <c r="AV5">
        <f t="shared" si="0"/>
        <v>2.3422288202976444E-2</v>
      </c>
      <c r="AW5">
        <f t="shared" si="0"/>
        <v>2.1899839469782977E-2</v>
      </c>
      <c r="AX5">
        <f t="shared" si="0"/>
        <v>2.0476349904247085E-2</v>
      </c>
      <c r="AY5">
        <f t="shared" si="0"/>
        <v>1.9145387160471025E-2</v>
      </c>
      <c r="AZ5">
        <f t="shared" si="0"/>
        <v>1.790093699504041E-2</v>
      </c>
      <c r="BA5">
        <f t="shared" si="0"/>
        <v>1.6737376090362785E-2</v>
      </c>
      <c r="BB5">
        <f t="shared" si="0"/>
        <v>1.5649446644489206E-2</v>
      </c>
      <c r="BC5">
        <f t="shared" si="0"/>
        <v>1.4632232612597409E-2</v>
      </c>
      <c r="BD5">
        <f t="shared" si="0"/>
        <v>1.3681137492778578E-2</v>
      </c>
      <c r="BE5">
        <f t="shared" si="0"/>
        <v>1.2791863555747971E-2</v>
      </c>
      <c r="BF5">
        <f t="shared" si="0"/>
        <v>1.1960392424624353E-2</v>
      </c>
      <c r="BG5">
        <f t="shared" si="0"/>
        <v>1.118296691702377E-2</v>
      </c>
      <c r="BH5">
        <f t="shared" si="0"/>
        <v>1.0456074067417226E-2</v>
      </c>
      <c r="BI5">
        <f t="shared" si="0"/>
        <v>9.7764292530351064E-3</v>
      </c>
      <c r="BJ5">
        <f t="shared" si="0"/>
        <v>9.1409613515878244E-3</v>
      </c>
      <c r="BK5">
        <f t="shared" si="0"/>
        <v>8.5467988637346164E-3</v>
      </c>
      <c r="BL5">
        <f t="shared" si="0"/>
        <v>7.9912569375918674E-3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1">(K7-K3)^2</f>
        <v>54.755248465111997</v>
      </c>
      <c r="L6">
        <f t="shared" si="1"/>
        <v>50.046363888760219</v>
      </c>
      <c r="M6">
        <f t="shared" si="1"/>
        <v>42.509509609941418</v>
      </c>
      <c r="N6">
        <f t="shared" si="1"/>
        <v>6.5200122737632693</v>
      </c>
      <c r="O6">
        <f t="shared" si="1"/>
        <v>17.506116881461004</v>
      </c>
      <c r="P6">
        <f t="shared" si="1"/>
        <v>0.12202376098219983</v>
      </c>
      <c r="Q6">
        <f t="shared" si="1"/>
        <v>14.174957453809576</v>
      </c>
      <c r="R6">
        <f t="shared" si="1"/>
        <v>0.14111091690383396</v>
      </c>
      <c r="S6">
        <f t="shared" si="1"/>
        <v>24.363490286890972</v>
      </c>
      <c r="T6">
        <f t="shared" si="1"/>
        <v>42.753083921318101</v>
      </c>
      <c r="U6">
        <f t="shared" si="1"/>
        <v>43.343724683375619</v>
      </c>
      <c r="V6">
        <f t="shared" si="1"/>
        <v>30.82841984835726</v>
      </c>
      <c r="W6">
        <f t="shared" si="1"/>
        <v>11.191736814800812</v>
      </c>
      <c r="X6">
        <f t="shared" si="1"/>
        <v>162.7641990440778</v>
      </c>
      <c r="Y6">
        <f t="shared" si="1"/>
        <v>301.71437553570746</v>
      </c>
      <c r="Z6">
        <f t="shared" si="1"/>
        <v>241.7201251704457</v>
      </c>
      <c r="AA6">
        <f t="shared" si="1"/>
        <v>377.96855021519838</v>
      </c>
      <c r="AB6">
        <f t="shared" si="1"/>
        <v>618.21382848437429</v>
      </c>
      <c r="AC6">
        <f t="shared" si="1"/>
        <v>552.3368747089113</v>
      </c>
      <c r="AD6">
        <f t="shared" si="1"/>
        <v>140.23193237872113</v>
      </c>
      <c r="AE6">
        <f t="shared" si="1"/>
        <v>622.48965373244323</v>
      </c>
      <c r="AF6">
        <f t="shared" si="1"/>
        <v>13.181303213746444</v>
      </c>
      <c r="AG6">
        <f t="shared" si="1"/>
        <v>428.80468758598829</v>
      </c>
      <c r="AH6">
        <f t="shared" si="1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2">$I3+($C5/($C5+K5))*K2*(1/(1+EXP(-$A5*(L4-$B5))))</f>
        <v>22.995605742035075</v>
      </c>
      <c r="M7">
        <f t="shared" si="2"/>
        <v>27.73610572480564</v>
      </c>
      <c r="N7">
        <f t="shared" si="2"/>
        <v>33.973866034478895</v>
      </c>
      <c r="O7">
        <f t="shared" si="2"/>
        <v>42.574483123108728</v>
      </c>
      <c r="P7">
        <f t="shared" si="2"/>
        <v>52.68010098272967</v>
      </c>
      <c r="Q7">
        <f t="shared" si="2"/>
        <v>66.676359770813704</v>
      </c>
      <c r="R7">
        <f t="shared" si="2"/>
        <v>84.740545097783738</v>
      </c>
      <c r="S7">
        <f t="shared" si="2"/>
        <v>109.01981840082438</v>
      </c>
      <c r="T7">
        <f t="shared" si="2"/>
        <v>139.39780027444422</v>
      </c>
      <c r="U7">
        <f t="shared" si="2"/>
        <v>177.26621569870565</v>
      </c>
      <c r="V7">
        <f t="shared" si="2"/>
        <v>226.15237978443443</v>
      </c>
      <c r="W7">
        <f t="shared" si="2"/>
        <v>279.36593162800233</v>
      </c>
      <c r="X7">
        <f t="shared" si="2"/>
        <v>333.70711462362885</v>
      </c>
      <c r="Y7">
        <f t="shared" si="2"/>
        <v>423.0151646478235</v>
      </c>
      <c r="Z7">
        <f t="shared" si="2"/>
        <v>515.00707028508828</v>
      </c>
      <c r="AA7">
        <f t="shared" si="2"/>
        <v>616.05063773446204</v>
      </c>
      <c r="AB7">
        <f t="shared" si="2"/>
        <v>730.66976692771925</v>
      </c>
      <c r="AC7">
        <f t="shared" si="2"/>
        <v>854.93153660724454</v>
      </c>
      <c r="AD7">
        <f t="shared" si="2"/>
        <v>974.06935185156851</v>
      </c>
      <c r="AE7">
        <f t="shared" si="2"/>
        <v>1115.3612064840884</v>
      </c>
      <c r="AF7">
        <f t="shared" si="2"/>
        <v>1265.8899292582216</v>
      </c>
      <c r="AG7">
        <f t="shared" si="2"/>
        <v>1438.8776460208892</v>
      </c>
      <c r="AH7">
        <f t="shared" si="2"/>
        <v>1577.7782317287558</v>
      </c>
      <c r="AI7" s="27">
        <f>$I3+($C5/($C5+AH5))*AH2*(1/(1+EXP(-$A5*(AI4-$B5))))</f>
        <v>1682.9180026879676</v>
      </c>
      <c r="AJ7">
        <f t="shared" si="2"/>
        <v>1864.759315173879</v>
      </c>
      <c r="AK7">
        <f t="shared" si="2"/>
        <v>2084.4108557360919</v>
      </c>
      <c r="AL7">
        <f t="shared" si="2"/>
        <v>2316.9532184308055</v>
      </c>
      <c r="AM7">
        <f>$I3+($C5/($C5+AL5))*AL2*(1/(1+EXP(-$A5*(AM4-$B5))))</f>
        <v>2562.8950405539808</v>
      </c>
      <c r="AN7">
        <f t="shared" si="2"/>
        <v>2822.9123752341497</v>
      </c>
      <c r="AO7">
        <f t="shared" si="2"/>
        <v>3097.8221310716353</v>
      </c>
      <c r="AP7">
        <f t="shared" si="2"/>
        <v>3388.5545817225061</v>
      </c>
      <c r="AQ7">
        <f t="shared" si="2"/>
        <v>3696.1272976389951</v>
      </c>
      <c r="AR7">
        <f t="shared" si="2"/>
        <v>4021.6216649246089</v>
      </c>
      <c r="AS7">
        <f t="shared" si="2"/>
        <v>4366.1623246020536</v>
      </c>
      <c r="AT7">
        <f t="shared" si="2"/>
        <v>4730.8993574884262</v>
      </c>
      <c r="AU7">
        <f t="shared" si="2"/>
        <v>5116.9927800088244</v>
      </c>
      <c r="AV7">
        <f t="shared" si="2"/>
        <v>5525.5988250336095</v>
      </c>
      <c r="AW7">
        <f t="shared" si="2"/>
        <v>5957.8574931999219</v>
      </c>
      <c r="AX7">
        <f t="shared" si="2"/>
        <v>6414.8809265299496</v>
      </c>
      <c r="AY7">
        <f t="shared" si="2"/>
        <v>6897.7422464929132</v>
      </c>
      <c r="AZ7">
        <f t="shared" si="2"/>
        <v>7407.4645946157125</v>
      </c>
      <c r="BA7">
        <f t="shared" si="2"/>
        <v>7945.0102055777825</v>
      </c>
      <c r="BB7">
        <f t="shared" si="2"/>
        <v>8511.2694259756408</v>
      </c>
      <c r="BC7">
        <f t="shared" si="2"/>
        <v>9107.0496651345475</v>
      </c>
      <c r="BD7">
        <f t="shared" si="2"/>
        <v>9733.0643274574104</v>
      </c>
      <c r="BE7">
        <f t="shared" si="2"/>
        <v>10389.921829333969</v>
      </c>
      <c r="BF7">
        <f t="shared" si="2"/>
        <v>11078.11484814639</v>
      </c>
      <c r="BG7">
        <f>$I3+($C5/($C5+BF5))*BF2*(1/(1+EXP(-$A5*(BG4-$B5))))</f>
        <v>11798.009986745763</v>
      </c>
      <c r="BH7">
        <f t="shared" si="2"/>
        <v>12549.838064051377</v>
      </c>
      <c r="BI7">
        <f t="shared" si="2"/>
        <v>13333.685260998733</v>
      </c>
      <c r="BJ7">
        <f t="shared" si="2"/>
        <v>14149.485360672459</v>
      </c>
      <c r="BK7">
        <f t="shared" si="2"/>
        <v>14997.013321773959</v>
      </c>
      <c r="BL7">
        <f t="shared" si="2"/>
        <v>15875.88041536243</v>
      </c>
    </row>
    <row r="8" spans="1:64" x14ac:dyDescent="0.25">
      <c r="BL8">
        <f>BL2*0.35</f>
        <v>15678.421453839737</v>
      </c>
    </row>
    <row r="10" spans="1:64" x14ac:dyDescent="0.25">
      <c r="N10" t="s">
        <v>21</v>
      </c>
      <c r="P10">
        <f>BL7</f>
        <v>15875.88041536243</v>
      </c>
      <c r="R10" t="s">
        <v>22</v>
      </c>
      <c r="U10">
        <f>((P10*1000)/(365*24))*4</f>
        <v>7249.2604636358119</v>
      </c>
    </row>
    <row r="12" spans="1:64" x14ac:dyDescent="0.25">
      <c r="N12" t="s">
        <v>25</v>
      </c>
      <c r="P12">
        <f>P35+P58+P81+P104+P127+P150+P173</f>
        <v>15666.617878658644</v>
      </c>
      <c r="R12" t="s">
        <v>26</v>
      </c>
      <c r="U12">
        <f>U35+U58+U81+U104+U127+U150+U173</f>
        <v>7153.7067939080571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8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 s="27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 s="27">
        <v>5.6114924014099996E-2</v>
      </c>
      <c r="AJ30">
        <f>AI30*0.97</f>
        <v>5.4431476293676992E-2</v>
      </c>
      <c r="AK30">
        <f t="shared" ref="AK30:BK30" si="3">AJ30*0.97</f>
        <v>5.2798532004866679E-2</v>
      </c>
      <c r="AL30">
        <f t="shared" si="3"/>
        <v>5.1214576044720676E-2</v>
      </c>
      <c r="AM30">
        <f t="shared" si="3"/>
        <v>4.9678138763379058E-2</v>
      </c>
      <c r="AN30">
        <f t="shared" si="3"/>
        <v>4.8187794600477687E-2</v>
      </c>
      <c r="AO30">
        <f t="shared" si="3"/>
        <v>4.6742160762463354E-2</v>
      </c>
      <c r="AP30">
        <f t="shared" si="3"/>
        <v>4.5339895939589453E-2</v>
      </c>
      <c r="AQ30">
        <f t="shared" si="3"/>
        <v>4.397969906140177E-2</v>
      </c>
      <c r="AR30">
        <f t="shared" si="3"/>
        <v>4.2660308089559715E-2</v>
      </c>
      <c r="AS30">
        <f t="shared" si="3"/>
        <v>4.1380498846872921E-2</v>
      </c>
      <c r="AT30">
        <f t="shared" si="3"/>
        <v>4.0139083881466732E-2</v>
      </c>
      <c r="AU30">
        <f t="shared" si="3"/>
        <v>3.893491136502273E-2</v>
      </c>
      <c r="AV30">
        <f t="shared" si="3"/>
        <v>3.7766864024072047E-2</v>
      </c>
      <c r="AW30">
        <f t="shared" si="3"/>
        <v>3.6633858103349883E-2</v>
      </c>
      <c r="AX30">
        <f t="shared" si="3"/>
        <v>3.5534842360249383E-2</v>
      </c>
      <c r="AY30">
        <f t="shared" si="3"/>
        <v>3.4468797089441901E-2</v>
      </c>
      <c r="AZ30">
        <f t="shared" si="3"/>
        <v>3.3434733176758644E-2</v>
      </c>
      <c r="BA30">
        <f t="shared" si="3"/>
        <v>3.2431691181455884E-2</v>
      </c>
      <c r="BB30">
        <f t="shared" si="3"/>
        <v>3.1458740446012205E-2</v>
      </c>
      <c r="BC30">
        <f t="shared" si="3"/>
        <v>3.0514978232631839E-2</v>
      </c>
      <c r="BD30">
        <f t="shared" si="3"/>
        <v>2.9599528885652884E-2</v>
      </c>
      <c r="BE30">
        <f t="shared" si="3"/>
        <v>2.8711543019083297E-2</v>
      </c>
      <c r="BF30">
        <f t="shared" si="3"/>
        <v>2.7850196728510798E-2</v>
      </c>
      <c r="BG30">
        <f t="shared" si="3"/>
        <v>2.7014690826655474E-2</v>
      </c>
      <c r="BH30">
        <f t="shared" si="3"/>
        <v>2.620425010185581E-2</v>
      </c>
      <c r="BI30">
        <f t="shared" si="3"/>
        <v>2.5418122598800136E-2</v>
      </c>
      <c r="BJ30">
        <f t="shared" si="3"/>
        <v>2.465557892083613E-2</v>
      </c>
      <c r="BK30">
        <f t="shared" si="3"/>
        <v>2.3915911553211044E-2</v>
      </c>
      <c r="BL30">
        <f>BK30*0.97</f>
        <v>2.3198434206614712E-2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4">(K32-K28)^2</f>
        <v>69.970395485306426</v>
      </c>
      <c r="L31">
        <f t="shared" si="4"/>
        <v>53.328028620449359</v>
      </c>
      <c r="M31">
        <f t="shared" si="4"/>
        <v>62.50597353179166</v>
      </c>
      <c r="N31">
        <f t="shared" si="4"/>
        <v>16.012508686169362</v>
      </c>
      <c r="O31">
        <f t="shared" si="4"/>
        <v>28.020394253913313</v>
      </c>
      <c r="P31">
        <f t="shared" si="4"/>
        <v>6.0987615832664623</v>
      </c>
      <c r="Q31">
        <f t="shared" si="4"/>
        <v>4.3350343433631462</v>
      </c>
      <c r="R31">
        <f t="shared" si="4"/>
        <v>6.951011595136861</v>
      </c>
      <c r="S31">
        <f t="shared" si="4"/>
        <v>5.9503484508166347</v>
      </c>
      <c r="T31">
        <f t="shared" si="4"/>
        <v>0.44234914485020843</v>
      </c>
      <c r="U31">
        <f t="shared" si="4"/>
        <v>49.574569116390187</v>
      </c>
      <c r="V31">
        <f t="shared" si="4"/>
        <v>16.02466910540144</v>
      </c>
      <c r="W31">
        <f t="shared" si="4"/>
        <v>7.3474296931242931</v>
      </c>
      <c r="X31">
        <f t="shared" si="4"/>
        <v>2.1272345790947493E-2</v>
      </c>
      <c r="Y31">
        <f t="shared" si="4"/>
        <v>2.780673108152766</v>
      </c>
      <c r="Z31">
        <f t="shared" si="4"/>
        <v>21.990875628306092</v>
      </c>
      <c r="AA31">
        <f t="shared" si="4"/>
        <v>34.580820939851641</v>
      </c>
      <c r="AB31">
        <f t="shared" si="4"/>
        <v>61.837045984296566</v>
      </c>
      <c r="AC31">
        <f t="shared" si="4"/>
        <v>329.57120291942783</v>
      </c>
      <c r="AD31">
        <f t="shared" si="4"/>
        <v>287.39752058674782</v>
      </c>
      <c r="AE31">
        <f t="shared" si="4"/>
        <v>12.982705681513227</v>
      </c>
      <c r="AF31">
        <f t="shared" si="4"/>
        <v>401.16429041714366</v>
      </c>
      <c r="AG31">
        <f t="shared" si="4"/>
        <v>10.06544109910906</v>
      </c>
      <c r="AH31">
        <f t="shared" si="4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5">$I28+($C30/($C30+J30))*J27*(1/(1+EXP(-$A30*(K29-$B30))))</f>
        <v>15.660323825651282</v>
      </c>
      <c r="L32">
        <f t="shared" si="5"/>
        <v>18.479083370658831</v>
      </c>
      <c r="M32">
        <f t="shared" si="5"/>
        <v>22.150393707484614</v>
      </c>
      <c r="N32">
        <f t="shared" si="5"/>
        <v>26.456277483118793</v>
      </c>
      <c r="O32">
        <f t="shared" si="5"/>
        <v>32.227716002564406</v>
      </c>
      <c r="P32">
        <f t="shared" si="5"/>
        <v>38.895516398927711</v>
      </c>
      <c r="Q32">
        <f t="shared" si="5"/>
        <v>46.613226814429055</v>
      </c>
      <c r="R32">
        <f t="shared" si="5"/>
        <v>56.6603097413306</v>
      </c>
      <c r="S32">
        <f t="shared" si="5"/>
        <v>68.657415757253105</v>
      </c>
      <c r="T32">
        <f t="shared" si="5"/>
        <v>82.499046542922173</v>
      </c>
      <c r="U32">
        <f t="shared" si="5"/>
        <v>98.67227272525453</v>
      </c>
      <c r="V32">
        <f t="shared" si="5"/>
        <v>117.35081904704813</v>
      </c>
      <c r="W32">
        <f t="shared" si="5"/>
        <v>138.09384287809524</v>
      </c>
      <c r="X32">
        <f t="shared" si="5"/>
        <v>153.29764644151254</v>
      </c>
      <c r="Y32">
        <f t="shared" si="5"/>
        <v>184.98986819134743</v>
      </c>
      <c r="Z32">
        <f t="shared" si="5"/>
        <v>210.34296206637165</v>
      </c>
      <c r="AA32">
        <f t="shared" si="5"/>
        <v>242.23470978038171</v>
      </c>
      <c r="AB32">
        <f t="shared" si="5"/>
        <v>272.67867343550529</v>
      </c>
      <c r="AC32">
        <f t="shared" si="5"/>
        <v>300.77713398249125</v>
      </c>
      <c r="AD32">
        <f t="shared" si="5"/>
        <v>339.82067908374233</v>
      </c>
      <c r="AE32">
        <f t="shared" si="5"/>
        <v>380.61336921949106</v>
      </c>
      <c r="AF32">
        <f t="shared" si="5"/>
        <v>423.24668088455746</v>
      </c>
      <c r="AG32">
        <f t="shared" si="5"/>
        <v>463.20242074273466</v>
      </c>
      <c r="AH32">
        <f t="shared" si="5"/>
        <v>493.84984130367923</v>
      </c>
      <c r="AI32" s="27">
        <f t="shared" si="5"/>
        <v>516.53787779974448</v>
      </c>
      <c r="AJ32">
        <f t="shared" si="5"/>
        <v>600.81048306417813</v>
      </c>
      <c r="AK32">
        <f t="shared" si="5"/>
        <v>644.20319530988866</v>
      </c>
      <c r="AL32">
        <f t="shared" si="5"/>
        <v>687.45131356291597</v>
      </c>
      <c r="AM32">
        <f t="shared" si="5"/>
        <v>730.41311219562556</v>
      </c>
      <c r="AN32">
        <f t="shared" si="5"/>
        <v>772.99263204813803</v>
      </c>
      <c r="AO32">
        <f t="shared" si="5"/>
        <v>815.13545820332968</v>
      </c>
      <c r="AP32">
        <f t="shared" si="5"/>
        <v>856.82302652233398</v>
      </c>
      <c r="AQ32">
        <f t="shared" si="5"/>
        <v>898.0662592799805</v>
      </c>
      <c r="AR32">
        <f t="shared" si="5"/>
        <v>938.89916363434884</v>
      </c>
      <c r="AS32">
        <f t="shared" si="5"/>
        <v>979.37283977563004</v>
      </c>
      <c r="AT32">
        <f t="shared" si="5"/>
        <v>1019.5501716329884</v>
      </c>
      <c r="AU32">
        <f t="shared" si="5"/>
        <v>1059.5013301789238</v>
      </c>
      <c r="AV32">
        <f t="shared" si="5"/>
        <v>1099.300113812682</v>
      </c>
      <c r="AW32">
        <f t="shared" si="5"/>
        <v>1139.0210802404463</v>
      </c>
      <c r="AX32">
        <f t="shared" si="5"/>
        <v>1178.7373837539608</v>
      </c>
      <c r="AY32">
        <f t="shared" si="5"/>
        <v>1218.5192135223706</v>
      </c>
      <c r="AZ32">
        <f t="shared" si="5"/>
        <v>1258.432725477709</v>
      </c>
      <c r="BA32">
        <f t="shared" si="5"/>
        <v>1298.5393667928192</v>
      </c>
      <c r="BB32">
        <f t="shared" si="5"/>
        <v>1338.8955034473445</v>
      </c>
      <c r="BC32">
        <f t="shared" si="5"/>
        <v>1379.5522749131039</v>
      </c>
      <c r="BD32">
        <f t="shared" si="5"/>
        <v>1420.5556136229102</v>
      </c>
      <c r="BE32">
        <f t="shared" si="5"/>
        <v>1461.9463794958319</v>
      </c>
      <c r="BF32">
        <f t="shared" si="5"/>
        <v>1503.7605708296971</v>
      </c>
      <c r="BG32">
        <f t="shared" si="5"/>
        <v>1546.0295821604452</v>
      </c>
      <c r="BH32">
        <f t="shared" si="5"/>
        <v>1588.7804872727825</v>
      </c>
      <c r="BI32">
        <f t="shared" si="5"/>
        <v>1632.0363315892782</v>
      </c>
      <c r="BJ32">
        <f t="shared" si="5"/>
        <v>1675.8164228791977</v>
      </c>
      <c r="BK32">
        <f t="shared" si="5"/>
        <v>1720.1366128361115</v>
      </c>
      <c r="BL32">
        <f t="shared" si="5"/>
        <v>1765.0095647844348</v>
      </c>
    </row>
    <row r="33" spans="14:64" x14ac:dyDescent="0.25">
      <c r="BL33">
        <f>BL27*0.35</f>
        <v>1745.752998161739</v>
      </c>
    </row>
    <row r="35" spans="14:64" x14ac:dyDescent="0.25">
      <c r="N35" t="s">
        <v>23</v>
      </c>
      <c r="P35">
        <f>BL32</f>
        <v>1765.0095647844348</v>
      </c>
      <c r="R35" t="s">
        <v>22</v>
      </c>
      <c r="U35">
        <f>((P35*1000)/(365*24))*4</f>
        <v>805.94044054083781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27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 s="27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 s="27">
        <v>5.6114924014099996E-2</v>
      </c>
      <c r="AJ53">
        <f>AI53*0.935</f>
        <v>5.2467453953183502E-2</v>
      </c>
      <c r="AK53">
        <f t="shared" ref="AK53:BL53" si="6">AJ53*0.935</f>
        <v>4.9057069446226578E-2</v>
      </c>
      <c r="AL53">
        <f t="shared" si="6"/>
        <v>4.5868359932221853E-2</v>
      </c>
      <c r="AM53">
        <f t="shared" si="6"/>
        <v>4.2886916536627434E-2</v>
      </c>
      <c r="AN53">
        <f t="shared" si="6"/>
        <v>4.0099266961746656E-2</v>
      </c>
      <c r="AO53">
        <f t="shared" si="6"/>
        <v>3.7492814609233129E-2</v>
      </c>
      <c r="AP53">
        <f t="shared" si="6"/>
        <v>3.5055781659632974E-2</v>
      </c>
      <c r="AQ53">
        <f t="shared" si="6"/>
        <v>3.2777155851756834E-2</v>
      </c>
      <c r="AR53">
        <f t="shared" si="6"/>
        <v>3.0646640721392643E-2</v>
      </c>
      <c r="AS53">
        <f t="shared" si="6"/>
        <v>2.8654609074502124E-2</v>
      </c>
      <c r="AT53">
        <f t="shared" si="6"/>
        <v>2.6792059484659486E-2</v>
      </c>
      <c r="AU53">
        <f t="shared" si="6"/>
        <v>2.5050575618156622E-2</v>
      </c>
      <c r="AV53">
        <f t="shared" si="6"/>
        <v>2.3422288202976444E-2</v>
      </c>
      <c r="AW53">
        <f t="shared" si="6"/>
        <v>2.1899839469782977E-2</v>
      </c>
      <c r="AX53">
        <f t="shared" si="6"/>
        <v>2.0476349904247085E-2</v>
      </c>
      <c r="AY53">
        <f t="shared" si="6"/>
        <v>1.9145387160471025E-2</v>
      </c>
      <c r="AZ53">
        <f t="shared" si="6"/>
        <v>1.790093699504041E-2</v>
      </c>
      <c r="BA53">
        <f t="shared" si="6"/>
        <v>1.6737376090362785E-2</v>
      </c>
      <c r="BB53">
        <f t="shared" si="6"/>
        <v>1.5649446644489206E-2</v>
      </c>
      <c r="BC53">
        <f t="shared" si="6"/>
        <v>1.4632232612597409E-2</v>
      </c>
      <c r="BD53">
        <f t="shared" si="6"/>
        <v>1.3681137492778578E-2</v>
      </c>
      <c r="BE53">
        <f t="shared" si="6"/>
        <v>1.2791863555747971E-2</v>
      </c>
      <c r="BF53">
        <f t="shared" si="6"/>
        <v>1.1960392424624353E-2</v>
      </c>
      <c r="BG53">
        <f t="shared" si="6"/>
        <v>1.118296691702377E-2</v>
      </c>
      <c r="BH53">
        <f t="shared" si="6"/>
        <v>1.0456074067417226E-2</v>
      </c>
      <c r="BI53">
        <f t="shared" si="6"/>
        <v>9.7764292530351064E-3</v>
      </c>
      <c r="BJ53">
        <f t="shared" si="6"/>
        <v>9.1409613515878244E-3</v>
      </c>
      <c r="BK53">
        <f t="shared" si="6"/>
        <v>8.5467988637346164E-3</v>
      </c>
      <c r="BL53">
        <f t="shared" si="6"/>
        <v>7.9912569375918674E-3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7">(K55-K51)^2</f>
        <v>1.9807632033010056</v>
      </c>
      <c r="L54">
        <f t="shared" si="7"/>
        <v>5.3565439357539582</v>
      </c>
      <c r="M54">
        <f t="shared" si="7"/>
        <v>2.8832166329476689</v>
      </c>
      <c r="N54">
        <f t="shared" si="7"/>
        <v>3.2836968220792091</v>
      </c>
      <c r="O54">
        <f t="shared" si="7"/>
        <v>6.4389141572495605</v>
      </c>
      <c r="P54">
        <f t="shared" si="7"/>
        <v>1.2628934762655366</v>
      </c>
      <c r="Q54">
        <f t="shared" si="7"/>
        <v>13.360762862642343</v>
      </c>
      <c r="R54">
        <f t="shared" si="7"/>
        <v>25.646177350008195</v>
      </c>
      <c r="S54">
        <f t="shared" si="7"/>
        <v>54.842523618240406</v>
      </c>
      <c r="T54">
        <f t="shared" si="7"/>
        <v>44.218117196573189</v>
      </c>
      <c r="U54">
        <f t="shared" si="7"/>
        <v>79.034117223848625</v>
      </c>
      <c r="V54">
        <f t="shared" si="7"/>
        <v>4.7211633302824056</v>
      </c>
      <c r="W54">
        <f t="shared" si="7"/>
        <v>8.3052863566429771</v>
      </c>
      <c r="X54">
        <f t="shared" si="7"/>
        <v>93.48047036699819</v>
      </c>
      <c r="Y54">
        <f t="shared" si="7"/>
        <v>100.12403365016135</v>
      </c>
      <c r="Z54">
        <f t="shared" si="7"/>
        <v>46.465019112221356</v>
      </c>
      <c r="AA54">
        <f t="shared" si="7"/>
        <v>51.108011945357063</v>
      </c>
      <c r="AB54">
        <f t="shared" si="7"/>
        <v>41.267063327099322</v>
      </c>
      <c r="AC54">
        <f t="shared" si="7"/>
        <v>157.95742498258031</v>
      </c>
      <c r="AD54">
        <f t="shared" si="7"/>
        <v>0.21547737050933377</v>
      </c>
      <c r="AE54">
        <f t="shared" si="7"/>
        <v>1.968702225139263</v>
      </c>
      <c r="AF54">
        <f t="shared" si="7"/>
        <v>9.4149159132711215</v>
      </c>
      <c r="AG54">
        <f t="shared" si="7"/>
        <v>145.03372507750899</v>
      </c>
      <c r="AH54">
        <f t="shared" si="7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8">$I51+($C53/($C53+J53))*J50*(1/(1+EXP(-$A53*(K52-$B53))))</f>
        <v>4.8026433690504975</v>
      </c>
      <c r="L55">
        <f t="shared" si="8"/>
        <v>5.4476794498662446</v>
      </c>
      <c r="M55">
        <f t="shared" si="8"/>
        <v>6.4103350330764926</v>
      </c>
      <c r="N55">
        <f t="shared" si="8"/>
        <v>7.744855940329149</v>
      </c>
      <c r="O55">
        <f t="shared" si="8"/>
        <v>9.689886406563101</v>
      </c>
      <c r="P55">
        <f t="shared" si="8"/>
        <v>12.008654020580398</v>
      </c>
      <c r="Q55">
        <f t="shared" si="8"/>
        <v>15.664708437047015</v>
      </c>
      <c r="R55">
        <f t="shared" si="8"/>
        <v>20.315812571080077</v>
      </c>
      <c r="S55">
        <f t="shared" si="8"/>
        <v>26.967027356350822</v>
      </c>
      <c r="T55">
        <f t="shared" si="8"/>
        <v>36.000384599156632</v>
      </c>
      <c r="U55">
        <f t="shared" si="8"/>
        <v>46.913225514541772</v>
      </c>
      <c r="V55">
        <f t="shared" si="8"/>
        <v>62.138661188565081</v>
      </c>
      <c r="W55">
        <f t="shared" si="8"/>
        <v>78.98857148585779</v>
      </c>
      <c r="X55">
        <f t="shared" si="8"/>
        <v>95.903102426345313</v>
      </c>
      <c r="Y55">
        <f t="shared" si="8"/>
        <v>123.22119940601023</v>
      </c>
      <c r="Z55">
        <f t="shared" si="8"/>
        <v>150.42741715821879</v>
      </c>
      <c r="AA55">
        <f t="shared" si="8"/>
        <v>177.71609650529419</v>
      </c>
      <c r="AB55">
        <f t="shared" si="8"/>
        <v>209.15739473222118</v>
      </c>
      <c r="AC55">
        <f t="shared" si="8"/>
        <v>240.92459504372422</v>
      </c>
      <c r="AD55">
        <f t="shared" si="8"/>
        <v>271.06082345677072</v>
      </c>
      <c r="AE55">
        <f t="shared" si="8"/>
        <v>300.40791040453638</v>
      </c>
      <c r="AF55">
        <f t="shared" si="8"/>
        <v>324.72312097112484</v>
      </c>
      <c r="AG55">
        <f t="shared" si="8"/>
        <v>360.30052719161176</v>
      </c>
      <c r="AH55">
        <f t="shared" si="8"/>
        <v>378.94927716960012</v>
      </c>
      <c r="AI55" s="27">
        <f t="shared" si="8"/>
        <v>390.05349687490684</v>
      </c>
      <c r="AJ55">
        <f t="shared" si="8"/>
        <v>435.52405360108372</v>
      </c>
      <c r="AK55">
        <f t="shared" si="8"/>
        <v>473.11666193142588</v>
      </c>
      <c r="AL55">
        <f t="shared" si="8"/>
        <v>511.94322912285656</v>
      </c>
      <c r="AM55">
        <f t="shared" si="8"/>
        <v>552.22915141597707</v>
      </c>
      <c r="AN55">
        <f t="shared" si="8"/>
        <v>594.1961675731734</v>
      </c>
      <c r="AO55">
        <f t="shared" si="8"/>
        <v>638.05681594437215</v>
      </c>
      <c r="AP55">
        <f t="shared" si="8"/>
        <v>684.01180003450781</v>
      </c>
      <c r="AQ55">
        <f t="shared" si="8"/>
        <v>732.24910083591544</v>
      </c>
      <c r="AR55">
        <f t="shared" si="8"/>
        <v>782.94402238584723</v>
      </c>
      <c r="AS55">
        <f t="shared" si="8"/>
        <v>836.25964140401231</v>
      </c>
      <c r="AT55">
        <f t="shared" si="8"/>
        <v>892.34733911170235</v>
      </c>
      <c r="AU55">
        <f t="shared" si="8"/>
        <v>951.34723385322297</v>
      </c>
      <c r="AV55">
        <f t="shared" si="8"/>
        <v>1013.3884235953897</v>
      </c>
      <c r="AW55">
        <f t="shared" si="8"/>
        <v>1078.5890032420766</v>
      </c>
      <c r="AX55">
        <f t="shared" si="8"/>
        <v>1147.0558549686734</v>
      </c>
      <c r="AY55">
        <f t="shared" si="8"/>
        <v>1218.8842289285878</v>
      </c>
      <c r="AZ55">
        <f t="shared" si="8"/>
        <v>1294.1571423407286</v>
      </c>
      <c r="BA55">
        <f t="shared" si="8"/>
        <v>1372.9446307048604</v>
      </c>
      <c r="BB55">
        <f t="shared" si="8"/>
        <v>1455.3028878804596</v>
      </c>
      <c r="BC55">
        <f t="shared" si="8"/>
        <v>1541.2733332560583</v>
      </c>
      <c r="BD55">
        <f t="shared" si="8"/>
        <v>1630.8816448998271</v>
      </c>
      <c r="BE55">
        <f t="shared" si="8"/>
        <v>1724.1367977273892</v>
      </c>
      <c r="BF55">
        <f t="shared" si="8"/>
        <v>1821.030145442249</v>
      </c>
      <c r="BG55">
        <f t="shared" si="8"/>
        <v>1921.5345842682038</v>
      </c>
      <c r="BH55">
        <f t="shared" si="8"/>
        <v>2025.6038352101248</v>
      </c>
      <c r="BI55">
        <f t="shared" si="8"/>
        <v>2133.1718796360187</v>
      </c>
      <c r="BJ55">
        <f t="shared" si="8"/>
        <v>2244.1525802638644</v>
      </c>
      <c r="BK55">
        <f t="shared" si="8"/>
        <v>2358.43951608102</v>
      </c>
      <c r="BL55">
        <f t="shared" si="8"/>
        <v>2475.9060552839692</v>
      </c>
    </row>
    <row r="56" spans="1:64" x14ac:dyDescent="0.25">
      <c r="BL56">
        <f>BL50*0.35</f>
        <v>2348.81242378151</v>
      </c>
    </row>
    <row r="58" spans="1:64" x14ac:dyDescent="0.25">
      <c r="N58" t="s">
        <v>23</v>
      </c>
      <c r="P58">
        <f>BL55</f>
        <v>2475.9060552839692</v>
      </c>
      <c r="R58" t="s">
        <v>24</v>
      </c>
      <c r="U58">
        <f>((P58*1000)/(365*24))*4</f>
        <v>1130.5507101753285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27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 s="27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 s="27">
        <v>5.6114924014099996E-2</v>
      </c>
      <c r="AJ76">
        <f>AI76*0.9325</f>
        <v>5.2327166643148244E-2</v>
      </c>
      <c r="AK76">
        <f t="shared" ref="AK76:BL76" si="9">AJ76*0.9325</f>
        <v>4.879508289473574E-2</v>
      </c>
      <c r="AL76">
        <f t="shared" si="9"/>
        <v>4.5501414799341076E-2</v>
      </c>
      <c r="AM76">
        <f t="shared" si="9"/>
        <v>4.2430069300385551E-2</v>
      </c>
      <c r="AN76">
        <f t="shared" si="9"/>
        <v>3.9566039622609524E-2</v>
      </c>
      <c r="AO76">
        <f t="shared" si="9"/>
        <v>3.6895331948083379E-2</v>
      </c>
      <c r="AP76">
        <f t="shared" si="9"/>
        <v>3.4404897041587751E-2</v>
      </c>
      <c r="AQ76">
        <f t="shared" si="9"/>
        <v>3.2082566491280579E-2</v>
      </c>
      <c r="AR76">
        <f t="shared" si="9"/>
        <v>2.991699325311914E-2</v>
      </c>
      <c r="AS76">
        <f t="shared" si="9"/>
        <v>2.7897596208533597E-2</v>
      </c>
      <c r="AT76">
        <f t="shared" si="9"/>
        <v>2.6014508464457579E-2</v>
      </c>
      <c r="AU76">
        <f t="shared" si="9"/>
        <v>2.4258529143106691E-2</v>
      </c>
      <c r="AV76">
        <f t="shared" si="9"/>
        <v>2.2621078425946989E-2</v>
      </c>
      <c r="AW76">
        <f t="shared" si="9"/>
        <v>2.1094155632195567E-2</v>
      </c>
      <c r="AX76">
        <f t="shared" si="9"/>
        <v>1.9670300127022367E-2</v>
      </c>
      <c r="AY76">
        <f t="shared" si="9"/>
        <v>1.8342554868448355E-2</v>
      </c>
      <c r="AZ76">
        <f t="shared" si="9"/>
        <v>1.7104432414828091E-2</v>
      </c>
      <c r="BA76">
        <f t="shared" si="9"/>
        <v>1.5949883226827194E-2</v>
      </c>
      <c r="BB76">
        <f t="shared" si="9"/>
        <v>1.4873266109016358E-2</v>
      </c>
      <c r="BC76">
        <f t="shared" si="9"/>
        <v>1.3869320646657754E-2</v>
      </c>
      <c r="BD76">
        <f t="shared" si="9"/>
        <v>1.2933141503008356E-2</v>
      </c>
      <c r="BE76">
        <f t="shared" si="9"/>
        <v>1.2060154451555291E-2</v>
      </c>
      <c r="BF76">
        <f t="shared" si="9"/>
        <v>1.1246094026075308E-2</v>
      </c>
      <c r="BG76">
        <f t="shared" si="9"/>
        <v>1.0486982679315224E-2</v>
      </c>
      <c r="BH76">
        <f t="shared" si="9"/>
        <v>9.7791113484614473E-3</v>
      </c>
      <c r="BI76">
        <f t="shared" si="9"/>
        <v>9.119021332440299E-3</v>
      </c>
      <c r="BJ76">
        <f t="shared" si="9"/>
        <v>8.5034873925005795E-3</v>
      </c>
      <c r="BK76">
        <f t="shared" si="9"/>
        <v>7.929501993506791E-3</v>
      </c>
      <c r="BL76">
        <f t="shared" si="9"/>
        <v>7.3942606089450824E-3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10">(K78-K74)^2</f>
        <v>8.9783547737851393E-3</v>
      </c>
      <c r="L77">
        <f t="shared" si="10"/>
        <v>1.0570837913940995E-2</v>
      </c>
      <c r="M77">
        <f t="shared" si="10"/>
        <v>1.9368619545628931E-2</v>
      </c>
      <c r="N77">
        <f t="shared" si="10"/>
        <v>5.8274081523171206E-2</v>
      </c>
      <c r="O77">
        <f t="shared" si="10"/>
        <v>9.4537638335247906E-2</v>
      </c>
      <c r="P77">
        <f t="shared" si="10"/>
        <v>0.1940693243375935</v>
      </c>
      <c r="Q77">
        <f t="shared" si="10"/>
        <v>0.17224351109313676</v>
      </c>
      <c r="R77">
        <f t="shared" si="10"/>
        <v>0.24601452597864265</v>
      </c>
      <c r="S77">
        <f t="shared" si="10"/>
        <v>0.20008517577622142</v>
      </c>
      <c r="T77">
        <f t="shared" si="10"/>
        <v>0.37952984103459719</v>
      </c>
      <c r="U77">
        <f t="shared" si="10"/>
        <v>0.74400514525964101</v>
      </c>
      <c r="V77">
        <f t="shared" si="10"/>
        <v>1.2103326279402316</v>
      </c>
      <c r="W77">
        <f t="shared" si="10"/>
        <v>0.9984509272176848</v>
      </c>
      <c r="X77">
        <f t="shared" si="10"/>
        <v>2.1588154805842792</v>
      </c>
      <c r="Y77">
        <f t="shared" si="10"/>
        <v>0.3388356590928297</v>
      </c>
      <c r="Z77">
        <f t="shared" si="10"/>
        <v>0.98037759470447106</v>
      </c>
      <c r="AA77">
        <f t="shared" si="10"/>
        <v>3.546856522088726</v>
      </c>
      <c r="AB77">
        <f t="shared" si="10"/>
        <v>2.3528010454599384</v>
      </c>
      <c r="AC77">
        <f t="shared" si="10"/>
        <v>0.32605062233605736</v>
      </c>
      <c r="AD77">
        <f t="shared" si="10"/>
        <v>3.0545425133737032</v>
      </c>
      <c r="AE77">
        <f t="shared" si="10"/>
        <v>1.4095661040454037E-2</v>
      </c>
      <c r="AF77">
        <f t="shared" si="10"/>
        <v>2.7633384946888455</v>
      </c>
      <c r="AG77">
        <f t="shared" si="10"/>
        <v>0.84751322960943998</v>
      </c>
      <c r="AH77">
        <f t="shared" si="10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11">$I74+($C76/($C76+J76))*J73*(1/(1+EXP(-$A76*(K75-$B76))))</f>
        <v>8.1718172077331706E-3</v>
      </c>
      <c r="L78">
        <f t="shared" si="11"/>
        <v>8.5577999393702826E-3</v>
      </c>
      <c r="M78">
        <f t="shared" si="11"/>
        <v>9.3007324016202448E-3</v>
      </c>
      <c r="N78">
        <f t="shared" si="11"/>
        <v>1.071454403453095E-2</v>
      </c>
      <c r="O78">
        <f t="shared" si="11"/>
        <v>1.3521289685097661E-2</v>
      </c>
      <c r="P78">
        <f t="shared" si="11"/>
        <v>1.8333738129970398E-2</v>
      </c>
      <c r="Q78">
        <f t="shared" si="11"/>
        <v>2.8075151880426686E-2</v>
      </c>
      <c r="R78">
        <f t="shared" si="11"/>
        <v>4.7415977847215691E-2</v>
      </c>
      <c r="S78">
        <f t="shared" si="11"/>
        <v>8.4992325736220065E-2</v>
      </c>
      <c r="T78">
        <f t="shared" si="11"/>
        <v>0.15772933735842465</v>
      </c>
      <c r="U78">
        <f t="shared" si="11"/>
        <v>0.29890264596745814</v>
      </c>
      <c r="V78">
        <f t="shared" si="11"/>
        <v>0.57028237186249175</v>
      </c>
      <c r="W78">
        <f t="shared" si="11"/>
        <v>1.0787024493992616</v>
      </c>
      <c r="X78">
        <f t="shared" si="11"/>
        <v>1.9798369579526169</v>
      </c>
      <c r="Y78">
        <f t="shared" si="11"/>
        <v>3.7422630956419067</v>
      </c>
      <c r="Z78">
        <f t="shared" si="11"/>
        <v>6.8140071625328513</v>
      </c>
      <c r="AA78">
        <f t="shared" si="11"/>
        <v>12.080220538053652</v>
      </c>
      <c r="AB78">
        <f t="shared" si="11"/>
        <v>20.115565802118194</v>
      </c>
      <c r="AC78">
        <f t="shared" si="11"/>
        <v>30.889378396021815</v>
      </c>
      <c r="AD78">
        <f t="shared" si="11"/>
        <v>43.429278537814724</v>
      </c>
      <c r="AE78">
        <f t="shared" si="11"/>
        <v>56.250501853826506</v>
      </c>
      <c r="AF78">
        <f t="shared" si="11"/>
        <v>67.421316182618298</v>
      </c>
      <c r="AG78">
        <f t="shared" si="11"/>
        <v>77.844335270898995</v>
      </c>
      <c r="AH78">
        <f t="shared" si="11"/>
        <v>85.497687581761923</v>
      </c>
      <c r="AI78" s="27">
        <f t="shared" si="11"/>
        <v>87.264881575984006</v>
      </c>
      <c r="AJ78">
        <f t="shared" si="11"/>
        <v>102.96860208168312</v>
      </c>
      <c r="AK78">
        <f t="shared" si="11"/>
        <v>113.3922675102462</v>
      </c>
      <c r="AL78">
        <f t="shared" si="11"/>
        <v>124.18229027589629</v>
      </c>
      <c r="AM78">
        <f t="shared" si="11"/>
        <v>135.52484510299192</v>
      </c>
      <c r="AN78">
        <f t="shared" si="11"/>
        <v>147.5599448702045</v>
      </c>
      <c r="AO78">
        <f t="shared" si="11"/>
        <v>160.39663604421037</v>
      </c>
      <c r="AP78">
        <f t="shared" si="11"/>
        <v>174.12431944640346</v>
      </c>
      <c r="AQ78">
        <f t="shared" si="11"/>
        <v>188.82036932766255</v>
      </c>
      <c r="AR78">
        <f t="shared" si="11"/>
        <v>204.55497602824235</v>
      </c>
      <c r="AS78">
        <f t="shared" si="11"/>
        <v>221.39408894232773</v>
      </c>
      <c r="AT78">
        <f t="shared" si="11"/>
        <v>239.40111052266602</v>
      </c>
      <c r="AU78">
        <f t="shared" si="11"/>
        <v>258.63778118496106</v>
      </c>
      <c r="AV78">
        <f t="shared" si="11"/>
        <v>279.1645396807487</v>
      </c>
      <c r="AW78">
        <f t="shared" si="11"/>
        <v>301.04053919690688</v>
      </c>
      <c r="AX78">
        <f t="shared" si="11"/>
        <v>324.32343252218408</v>
      </c>
      <c r="AY78">
        <f t="shared" si="11"/>
        <v>349.06899788580387</v>
      </c>
      <c r="AZ78">
        <f t="shared" si="11"/>
        <v>375.33065163595825</v>
      </c>
      <c r="BA78">
        <f t="shared" si="11"/>
        <v>403.15887882555</v>
      </c>
      <c r="BB78">
        <f t="shared" si="11"/>
        <v>432.6006041534306</v>
      </c>
      <c r="BC78">
        <f t="shared" si="11"/>
        <v>463.69852111670326</v>
      </c>
      <c r="BD78">
        <f t="shared" si="11"/>
        <v>496.49039510457698</v>
      </c>
      <c r="BE78">
        <f t="shared" si="11"/>
        <v>531.00835550851423</v>
      </c>
      <c r="BF78">
        <f t="shared" si="11"/>
        <v>567.27819208515677</v>
      </c>
      <c r="BG78">
        <f t="shared" si="11"/>
        <v>605.31867134853542</v>
      </c>
      <c r="BH78">
        <f t="shared" si="11"/>
        <v>645.14088937853069</v>
      </c>
      <c r="BI78">
        <f t="shared" si="11"/>
        <v>686.74767788855411</v>
      </c>
      <c r="BJ78">
        <f t="shared" si="11"/>
        <v>730.13308052846708</v>
      </c>
      <c r="BK78">
        <f t="shared" si="11"/>
        <v>775.28191608216514</v>
      </c>
      <c r="BL78">
        <f t="shared" si="11"/>
        <v>822.16944436297308</v>
      </c>
    </row>
    <row r="79" spans="1:64" x14ac:dyDescent="0.25">
      <c r="BL79">
        <f>BL73*0.35</f>
        <v>813.15705210611191</v>
      </c>
    </row>
    <row r="81" spans="1:64" x14ac:dyDescent="0.25">
      <c r="N81" t="s">
        <v>23</v>
      </c>
      <c r="P81">
        <f>BL78</f>
        <v>822.16944436297308</v>
      </c>
      <c r="R81" t="s">
        <v>24</v>
      </c>
      <c r="U81">
        <f>((P81*1000)/(365*24))*4</f>
        <v>375.4198376086635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27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I97" s="29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 s="27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 s="27">
        <v>5.6114924014099996E-2</v>
      </c>
      <c r="AJ99">
        <f>AI99*0.915</f>
        <v>5.1345155472901499E-2</v>
      </c>
      <c r="AK99">
        <f t="shared" ref="AK99:BL99" si="12">AJ99*0.915</f>
        <v>4.6980817257704872E-2</v>
      </c>
      <c r="AL99">
        <f t="shared" si="12"/>
        <v>4.2987447790799958E-2</v>
      </c>
      <c r="AM99">
        <f t="shared" si="12"/>
        <v>3.9333514728581966E-2</v>
      </c>
      <c r="AN99">
        <f t="shared" si="12"/>
        <v>3.59901659766525E-2</v>
      </c>
      <c r="AO99">
        <f t="shared" si="12"/>
        <v>3.2931001868637039E-2</v>
      </c>
      <c r="AP99">
        <f t="shared" si="12"/>
        <v>3.013186670980289E-2</v>
      </c>
      <c r="AQ99">
        <f t="shared" si="12"/>
        <v>2.7570658039469644E-2</v>
      </c>
      <c r="AR99">
        <f t="shared" si="12"/>
        <v>2.5227152106114724E-2</v>
      </c>
      <c r="AS99">
        <f t="shared" si="12"/>
        <v>2.3082844177094972E-2</v>
      </c>
      <c r="AT99">
        <f t="shared" si="12"/>
        <v>2.1120802422041899E-2</v>
      </c>
      <c r="AU99">
        <f t="shared" si="12"/>
        <v>1.9325534216168339E-2</v>
      </c>
      <c r="AV99">
        <f t="shared" si="12"/>
        <v>1.768286380779403E-2</v>
      </c>
      <c r="AW99">
        <f t="shared" si="12"/>
        <v>1.6179820384131537E-2</v>
      </c>
      <c r="AX99">
        <f t="shared" si="12"/>
        <v>1.4804535651480356E-2</v>
      </c>
      <c r="AY99">
        <f t="shared" si="12"/>
        <v>1.3546150121104527E-2</v>
      </c>
      <c r="AZ99">
        <f t="shared" si="12"/>
        <v>1.2394727360810643E-2</v>
      </c>
      <c r="BA99">
        <f t="shared" si="12"/>
        <v>1.1341175535141738E-2</v>
      </c>
      <c r="BB99">
        <f t="shared" si="12"/>
        <v>1.0377175614654691E-2</v>
      </c>
      <c r="BC99">
        <f t="shared" si="12"/>
        <v>9.495115687409043E-3</v>
      </c>
      <c r="BD99">
        <f t="shared" si="12"/>
        <v>8.6880308539792755E-3</v>
      </c>
      <c r="BE99">
        <f t="shared" si="12"/>
        <v>7.9495482313910373E-3</v>
      </c>
      <c r="BF99">
        <f t="shared" si="12"/>
        <v>7.2738366317227996E-3</v>
      </c>
      <c r="BG99">
        <f t="shared" si="12"/>
        <v>6.6555605180263619E-3</v>
      </c>
      <c r="BH99">
        <f t="shared" si="12"/>
        <v>6.0898378739941217E-3</v>
      </c>
      <c r="BI99">
        <f t="shared" si="12"/>
        <v>5.5722016547046218E-3</v>
      </c>
      <c r="BJ99">
        <f t="shared" si="12"/>
        <v>5.0985645140547292E-3</v>
      </c>
      <c r="BK99">
        <f t="shared" si="12"/>
        <v>4.665186530360077E-3</v>
      </c>
      <c r="BL99">
        <f t="shared" si="12"/>
        <v>4.268645675279471E-3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13">(K101-K97)^2</f>
        <v>2.5307841939879449E-10</v>
      </c>
      <c r="L100">
        <f t="shared" si="13"/>
        <v>6.845931546196881E-10</v>
      </c>
      <c r="M100">
        <f t="shared" si="13"/>
        <v>1.8816284683572299E-9</v>
      </c>
      <c r="N100">
        <f t="shared" si="13"/>
        <v>3.333492637093295E-6</v>
      </c>
      <c r="O100">
        <f t="shared" si="13"/>
        <v>8.8278447894640167E-6</v>
      </c>
      <c r="P100">
        <f t="shared" si="13"/>
        <v>3.5770804598391363E-5</v>
      </c>
      <c r="Q100">
        <f t="shared" si="13"/>
        <v>6.7767711634144425E-5</v>
      </c>
      <c r="R100">
        <f t="shared" si="13"/>
        <v>5.4388922164865948E-5</v>
      </c>
      <c r="S100">
        <f t="shared" si="13"/>
        <v>4.5076479849064692E-5</v>
      </c>
      <c r="T100">
        <f t="shared" si="13"/>
        <v>4.8321374970917828E-5</v>
      </c>
      <c r="U100">
        <f t="shared" si="13"/>
        <v>5.3277140729943864E-5</v>
      </c>
      <c r="V100">
        <f t="shared" si="13"/>
        <v>6.9638521945587609E-6</v>
      </c>
      <c r="W100">
        <f t="shared" si="13"/>
        <v>3.7525494418501443E-6</v>
      </c>
      <c r="X100">
        <f t="shared" si="13"/>
        <v>2.4353699050022341E-5</v>
      </c>
      <c r="Y100">
        <f t="shared" si="13"/>
        <v>1.7011448497081532E-4</v>
      </c>
      <c r="Z100">
        <f t="shared" si="13"/>
        <v>6.3002095044063062E-4</v>
      </c>
      <c r="AA100">
        <f t="shared" si="13"/>
        <v>2.6648502869052611E-3</v>
      </c>
      <c r="AB100">
        <f t="shared" si="13"/>
        <v>3.6277279588306728E-5</v>
      </c>
      <c r="AC100">
        <f t="shared" si="13"/>
        <v>1.6762250110699428E-2</v>
      </c>
      <c r="AD100">
        <f t="shared" si="13"/>
        <v>3.7815551979122425E-2</v>
      </c>
      <c r="AE100">
        <f t="shared" si="13"/>
        <v>2.9542254302917319E-3</v>
      </c>
      <c r="AF100">
        <f t="shared" si="13"/>
        <v>7.1344861165564249E-3</v>
      </c>
      <c r="AG100">
        <f t="shared" si="13"/>
        <v>3.3843155220701041E-2</v>
      </c>
      <c r="AH100">
        <f t="shared" si="13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14">$I97+($C99/($C99+J99))*J96*(1/(1+EXP(-$A99*(K98-$B99))))</f>
        <v>1.5908438622278256E-5</v>
      </c>
      <c r="L101">
        <f t="shared" si="14"/>
        <v>2.6164731120722187E-5</v>
      </c>
      <c r="M101">
        <f t="shared" si="14"/>
        <v>4.3377741623524272E-5</v>
      </c>
      <c r="N101">
        <f t="shared" si="14"/>
        <v>7.4214515039268143E-5</v>
      </c>
      <c r="O101">
        <f t="shared" si="14"/>
        <v>1.2883107355639965E-4</v>
      </c>
      <c r="P101">
        <f t="shared" si="14"/>
        <v>2.1913011357115687E-4</v>
      </c>
      <c r="Q101">
        <f t="shared" si="14"/>
        <v>3.6788534857874901E-4</v>
      </c>
      <c r="R101">
        <f t="shared" si="14"/>
        <v>6.3521645745437665E-4</v>
      </c>
      <c r="S101">
        <f t="shared" si="14"/>
        <v>1.0860980161261893E-3</v>
      </c>
      <c r="T101">
        <f t="shared" si="14"/>
        <v>1.8486422210536567E-3</v>
      </c>
      <c r="U101">
        <f t="shared" si="14"/>
        <v>3.2008808250622539E-3</v>
      </c>
      <c r="V101">
        <f t="shared" si="14"/>
        <v>5.4610888240490619E-3</v>
      </c>
      <c r="W101">
        <f t="shared" si="14"/>
        <v>9.2628501756833199E-3</v>
      </c>
      <c r="X101">
        <f t="shared" si="14"/>
        <v>1.4720946711973933E-2</v>
      </c>
      <c r="Y101">
        <f t="shared" si="14"/>
        <v>2.5581794369720599E-2</v>
      </c>
      <c r="Z101">
        <f t="shared" si="14"/>
        <v>4.3216218135319673E-2</v>
      </c>
      <c r="AA101">
        <f t="shared" si="14"/>
        <v>7.2743887932179521E-2</v>
      </c>
      <c r="AB101">
        <f t="shared" si="14"/>
        <v>0.11964813769015241</v>
      </c>
      <c r="AC101">
        <f t="shared" si="14"/>
        <v>0.19959019128792366</v>
      </c>
      <c r="AD101">
        <f t="shared" si="14"/>
        <v>0.3294410877861037</v>
      </c>
      <c r="AE101">
        <f t="shared" si="14"/>
        <v>0.55261091322423539</v>
      </c>
      <c r="AF101">
        <f t="shared" si="14"/>
        <v>0.91354098729514666</v>
      </c>
      <c r="AG101">
        <f t="shared" si="14"/>
        <v>1.5236084923971747</v>
      </c>
      <c r="AH101">
        <f t="shared" si="14"/>
        <v>2.4852746640350007</v>
      </c>
      <c r="AI101" s="27">
        <f t="shared" si="14"/>
        <v>3.8885497273327467</v>
      </c>
      <c r="AJ101">
        <f t="shared" si="14"/>
        <v>6.404615329169788</v>
      </c>
      <c r="AK101">
        <f t="shared" si="14"/>
        <v>10.572936255267724</v>
      </c>
      <c r="AL101">
        <f t="shared" si="14"/>
        <v>16.947390533001446</v>
      </c>
      <c r="AM101">
        <f t="shared" si="14"/>
        <v>26.128954735380173</v>
      </c>
      <c r="AN101">
        <f t="shared" si="14"/>
        <v>38.411384315418857</v>
      </c>
      <c r="AO101">
        <f t="shared" si="14"/>
        <v>53.54062764039665</v>
      </c>
      <c r="AP101">
        <f t="shared" si="14"/>
        <v>70.724437977052432</v>
      </c>
      <c r="AQ101">
        <f t="shared" si="14"/>
        <v>88.95792882105232</v>
      </c>
      <c r="AR101">
        <f t="shared" si="14"/>
        <v>107.43268225372478</v>
      </c>
      <c r="AS101">
        <f t="shared" si="14"/>
        <v>125.74883970228157</v>
      </c>
      <c r="AT101">
        <f t="shared" si="14"/>
        <v>143.88165769080047</v>
      </c>
      <c r="AU101">
        <f t="shared" si="14"/>
        <v>162.03416829018977</v>
      </c>
      <c r="AV101">
        <f t="shared" si="14"/>
        <v>180.49950535093907</v>
      </c>
      <c r="AW101">
        <f t="shared" si="14"/>
        <v>199.57679259411523</v>
      </c>
      <c r="AX101">
        <f t="shared" si="14"/>
        <v>219.53374156689804</v>
      </c>
      <c r="AY101">
        <f t="shared" si="14"/>
        <v>240.5966113222859</v>
      </c>
      <c r="AZ101">
        <f t="shared" si="14"/>
        <v>262.95244339487317</v>
      </c>
      <c r="BA101">
        <f t="shared" si="14"/>
        <v>286.75515011401961</v>
      </c>
      <c r="BB101">
        <f t="shared" si="14"/>
        <v>312.1316546886668</v>
      </c>
      <c r="BC101">
        <f t="shared" si="14"/>
        <v>339.18673913675894</v>
      </c>
      <c r="BD101">
        <f t="shared" si="14"/>
        <v>368.00636300767837</v>
      </c>
      <c r="BE101">
        <f t="shared" si="14"/>
        <v>398.659636258923</v>
      </c>
      <c r="BF101">
        <f t="shared" si="14"/>
        <v>431.1997449908356</v>
      </c>
      <c r="BG101">
        <f t="shared" si="14"/>
        <v>465.66412577000727</v>
      </c>
      <c r="BH101">
        <f t="shared" si="14"/>
        <v>502.07414496173135</v>
      </c>
      <c r="BI101">
        <f t="shared" si="14"/>
        <v>540.43449586119186</v>
      </c>
      <c r="BJ101">
        <f t="shared" si="14"/>
        <v>580.73248859209491</v>
      </c>
      <c r="BK101">
        <f t="shared" si="14"/>
        <v>622.93737709056415</v>
      </c>
      <c r="BL101">
        <f t="shared" si="14"/>
        <v>666.9998423559266</v>
      </c>
    </row>
    <row r="102" spans="1:64" x14ac:dyDescent="0.25">
      <c r="BL102">
        <f>BL96*0.35</f>
        <v>688.53501577369241</v>
      </c>
    </row>
    <row r="104" spans="1:64" x14ac:dyDescent="0.25">
      <c r="N104" t="s">
        <v>23</v>
      </c>
      <c r="P104">
        <f>BL101</f>
        <v>666.9998423559266</v>
      </c>
      <c r="R104" t="s">
        <v>24</v>
      </c>
      <c r="U104">
        <f>((P104*1000)/(365*24))*4</f>
        <v>304.56613806206695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27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 s="27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 s="27">
        <v>5.6114924014099996E-2</v>
      </c>
      <c r="AJ122">
        <f>AI122*0.915</f>
        <v>5.1345155472901499E-2</v>
      </c>
      <c r="AK122">
        <f t="shared" ref="AK122:BL122" si="15">AJ122*0.915</f>
        <v>4.6980817257704872E-2</v>
      </c>
      <c r="AL122">
        <f t="shared" si="15"/>
        <v>4.2987447790799958E-2</v>
      </c>
      <c r="AM122">
        <f t="shared" si="15"/>
        <v>3.9333514728581966E-2</v>
      </c>
      <c r="AN122">
        <f t="shared" si="15"/>
        <v>3.59901659766525E-2</v>
      </c>
      <c r="AO122">
        <f t="shared" si="15"/>
        <v>3.2931001868637039E-2</v>
      </c>
      <c r="AP122">
        <f t="shared" si="15"/>
        <v>3.013186670980289E-2</v>
      </c>
      <c r="AQ122">
        <f t="shared" si="15"/>
        <v>2.7570658039469644E-2</v>
      </c>
      <c r="AR122">
        <f t="shared" si="15"/>
        <v>2.5227152106114724E-2</v>
      </c>
      <c r="AS122">
        <f t="shared" si="15"/>
        <v>2.3082844177094972E-2</v>
      </c>
      <c r="AT122">
        <f t="shared" si="15"/>
        <v>2.1120802422041899E-2</v>
      </c>
      <c r="AU122">
        <f t="shared" si="15"/>
        <v>1.9325534216168339E-2</v>
      </c>
      <c r="AV122">
        <f t="shared" si="15"/>
        <v>1.768286380779403E-2</v>
      </c>
      <c r="AW122">
        <f t="shared" si="15"/>
        <v>1.6179820384131537E-2</v>
      </c>
      <c r="AX122">
        <f t="shared" si="15"/>
        <v>1.4804535651480356E-2</v>
      </c>
      <c r="AY122">
        <f t="shared" si="15"/>
        <v>1.3546150121104527E-2</v>
      </c>
      <c r="AZ122">
        <f t="shared" si="15"/>
        <v>1.2394727360810643E-2</v>
      </c>
      <c r="BA122">
        <f t="shared" si="15"/>
        <v>1.1341175535141738E-2</v>
      </c>
      <c r="BB122">
        <f t="shared" si="15"/>
        <v>1.0377175614654691E-2</v>
      </c>
      <c r="BC122">
        <f t="shared" si="15"/>
        <v>9.495115687409043E-3</v>
      </c>
      <c r="BD122">
        <f t="shared" si="15"/>
        <v>8.6880308539792755E-3</v>
      </c>
      <c r="BE122">
        <f t="shared" si="15"/>
        <v>7.9495482313910373E-3</v>
      </c>
      <c r="BF122">
        <f t="shared" si="15"/>
        <v>7.2738366317227996E-3</v>
      </c>
      <c r="BG122">
        <f t="shared" si="15"/>
        <v>6.6555605180263619E-3</v>
      </c>
      <c r="BH122">
        <f t="shared" si="15"/>
        <v>6.0898378739941217E-3</v>
      </c>
      <c r="BI122">
        <f t="shared" si="15"/>
        <v>5.5722016547046218E-3</v>
      </c>
      <c r="BJ122">
        <f t="shared" si="15"/>
        <v>5.0985645140547292E-3</v>
      </c>
      <c r="BK122">
        <f t="shared" si="15"/>
        <v>4.665186530360077E-3</v>
      </c>
      <c r="BL122">
        <f t="shared" si="15"/>
        <v>4.268645675279471E-3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6">(K124-K120)^2</f>
        <v>2.9550083578533555E-4</v>
      </c>
      <c r="L123">
        <f t="shared" si="16"/>
        <v>6.2366668133724047E-4</v>
      </c>
      <c r="M123">
        <f t="shared" si="16"/>
        <v>5.448142277954455E-4</v>
      </c>
      <c r="N123">
        <f t="shared" si="16"/>
        <v>1.3639240012745808E-2</v>
      </c>
      <c r="O123">
        <f t="shared" si="16"/>
        <v>0.11121687266368169</v>
      </c>
      <c r="P123">
        <f t="shared" si="16"/>
        <v>0.10798864373277298</v>
      </c>
      <c r="Q123">
        <f t="shared" si="16"/>
        <v>0.13749068760574715</v>
      </c>
      <c r="R123">
        <f t="shared" si="16"/>
        <v>0.28617189711349517</v>
      </c>
      <c r="S123">
        <f t="shared" si="16"/>
        <v>0.19734811146848394</v>
      </c>
      <c r="T123">
        <f t="shared" si="16"/>
        <v>0.14393794151880596</v>
      </c>
      <c r="U123">
        <f t="shared" si="16"/>
        <v>0.11941160821150139</v>
      </c>
      <c r="V123">
        <f t="shared" si="16"/>
        <v>0.13585844176165018</v>
      </c>
      <c r="W123">
        <f t="shared" si="16"/>
        <v>8.4894669389530344E-2</v>
      </c>
      <c r="X123">
        <f t="shared" si="16"/>
        <v>0.27913731925276014</v>
      </c>
      <c r="Y123">
        <f t="shared" si="16"/>
        <v>1.2082302484489498E-2</v>
      </c>
      <c r="Z123">
        <f t="shared" si="16"/>
        <v>0.72330725371811522</v>
      </c>
      <c r="AA123">
        <f t="shared" si="16"/>
        <v>0.97060506472212316</v>
      </c>
      <c r="AB123">
        <f t="shared" si="16"/>
        <v>1.0073171907798266</v>
      </c>
      <c r="AC123">
        <f t="shared" si="16"/>
        <v>0.99321665031693995</v>
      </c>
      <c r="AD123">
        <f t="shared" si="16"/>
        <v>1.1536182743961465</v>
      </c>
      <c r="AE123">
        <f t="shared" si="16"/>
        <v>1.0738771405145567E-7</v>
      </c>
      <c r="AF123">
        <f t="shared" si="16"/>
        <v>0.45581766436614912</v>
      </c>
      <c r="AG123">
        <f t="shared" si="16"/>
        <v>5.491797322638052E-2</v>
      </c>
      <c r="AH123">
        <f t="shared" si="16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7">$I120+($C122/($C122+J122))*J119*(1/(1+EXP(-$A122*(K121-$B122))))</f>
        <v>2.4390137747712658E-2</v>
      </c>
      <c r="L124">
        <f t="shared" si="17"/>
        <v>3.257331938964543E-2</v>
      </c>
      <c r="M124">
        <f t="shared" si="17"/>
        <v>4.3141255917269007E-2</v>
      </c>
      <c r="N124">
        <f t="shared" si="17"/>
        <v>5.8712843117293891E-2</v>
      </c>
      <c r="O124">
        <f t="shared" si="17"/>
        <v>8.2088062070937523E-2</v>
      </c>
      <c r="P124">
        <f t="shared" si="17"/>
        <v>0.11496774396148178</v>
      </c>
      <c r="Q124">
        <f t="shared" si="17"/>
        <v>0.1648016326876805</v>
      </c>
      <c r="R124">
        <f t="shared" si="17"/>
        <v>0.23333013621850285</v>
      </c>
      <c r="S124">
        <f t="shared" si="17"/>
        <v>0.33614331106266437</v>
      </c>
      <c r="T124">
        <f t="shared" si="17"/>
        <v>0.47317406488077696</v>
      </c>
      <c r="U124">
        <f t="shared" si="17"/>
        <v>0.67066351612881292</v>
      </c>
      <c r="V124">
        <f t="shared" si="17"/>
        <v>0.94318832982419953</v>
      </c>
      <c r="W124">
        <f t="shared" si="17"/>
        <v>1.2978640411562332</v>
      </c>
      <c r="X124">
        <f t="shared" si="17"/>
        <v>1.7562479576553283</v>
      </c>
      <c r="Y124">
        <f t="shared" si="17"/>
        <v>2.4964234666916156</v>
      </c>
      <c r="Z124">
        <f t="shared" si="17"/>
        <v>3.3661049630597906</v>
      </c>
      <c r="AA124">
        <f t="shared" si="17"/>
        <v>4.5786402099206587</v>
      </c>
      <c r="AB124">
        <f t="shared" si="17"/>
        <v>6.0637247613164433</v>
      </c>
      <c r="AC124">
        <f t="shared" si="17"/>
        <v>7.9140837287849815</v>
      </c>
      <c r="AD124">
        <f t="shared" si="17"/>
        <v>10.10230443908379</v>
      </c>
      <c r="AE124">
        <f t="shared" si="17"/>
        <v>12.458101796389929</v>
      </c>
      <c r="AF124">
        <f t="shared" si="17"/>
        <v>15.445866051024501</v>
      </c>
      <c r="AG124">
        <f t="shared" si="17"/>
        <v>18.623383291912781</v>
      </c>
      <c r="AH124">
        <f t="shared" si="17"/>
        <v>21.853529077924282</v>
      </c>
      <c r="AI124" s="27">
        <f t="shared" si="17"/>
        <v>24.145665080321223</v>
      </c>
      <c r="AJ124">
        <f t="shared" si="17"/>
        <v>28.708440876720992</v>
      </c>
      <c r="AK124">
        <f t="shared" si="17"/>
        <v>34.033447622767561</v>
      </c>
      <c r="AL124">
        <f t="shared" si="17"/>
        <v>39.826292884827474</v>
      </c>
      <c r="AM124">
        <f t="shared" si="17"/>
        <v>46.092779865135014</v>
      </c>
      <c r="AN124">
        <f t="shared" si="17"/>
        <v>52.85274263668277</v>
      </c>
      <c r="AO124">
        <f t="shared" si="17"/>
        <v>60.139297897924614</v>
      </c>
      <c r="AP124">
        <f t="shared" si="17"/>
        <v>67.997046745575958</v>
      </c>
      <c r="AQ124">
        <f t="shared" si="17"/>
        <v>76.479943388494647</v>
      </c>
      <c r="AR124">
        <f t="shared" si="17"/>
        <v>85.649270035639503</v>
      </c>
      <c r="AS124">
        <f t="shared" si="17"/>
        <v>95.571913204914992</v>
      </c>
      <c r="AT124">
        <f t="shared" si="17"/>
        <v>106.31897471716155</v>
      </c>
      <c r="AU124">
        <f t="shared" si="17"/>
        <v>117.96466552813935</v>
      </c>
      <c r="AV124">
        <f t="shared" si="17"/>
        <v>130.58539858507496</v>
      </c>
      <c r="AW124">
        <f t="shared" si="17"/>
        <v>144.25899488586344</v>
      </c>
      <c r="AX124">
        <f t="shared" si="17"/>
        <v>159.06392862120461</v>
      </c>
      <c r="AY124">
        <f t="shared" si="17"/>
        <v>175.07855336953656</v>
      </c>
      <c r="AZ124">
        <f t="shared" si="17"/>
        <v>192.38026735121161</v>
      </c>
      <c r="BA124">
        <f t="shared" si="17"/>
        <v>211.04459013731719</v>
      </c>
      <c r="BB124">
        <f t="shared" si="17"/>
        <v>231.1441357616448</v>
      </c>
      <c r="BC124">
        <f t="shared" si="17"/>
        <v>252.74747826393411</v>
      </c>
      <c r="BD124">
        <f t="shared" si="17"/>
        <v>275.91791576247294</v>
      </c>
      <c r="BE124">
        <f t="shared" si="17"/>
        <v>300.71214857120623</v>
      </c>
      <c r="BF124">
        <f t="shared" si="17"/>
        <v>327.17889581019477</v>
      </c>
      <c r="BG124">
        <f t="shared" si="17"/>
        <v>355.35748337456783</v>
      </c>
      <c r="BH124">
        <f t="shared" si="17"/>
        <v>385.27644380355207</v>
      </c>
      <c r="BI124">
        <f t="shared" si="17"/>
        <v>416.95217515071062</v>
      </c>
      <c r="BJ124">
        <f t="shared" si="17"/>
        <v>450.38771091341403</v>
      </c>
      <c r="BK124">
        <f t="shared" si="17"/>
        <v>485.57165589842754</v>
      </c>
      <c r="BL124">
        <f t="shared" si="17"/>
        <v>522.47734306426526</v>
      </c>
    </row>
    <row r="125" spans="1:64" x14ac:dyDescent="0.25">
      <c r="BL125">
        <f>BL119*0.35</f>
        <v>533.61141434554042</v>
      </c>
    </row>
    <row r="127" spans="1:64" x14ac:dyDescent="0.25">
      <c r="N127" t="s">
        <v>23</v>
      </c>
      <c r="P127">
        <f>BL124</f>
        <v>522.47734306426526</v>
      </c>
      <c r="R127" t="s">
        <v>24</v>
      </c>
      <c r="U127">
        <f>((P127*1000)/(365*24))*4</f>
        <v>238.57412925308915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27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 s="27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 s="27">
        <v>5.6114924014099996E-2</v>
      </c>
      <c r="AJ145">
        <f>AI145*0.925</f>
        <v>5.19063047130425E-2</v>
      </c>
      <c r="AK145">
        <f t="shared" ref="AK145:BL145" si="18">AJ145*0.925</f>
        <v>4.8013331859564315E-2</v>
      </c>
      <c r="AL145">
        <f t="shared" si="18"/>
        <v>4.4412331970096995E-2</v>
      </c>
      <c r="AM145">
        <f t="shared" si="18"/>
        <v>4.1081407072339725E-2</v>
      </c>
      <c r="AN145">
        <f t="shared" si="18"/>
        <v>3.800030154191425E-2</v>
      </c>
      <c r="AO145">
        <f t="shared" si="18"/>
        <v>3.5150278926270685E-2</v>
      </c>
      <c r="AP145">
        <f t="shared" si="18"/>
        <v>3.2514008006800384E-2</v>
      </c>
      <c r="AQ145">
        <f t="shared" si="18"/>
        <v>3.0075457406290355E-2</v>
      </c>
      <c r="AR145">
        <f t="shared" si="18"/>
        <v>2.7819798100818579E-2</v>
      </c>
      <c r="AS145">
        <f t="shared" si="18"/>
        <v>2.5733313243257186E-2</v>
      </c>
      <c r="AT145">
        <f t="shared" si="18"/>
        <v>2.3803314750012898E-2</v>
      </c>
      <c r="AU145">
        <f t="shared" si="18"/>
        <v>2.2018066143761932E-2</v>
      </c>
      <c r="AV145">
        <f t="shared" si="18"/>
        <v>2.0366711182979787E-2</v>
      </c>
      <c r="AW145">
        <f t="shared" si="18"/>
        <v>1.8839207844256304E-2</v>
      </c>
      <c r="AX145">
        <f t="shared" si="18"/>
        <v>1.7426267255937083E-2</v>
      </c>
      <c r="AY145">
        <f t="shared" si="18"/>
        <v>1.6119297211741802E-2</v>
      </c>
      <c r="AZ145">
        <f t="shared" si="18"/>
        <v>1.4910349920861168E-2</v>
      </c>
      <c r="BA145">
        <f t="shared" si="18"/>
        <v>1.3792073676796581E-2</v>
      </c>
      <c r="BB145">
        <f t="shared" si="18"/>
        <v>1.2757668151036837E-2</v>
      </c>
      <c r="BC145">
        <f t="shared" si="18"/>
        <v>1.1800843039709075E-2</v>
      </c>
      <c r="BD145">
        <f t="shared" si="18"/>
        <v>1.0915779811730895E-2</v>
      </c>
      <c r="BE145">
        <f t="shared" si="18"/>
        <v>1.0097096325851079E-2</v>
      </c>
      <c r="BF145">
        <f t="shared" si="18"/>
        <v>9.3398141014122485E-3</v>
      </c>
      <c r="BG145">
        <f t="shared" si="18"/>
        <v>8.63932804380633E-3</v>
      </c>
      <c r="BH145">
        <f t="shared" si="18"/>
        <v>7.9913784405208563E-3</v>
      </c>
      <c r="BI145">
        <f t="shared" si="18"/>
        <v>7.3920250574817927E-3</v>
      </c>
      <c r="BJ145">
        <f t="shared" si="18"/>
        <v>6.8376231781706589E-3</v>
      </c>
      <c r="BK145">
        <f t="shared" si="18"/>
        <v>6.32480143980786E-3</v>
      </c>
      <c r="BL145">
        <f t="shared" si="18"/>
        <v>5.8504413318222707E-3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9">(K147-K143)^2</f>
        <v>0.46039501238261682</v>
      </c>
      <c r="L146">
        <f t="shared" si="19"/>
        <v>0.55152949966624121</v>
      </c>
      <c r="M146">
        <f t="shared" si="19"/>
        <v>0.40467423064551195</v>
      </c>
      <c r="N146">
        <f t="shared" si="19"/>
        <v>0.65769521727161484</v>
      </c>
      <c r="O146">
        <f t="shared" si="19"/>
        <v>0.75862349438293353</v>
      </c>
      <c r="P146">
        <f t="shared" si="19"/>
        <v>2.9052450804220888</v>
      </c>
      <c r="Q146">
        <f t="shared" si="19"/>
        <v>6.2139078383154667</v>
      </c>
      <c r="R146">
        <f t="shared" si="19"/>
        <v>2.7091777013218827</v>
      </c>
      <c r="S146">
        <f t="shared" si="19"/>
        <v>11.255176310016978</v>
      </c>
      <c r="T146">
        <f t="shared" si="19"/>
        <v>8.7716977770524576</v>
      </c>
      <c r="U146">
        <f t="shared" si="19"/>
        <v>33.083983413089669</v>
      </c>
      <c r="V146">
        <f t="shared" si="19"/>
        <v>45.008434713749438</v>
      </c>
      <c r="W146">
        <f t="shared" si="19"/>
        <v>6.436028524380168</v>
      </c>
      <c r="X146">
        <f t="shared" si="19"/>
        <v>36.234847447895199</v>
      </c>
      <c r="Y146">
        <f t="shared" si="19"/>
        <v>94.685263030252614</v>
      </c>
      <c r="Z146">
        <f t="shared" si="19"/>
        <v>94.791390829688424</v>
      </c>
      <c r="AA146">
        <f t="shared" si="19"/>
        <v>171.86453214822961</v>
      </c>
      <c r="AB146">
        <f t="shared" si="19"/>
        <v>49.691627187706167</v>
      </c>
      <c r="AC146">
        <f t="shared" si="19"/>
        <v>895.98095065662858</v>
      </c>
      <c r="AD146">
        <f t="shared" si="19"/>
        <v>33.411539833603754</v>
      </c>
      <c r="AE146">
        <f t="shared" si="19"/>
        <v>127.60591161652781</v>
      </c>
      <c r="AF146">
        <f t="shared" si="19"/>
        <v>414.39468072416878</v>
      </c>
      <c r="AG146">
        <f t="shared" si="19"/>
        <v>46.46884698712131</v>
      </c>
      <c r="AH146">
        <f t="shared" si="19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20">$I143+($C145/($C145+J145))*J142*(1/(1+EXP(-$A145*(K144-$B145))))</f>
        <v>1.8924741843097919</v>
      </c>
      <c r="L147">
        <f t="shared" si="20"/>
        <v>2.2322004878550574</v>
      </c>
      <c r="M147">
        <f t="shared" si="20"/>
        <v>2.6893891093944591</v>
      </c>
      <c r="N147">
        <f t="shared" si="20"/>
        <v>3.3749310839087183</v>
      </c>
      <c r="O147">
        <f t="shared" si="20"/>
        <v>4.3883993687707239</v>
      </c>
      <c r="P147">
        <f t="shared" si="20"/>
        <v>5.7714911962053357</v>
      </c>
      <c r="Q147">
        <f t="shared" si="20"/>
        <v>7.83364697146484</v>
      </c>
      <c r="R147">
        <f t="shared" si="20"/>
        <v>10.832651388902974</v>
      </c>
      <c r="S147">
        <f t="shared" si="20"/>
        <v>15.374067121961268</v>
      </c>
      <c r="T147">
        <f t="shared" si="20"/>
        <v>21.531512348249848</v>
      </c>
      <c r="U147">
        <f t="shared" si="20"/>
        <v>30.354999233872547</v>
      </c>
      <c r="V147">
        <f t="shared" si="20"/>
        <v>42.788727184905163</v>
      </c>
      <c r="W147">
        <f t="shared" si="20"/>
        <v>57.384911172185006</v>
      </c>
      <c r="X147">
        <f t="shared" si="20"/>
        <v>75.464657742750219</v>
      </c>
      <c r="Y147">
        <f t="shared" si="20"/>
        <v>103.82045234455924</v>
      </c>
      <c r="Z147">
        <f t="shared" si="20"/>
        <v>137.9874930546948</v>
      </c>
      <c r="AA147">
        <f t="shared" si="20"/>
        <v>175.36243205803598</v>
      </c>
      <c r="AB147">
        <f t="shared" si="20"/>
        <v>221.32191592683267</v>
      </c>
      <c r="AC147">
        <f t="shared" si="20"/>
        <v>272.99299414240642</v>
      </c>
      <c r="AD147">
        <f t="shared" si="20"/>
        <v>316.98788514685208</v>
      </c>
      <c r="AE147">
        <f t="shared" si="20"/>
        <v>375.80149956437953</v>
      </c>
      <c r="AF147">
        <f t="shared" si="20"/>
        <v>441.59507167667471</v>
      </c>
      <c r="AG147">
        <f t="shared" si="20"/>
        <v>516.18511331054071</v>
      </c>
      <c r="AH147">
        <f t="shared" si="20"/>
        <v>576.95988877864932</v>
      </c>
      <c r="AI147" s="27">
        <f t="shared" si="20"/>
        <v>626.50826701360529</v>
      </c>
      <c r="AJ147">
        <f t="shared" si="20"/>
        <v>668.63202052143765</v>
      </c>
      <c r="AK147">
        <f t="shared" si="20"/>
        <v>759.75249230412658</v>
      </c>
      <c r="AL147">
        <f t="shared" si="20"/>
        <v>857.74106732052735</v>
      </c>
      <c r="AM147">
        <f t="shared" si="20"/>
        <v>963.19962979445074</v>
      </c>
      <c r="AN147">
        <f t="shared" si="20"/>
        <v>1076.8192422199511</v>
      </c>
      <c r="AO147">
        <f t="shared" si="20"/>
        <v>1199.3609832283553</v>
      </c>
      <c r="AP147">
        <f t="shared" si="20"/>
        <v>1331.6408562853112</v>
      </c>
      <c r="AQ147">
        <f t="shared" si="20"/>
        <v>1474.5183347591606</v>
      </c>
      <c r="AR147">
        <f t="shared" si="20"/>
        <v>1628.8876957707932</v>
      </c>
      <c r="AS147">
        <f t="shared" si="20"/>
        <v>1795.6712275750263</v>
      </c>
      <c r="AT147">
        <f t="shared" si="20"/>
        <v>1975.8134920219024</v>
      </c>
      <c r="AU147">
        <f t="shared" si="20"/>
        <v>2170.275976937543</v>
      </c>
      <c r="AV147">
        <f t="shared" si="20"/>
        <v>2380.0316287230853</v>
      </c>
      <c r="AW147">
        <f t="shared" si="20"/>
        <v>2606.0588913614615</v>
      </c>
      <c r="AX147">
        <f t="shared" si="20"/>
        <v>2849.3349897087373</v>
      </c>
      <c r="AY147">
        <f t="shared" si="20"/>
        <v>3110.8282853744749</v>
      </c>
      <c r="AZ147">
        <f t="shared" si="20"/>
        <v>3391.4896080501107</v>
      </c>
      <c r="BA147">
        <f t="shared" si="20"/>
        <v>3692.2425291957379</v>
      </c>
      <c r="BB147">
        <f t="shared" si="20"/>
        <v>4013.9726028864102</v>
      </c>
      <c r="BC147">
        <f t="shared" si="20"/>
        <v>4357.5156533786576</v>
      </c>
      <c r="BD147">
        <f t="shared" si="20"/>
        <v>4723.6452423092278</v>
      </c>
      <c r="BE147">
        <f t="shared" si="20"/>
        <v>5113.0595009326498</v>
      </c>
      <c r="BF147">
        <f t="shared" si="20"/>
        <v>5526.3675639737157</v>
      </c>
      <c r="BG147">
        <f t="shared" si="20"/>
        <v>5964.0758901887066</v>
      </c>
      <c r="BH147">
        <f t="shared" si="20"/>
        <v>6426.5747985869675</v>
      </c>
      <c r="BI147">
        <f t="shared" si="20"/>
        <v>6914.1255859550729</v>
      </c>
      <c r="BJ147">
        <f t="shared" si="20"/>
        <v>7426.8486180569234</v>
      </c>
      <c r="BK147">
        <f t="shared" si="20"/>
        <v>7964.7128008325208</v>
      </c>
      <c r="BL147">
        <f t="shared" si="20"/>
        <v>8527.5268364931526</v>
      </c>
    </row>
    <row r="148" spans="1:64" x14ac:dyDescent="0.25">
      <c r="BL148">
        <f>BL142*0.35</f>
        <v>8687.9205685848356</v>
      </c>
    </row>
    <row r="150" spans="1:64" x14ac:dyDescent="0.25">
      <c r="N150" t="s">
        <v>23</v>
      </c>
      <c r="P150">
        <f>BL147</f>
        <v>8527.5268364931526</v>
      </c>
      <c r="R150" t="s">
        <v>24</v>
      </c>
      <c r="U150">
        <f>((P150*1000)/(365*24))*4</f>
        <v>3893.8478705448188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27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 s="2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 s="27">
        <v>5.6114924014099996E-2</v>
      </c>
      <c r="AJ168">
        <f>AI168*0.9</f>
        <v>5.0503431612689997E-2</v>
      </c>
      <c r="AK168">
        <f t="shared" ref="AK168:BL168" si="21">AJ168*0.9</f>
        <v>4.5453088451421E-2</v>
      </c>
      <c r="AL168">
        <f t="shared" si="21"/>
        <v>4.09077796062789E-2</v>
      </c>
      <c r="AM168">
        <f t="shared" si="21"/>
        <v>3.6817001645651014E-2</v>
      </c>
      <c r="AN168">
        <f t="shared" si="21"/>
        <v>3.3135301481085913E-2</v>
      </c>
      <c r="AO168">
        <f t="shared" si="21"/>
        <v>2.9821771332977323E-2</v>
      </c>
      <c r="AP168">
        <f t="shared" si="21"/>
        <v>2.683959419967959E-2</v>
      </c>
      <c r="AQ168">
        <f t="shared" si="21"/>
        <v>2.4155634779711631E-2</v>
      </c>
      <c r="AR168">
        <f t="shared" si="21"/>
        <v>2.1740071301740469E-2</v>
      </c>
      <c r="AS168">
        <f t="shared" si="21"/>
        <v>1.9566064171566422E-2</v>
      </c>
      <c r="AT168">
        <f t="shared" si="21"/>
        <v>1.760945775440978E-2</v>
      </c>
      <c r="AU168">
        <f t="shared" si="21"/>
        <v>1.5848511978968801E-2</v>
      </c>
      <c r="AV168">
        <f t="shared" si="21"/>
        <v>1.4263660781071922E-2</v>
      </c>
      <c r="AW168">
        <f t="shared" si="21"/>
        <v>1.2837294702964729E-2</v>
      </c>
      <c r="AX168">
        <f t="shared" si="21"/>
        <v>1.1553565232668256E-2</v>
      </c>
      <c r="AY168">
        <f t="shared" si="21"/>
        <v>1.0398208709401431E-2</v>
      </c>
      <c r="AZ168">
        <f t="shared" si="21"/>
        <v>9.3583878384612875E-3</v>
      </c>
      <c r="BA168">
        <f t="shared" si="21"/>
        <v>8.4225490546151593E-3</v>
      </c>
      <c r="BB168">
        <f t="shared" si="21"/>
        <v>7.5802941491536439E-3</v>
      </c>
      <c r="BC168">
        <f t="shared" si="21"/>
        <v>6.8222647342382793E-3</v>
      </c>
      <c r="BD168">
        <f t="shared" si="21"/>
        <v>6.1400382608144512E-3</v>
      </c>
      <c r="BE168">
        <f t="shared" si="21"/>
        <v>5.5260344347330065E-3</v>
      </c>
      <c r="BF168">
        <f t="shared" si="21"/>
        <v>4.9734309912597063E-3</v>
      </c>
      <c r="BG168">
        <f t="shared" si="21"/>
        <v>4.4760878921337359E-3</v>
      </c>
      <c r="BH168">
        <f t="shared" si="21"/>
        <v>4.0284791029203621E-3</v>
      </c>
      <c r="BI168">
        <f t="shared" si="21"/>
        <v>3.6256311926283259E-3</v>
      </c>
      <c r="BJ168">
        <f t="shared" si="21"/>
        <v>3.2630680733654934E-3</v>
      </c>
      <c r="BK168">
        <f t="shared" si="21"/>
        <v>2.9367612660289441E-3</v>
      </c>
      <c r="BL168">
        <f t="shared" si="21"/>
        <v>2.6430851394260496E-3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22">(K170-K166)^2</f>
        <v>2.0550776393500366E-10</v>
      </c>
      <c r="L169">
        <f t="shared" si="22"/>
        <v>5.5282055876987265E-7</v>
      </c>
      <c r="M169">
        <f t="shared" si="22"/>
        <v>1.1006976351274058E-3</v>
      </c>
      <c r="N169">
        <f t="shared" si="22"/>
        <v>1.1102304592568583E-3</v>
      </c>
      <c r="O169">
        <f t="shared" si="22"/>
        <v>1.4861053044666701E-3</v>
      </c>
      <c r="P169">
        <f t="shared" si="22"/>
        <v>1.1208527985514642E-3</v>
      </c>
      <c r="Q169">
        <f t="shared" si="22"/>
        <v>7.8408617168674547E-4</v>
      </c>
      <c r="R169">
        <f t="shared" si="22"/>
        <v>1.762996919869804E-3</v>
      </c>
      <c r="S169">
        <f t="shared" si="22"/>
        <v>3.5870701629610291E-3</v>
      </c>
      <c r="T169">
        <f t="shared" si="22"/>
        <v>1.0725958838511599E-2</v>
      </c>
      <c r="U169">
        <f t="shared" si="22"/>
        <v>1.1366990887596847E-2</v>
      </c>
      <c r="V169">
        <f t="shared" si="22"/>
        <v>2.0691366305751264E-2</v>
      </c>
      <c r="W169">
        <f t="shared" si="22"/>
        <v>2.3417142443850972E-2</v>
      </c>
      <c r="X169">
        <f t="shared" si="22"/>
        <v>1.0821517875834184E-2</v>
      </c>
      <c r="Y169">
        <f t="shared" si="22"/>
        <v>3.956214343849811E-3</v>
      </c>
      <c r="Z169">
        <f t="shared" si="22"/>
        <v>2.7381293794697118E-5</v>
      </c>
      <c r="AA169">
        <f t="shared" si="22"/>
        <v>3.4405441586232038E-3</v>
      </c>
      <c r="AB169">
        <f t="shared" si="22"/>
        <v>2.5642195369062534E-2</v>
      </c>
      <c r="AC169">
        <f t="shared" si="22"/>
        <v>1.710211221792847E-2</v>
      </c>
      <c r="AD169">
        <f t="shared" si="22"/>
        <v>5.3326555729281689E-5</v>
      </c>
      <c r="AE169">
        <f t="shared" si="22"/>
        <v>9.5423753864694108E-3</v>
      </c>
      <c r="AF169">
        <f t="shared" si="22"/>
        <v>2.7212329559163535E-2</v>
      </c>
      <c r="AG169">
        <f t="shared" si="22"/>
        <v>3.0495992571685521E-3</v>
      </c>
      <c r="AH169">
        <f t="shared" si="22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23">$I166+($C168/($C168+J168))*J165*(1/(1+EXP(-$A168*(K167-$B168))))</f>
        <v>2.985664458017396E-3</v>
      </c>
      <c r="L170">
        <f t="shared" si="23"/>
        <v>3.7435190372612343E-3</v>
      </c>
      <c r="M170">
        <f t="shared" si="23"/>
        <v>4.8232365181983807E-3</v>
      </c>
      <c r="N170">
        <f t="shared" si="23"/>
        <v>6.1798790629917057E-3</v>
      </c>
      <c r="O170">
        <f t="shared" si="23"/>
        <v>8.1499636256115882E-3</v>
      </c>
      <c r="P170">
        <f t="shared" si="23"/>
        <v>1.082086024773839E-2</v>
      </c>
      <c r="Q170">
        <f t="shared" si="23"/>
        <v>1.4598461262160162E-2</v>
      </c>
      <c r="R170">
        <f t="shared" si="23"/>
        <v>1.9411943128196513E-2</v>
      </c>
      <c r="S170">
        <f t="shared" si="23"/>
        <v>2.6107845564205756E-2</v>
      </c>
      <c r="T170">
        <f t="shared" si="23"/>
        <v>3.5833794901466043E-2</v>
      </c>
      <c r="U170">
        <f t="shared" si="23"/>
        <v>4.8383908871142495E-2</v>
      </c>
      <c r="V170">
        <f t="shared" si="23"/>
        <v>6.6255061591478787E-2</v>
      </c>
      <c r="W170">
        <f t="shared" si="23"/>
        <v>8.7473393019870643E-2</v>
      </c>
      <c r="X170">
        <f t="shared" si="23"/>
        <v>0.11817347513333831</v>
      </c>
      <c r="Y170">
        <f t="shared" si="23"/>
        <v>0.16290155531454048</v>
      </c>
      <c r="Z170">
        <f t="shared" si="23"/>
        <v>0.21136728619216597</v>
      </c>
      <c r="AA170">
        <f t="shared" si="23"/>
        <v>0.28674515192478284</v>
      </c>
      <c r="AB170">
        <f t="shared" si="23"/>
        <v>0.3774098062380567</v>
      </c>
      <c r="AC170">
        <f t="shared" si="23"/>
        <v>0.51256404432393998</v>
      </c>
      <c r="AD170">
        <f t="shared" si="23"/>
        <v>0.68530250338783094</v>
      </c>
      <c r="AE170">
        <f t="shared" si="23"/>
        <v>0.89301408272233485</v>
      </c>
      <c r="AF170">
        <f t="shared" si="23"/>
        <v>1.172688399743566</v>
      </c>
      <c r="AG170">
        <f t="shared" si="23"/>
        <v>1.4968582281325962</v>
      </c>
      <c r="AH170">
        <f t="shared" si="23"/>
        <v>1.9503454643810063</v>
      </c>
      <c r="AI170" s="27">
        <f t="shared" si="23"/>
        <v>2.4623758016238115</v>
      </c>
      <c r="AJ170">
        <f t="shared" si="23"/>
        <v>3.1808105161720932</v>
      </c>
      <c r="AK170">
        <f t="shared" si="23"/>
        <v>4.374912603057143</v>
      </c>
      <c r="AL170">
        <f t="shared" si="23"/>
        <v>5.9886129397620467</v>
      </c>
      <c r="AM170">
        <f t="shared" si="23"/>
        <v>8.1533600860553861</v>
      </c>
      <c r="AN170">
        <f t="shared" si="23"/>
        <v>11.033068406143343</v>
      </c>
      <c r="AO170">
        <f t="shared" si="23"/>
        <v>14.827653215778303</v>
      </c>
      <c r="AP170">
        <f t="shared" si="23"/>
        <v>19.77472206698128</v>
      </c>
      <c r="AQ170">
        <f t="shared" si="23"/>
        <v>26.148371203741664</v>
      </c>
      <c r="AR170">
        <f t="shared" si="23"/>
        <v>34.25413035720841</v>
      </c>
      <c r="AS170">
        <f t="shared" si="23"/>
        <v>44.419519759850516</v>
      </c>
      <c r="AT170">
        <f t="shared" si="23"/>
        <v>56.980463623223272</v>
      </c>
      <c r="AU170">
        <f t="shared" si="23"/>
        <v>72.26483044529185</v>
      </c>
      <c r="AV170">
        <f t="shared" si="23"/>
        <v>90.575354570732443</v>
      </c>
      <c r="AW170">
        <f t="shared" si="23"/>
        <v>112.17474508496873</v>
      </c>
      <c r="AX170">
        <f t="shared" si="23"/>
        <v>137.27558835450918</v>
      </c>
      <c r="AY170">
        <f t="shared" si="23"/>
        <v>166.03664608113135</v>
      </c>
      <c r="AZ170">
        <f t="shared" si="23"/>
        <v>198.56563523518605</v>
      </c>
      <c r="BA170">
        <f t="shared" si="23"/>
        <v>234.92707571379466</v>
      </c>
      <c r="BB170">
        <f t="shared" si="23"/>
        <v>275.15280971566796</v>
      </c>
      <c r="BC170">
        <f t="shared" si="23"/>
        <v>319.2525823547324</v>
      </c>
      <c r="BD170">
        <f t="shared" si="23"/>
        <v>367.22254915236965</v>
      </c>
      <c r="BE170">
        <f t="shared" si="23"/>
        <v>419.05044482919078</v>
      </c>
      <c r="BF170">
        <f t="shared" si="23"/>
        <v>474.71706965506201</v>
      </c>
      <c r="BG170">
        <f t="shared" si="23"/>
        <v>534.19448238807536</v>
      </c>
      <c r="BH170">
        <f t="shared" si="23"/>
        <v>597.44173447391324</v>
      </c>
      <c r="BI170">
        <f t="shared" si="23"/>
        <v>664.39915587222697</v>
      </c>
      <c r="BJ170">
        <f t="shared" si="23"/>
        <v>734.98218331311648</v>
      </c>
      <c r="BK170">
        <f t="shared" si="23"/>
        <v>809.07558966052022</v>
      </c>
      <c r="BL170">
        <f t="shared" si="23"/>
        <v>886.5287923139233</v>
      </c>
    </row>
    <row r="171" spans="1:64" x14ac:dyDescent="0.25">
      <c r="BL171">
        <f>BL165*0.35</f>
        <v>860.63198108634822</v>
      </c>
    </row>
    <row r="173" spans="1:64" x14ac:dyDescent="0.25">
      <c r="N173" t="s">
        <v>23</v>
      </c>
      <c r="P173">
        <f>BL170</f>
        <v>886.5287923139233</v>
      </c>
      <c r="R173" t="s">
        <v>24</v>
      </c>
      <c r="U173">
        <f>((P173*1000)/(365*24))*4</f>
        <v>404.80766772325268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Generation Linear regression</vt:lpstr>
      <vt:lpstr>Costs </vt:lpstr>
      <vt:lpstr>Example</vt:lpstr>
      <vt:lpstr>Var_M_const_Gen&amp;price</vt:lpstr>
      <vt:lpstr>Var_M_GenGrowth_ConstPrice</vt:lpstr>
      <vt:lpstr>Var_M_const_Gen_Dec_costs1</vt:lpstr>
      <vt:lpstr>Var_M_GenGrows_PriceDecr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2024-07-04T13:19:32Z</dcterms:modified>
</cp:coreProperties>
</file>