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Куделин\Модели Excel\"/>
    </mc:Choice>
  </mc:AlternateContent>
  <bookViews>
    <workbookView xWindow="-120" yWindow="-120" windowWidth="29040" windowHeight="15840" activeTab="1"/>
  </bookViews>
  <sheets>
    <sheet name="Generation" sheetId="1" r:id="rId1"/>
    <sheet name="Capacities" sheetId="7" r:id="rId2"/>
    <sheet name="Var_M Gen_const_Costs_const" sheetId="9" r:id="rId3"/>
  </sheets>
  <definedNames>
    <definedName name="solver_adj" localSheetId="1" hidden="1">Capacities!$A$168:$C$168</definedName>
    <definedName name="solver_adj" localSheetId="0" hidden="1">Generation!$A$168:$C$168</definedName>
    <definedName name="solver_adj" localSheetId="2" hidden="1">'Var_M Gen_const_Costs_const'!$A$30:$C$30</definedName>
    <definedName name="solver_cvg" localSheetId="1" hidden="1">0.0001</definedName>
    <definedName name="solver_cvg" localSheetId="0" hidden="1">0.0000001</definedName>
    <definedName name="solver_cvg" localSheetId="2" hidden="1">0.0000001</definedName>
    <definedName name="solver_drv" localSheetId="1" hidden="1">1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2" hidden="1">'Var_M Gen_const_Costs_const'!$C$30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2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Capacities!$F$169</definedName>
    <definedName name="solver_opt" localSheetId="0" hidden="1">Generation!$F$169</definedName>
    <definedName name="solver_opt" localSheetId="2" hidden="1">'Var_M Gen_const_Costs_const'!$F$6</definedName>
    <definedName name="solver_pre" localSheetId="1" hidden="1">0.000001</definedName>
    <definedName name="solver_pre" localSheetId="0" hidden="1">0.00000001</definedName>
    <definedName name="solver_pre" localSheetId="2" hidden="1">0.000001</definedName>
    <definedName name="solver_rbv" localSheetId="1" hidden="1">1</definedName>
    <definedName name="solver_rbv" localSheetId="0" hidden="1">2</definedName>
    <definedName name="solver_rbv" localSheetId="2" hidden="1">2</definedName>
    <definedName name="solver_rel1" localSheetId="2" hidden="1">1</definedName>
    <definedName name="solver_rhs1" localSheetId="2" hidden="1">0.5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2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J147" i="1" l="1"/>
  <c r="K40" i="9" l="1"/>
  <c r="L40" i="9"/>
  <c r="M40" i="9"/>
  <c r="N40" i="9"/>
  <c r="O40" i="9"/>
  <c r="P40" i="9"/>
  <c r="Q40" i="9"/>
  <c r="R40" i="9"/>
  <c r="J40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J32" i="9"/>
  <c r="J7" i="9"/>
  <c r="K16" i="9"/>
  <c r="L16" i="9"/>
  <c r="M16" i="9"/>
  <c r="N16" i="9"/>
  <c r="O16" i="9"/>
  <c r="P16" i="9"/>
  <c r="Q16" i="9"/>
  <c r="R16" i="9"/>
  <c r="J16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K78" i="9" l="1"/>
  <c r="J78" i="9"/>
  <c r="R176" i="9"/>
  <c r="Q176" i="9"/>
  <c r="P176" i="9"/>
  <c r="O176" i="9"/>
  <c r="N176" i="9"/>
  <c r="M176" i="9"/>
  <c r="L176" i="9"/>
  <c r="K176" i="9"/>
  <c r="J176" i="9"/>
  <c r="R153" i="9"/>
  <c r="Q153" i="9"/>
  <c r="P153" i="9"/>
  <c r="O153" i="9"/>
  <c r="N153" i="9"/>
  <c r="M153" i="9"/>
  <c r="L153" i="9"/>
  <c r="K153" i="9"/>
  <c r="J153" i="9"/>
  <c r="R130" i="9"/>
  <c r="Q130" i="9"/>
  <c r="P130" i="9"/>
  <c r="O130" i="9"/>
  <c r="N130" i="9"/>
  <c r="M130" i="9"/>
  <c r="L130" i="9"/>
  <c r="K130" i="9"/>
  <c r="J130" i="9"/>
  <c r="R107" i="9"/>
  <c r="R84" i="9"/>
  <c r="R61" i="9"/>
  <c r="Q107" i="9" l="1"/>
  <c r="P107" i="9"/>
  <c r="O107" i="9"/>
  <c r="N107" i="9"/>
  <c r="M107" i="9"/>
  <c r="L107" i="9"/>
  <c r="K107" i="9"/>
  <c r="J107" i="9"/>
  <c r="Q84" i="9"/>
  <c r="P84" i="9"/>
  <c r="O84" i="9"/>
  <c r="N84" i="9"/>
  <c r="M84" i="9"/>
  <c r="L84" i="9"/>
  <c r="K84" i="9"/>
  <c r="J84" i="9"/>
  <c r="K61" i="9"/>
  <c r="L61" i="9"/>
  <c r="M61" i="9"/>
  <c r="N61" i="9"/>
  <c r="O61" i="9"/>
  <c r="P61" i="9"/>
  <c r="Q61" i="9"/>
  <c r="J61" i="9"/>
  <c r="F169" i="9"/>
  <c r="F146" i="9"/>
  <c r="F123" i="9"/>
  <c r="F100" i="9"/>
  <c r="J7" i="1" l="1"/>
  <c r="P173" i="9" l="1"/>
  <c r="U173" i="9" s="1"/>
  <c r="AH170" i="9"/>
  <c r="AH169" i="9" s="1"/>
  <c r="AG170" i="9"/>
  <c r="AG169" i="9" s="1"/>
  <c r="AF170" i="9"/>
  <c r="AF169" i="9" s="1"/>
  <c r="AE170" i="9"/>
  <c r="AE169" i="9" s="1"/>
  <c r="AD170" i="9"/>
  <c r="AD169" i="9" s="1"/>
  <c r="AC170" i="9"/>
  <c r="AC169" i="9" s="1"/>
  <c r="AB170" i="9"/>
  <c r="AB169" i="9" s="1"/>
  <c r="AA170" i="9"/>
  <c r="AA169" i="9" s="1"/>
  <c r="Z170" i="9"/>
  <c r="Z169" i="9" s="1"/>
  <c r="Y170" i="9"/>
  <c r="Y169" i="9" s="1"/>
  <c r="X170" i="9"/>
  <c r="X169" i="9" s="1"/>
  <c r="W170" i="9"/>
  <c r="W169" i="9" s="1"/>
  <c r="V170" i="9"/>
  <c r="V169" i="9" s="1"/>
  <c r="U170" i="9"/>
  <c r="U169" i="9" s="1"/>
  <c r="T170" i="9"/>
  <c r="T169" i="9" s="1"/>
  <c r="S170" i="9"/>
  <c r="S169" i="9" s="1"/>
  <c r="R170" i="9"/>
  <c r="R169" i="9" s="1"/>
  <c r="Q170" i="9"/>
  <c r="Q169" i="9" s="1"/>
  <c r="P170" i="9"/>
  <c r="P169" i="9" s="1"/>
  <c r="O170" i="9"/>
  <c r="O169" i="9" s="1"/>
  <c r="N170" i="9"/>
  <c r="N169" i="9" s="1"/>
  <c r="M170" i="9"/>
  <c r="M169" i="9" s="1"/>
  <c r="L170" i="9"/>
  <c r="L169" i="9" s="1"/>
  <c r="K170" i="9"/>
  <c r="K169" i="9" s="1"/>
  <c r="J170" i="9"/>
  <c r="J169" i="9" s="1"/>
  <c r="P150" i="9"/>
  <c r="U150" i="9" s="1"/>
  <c r="AH147" i="9"/>
  <c r="AH146" i="9" s="1"/>
  <c r="AG147" i="9"/>
  <c r="AG146" i="9" s="1"/>
  <c r="AF147" i="9"/>
  <c r="AF146" i="9" s="1"/>
  <c r="AE147" i="9"/>
  <c r="AE146" i="9" s="1"/>
  <c r="AD147" i="9"/>
  <c r="AD146" i="9" s="1"/>
  <c r="AC147" i="9"/>
  <c r="AC146" i="9" s="1"/>
  <c r="AB147" i="9"/>
  <c r="AB146" i="9" s="1"/>
  <c r="AA147" i="9"/>
  <c r="AA146" i="9" s="1"/>
  <c r="Z147" i="9"/>
  <c r="Z146" i="9" s="1"/>
  <c r="Y147" i="9"/>
  <c r="Y146" i="9" s="1"/>
  <c r="X147" i="9"/>
  <c r="X146" i="9" s="1"/>
  <c r="W147" i="9"/>
  <c r="W146" i="9" s="1"/>
  <c r="V147" i="9"/>
  <c r="V146" i="9" s="1"/>
  <c r="U147" i="9"/>
  <c r="U146" i="9" s="1"/>
  <c r="T147" i="9"/>
  <c r="T146" i="9" s="1"/>
  <c r="S147" i="9"/>
  <c r="S146" i="9" s="1"/>
  <c r="R147" i="9"/>
  <c r="R146" i="9" s="1"/>
  <c r="Q147" i="9"/>
  <c r="Q146" i="9" s="1"/>
  <c r="P147" i="9"/>
  <c r="P146" i="9" s="1"/>
  <c r="O147" i="9"/>
  <c r="O146" i="9" s="1"/>
  <c r="N147" i="9"/>
  <c r="N146" i="9" s="1"/>
  <c r="M147" i="9"/>
  <c r="M146" i="9" s="1"/>
  <c r="L147" i="9"/>
  <c r="L146" i="9" s="1"/>
  <c r="K147" i="9"/>
  <c r="K146" i="9" s="1"/>
  <c r="J147" i="9"/>
  <c r="J146" i="9" s="1"/>
  <c r="P127" i="9"/>
  <c r="U127" i="9" s="1"/>
  <c r="AH124" i="9"/>
  <c r="AH123" i="9" s="1"/>
  <c r="AG124" i="9"/>
  <c r="AG123" i="9" s="1"/>
  <c r="AF124" i="9"/>
  <c r="AF123" i="9" s="1"/>
  <c r="AE124" i="9"/>
  <c r="AE123" i="9" s="1"/>
  <c r="AD124" i="9"/>
  <c r="AD123" i="9" s="1"/>
  <c r="AC124" i="9"/>
  <c r="AC123" i="9" s="1"/>
  <c r="AB124" i="9"/>
  <c r="AB123" i="9" s="1"/>
  <c r="AA124" i="9"/>
  <c r="AA123" i="9" s="1"/>
  <c r="Z124" i="9"/>
  <c r="Z123" i="9" s="1"/>
  <c r="Y124" i="9"/>
  <c r="Y123" i="9" s="1"/>
  <c r="X124" i="9"/>
  <c r="X123" i="9" s="1"/>
  <c r="W124" i="9"/>
  <c r="W123" i="9" s="1"/>
  <c r="V124" i="9"/>
  <c r="V123" i="9" s="1"/>
  <c r="U124" i="9"/>
  <c r="U123" i="9" s="1"/>
  <c r="T124" i="9"/>
  <c r="T123" i="9" s="1"/>
  <c r="S124" i="9"/>
  <c r="S123" i="9" s="1"/>
  <c r="R124" i="9"/>
  <c r="R123" i="9" s="1"/>
  <c r="Q124" i="9"/>
  <c r="Q123" i="9" s="1"/>
  <c r="P124" i="9"/>
  <c r="P123" i="9" s="1"/>
  <c r="O124" i="9"/>
  <c r="O123" i="9" s="1"/>
  <c r="N124" i="9"/>
  <c r="N123" i="9" s="1"/>
  <c r="M124" i="9"/>
  <c r="M123" i="9" s="1"/>
  <c r="L124" i="9"/>
  <c r="L123" i="9" s="1"/>
  <c r="K124" i="9"/>
  <c r="K123" i="9" s="1"/>
  <c r="J124" i="9"/>
  <c r="J123" i="9" s="1"/>
  <c r="P104" i="9"/>
  <c r="U104" i="9" s="1"/>
  <c r="AH101" i="9"/>
  <c r="AH100" i="9" s="1"/>
  <c r="AG101" i="9"/>
  <c r="AG100" i="9" s="1"/>
  <c r="AF101" i="9"/>
  <c r="AF100" i="9" s="1"/>
  <c r="AE101" i="9"/>
  <c r="AE100" i="9" s="1"/>
  <c r="AD101" i="9"/>
  <c r="AD100" i="9" s="1"/>
  <c r="AC101" i="9"/>
  <c r="AC100" i="9" s="1"/>
  <c r="AB101" i="9"/>
  <c r="AB100" i="9" s="1"/>
  <c r="AA101" i="9"/>
  <c r="AA100" i="9" s="1"/>
  <c r="Z101" i="9"/>
  <c r="Z100" i="9" s="1"/>
  <c r="Y101" i="9"/>
  <c r="Y100" i="9" s="1"/>
  <c r="X101" i="9"/>
  <c r="X100" i="9" s="1"/>
  <c r="W101" i="9"/>
  <c r="W100" i="9" s="1"/>
  <c r="V101" i="9"/>
  <c r="V100" i="9" s="1"/>
  <c r="U101" i="9"/>
  <c r="U100" i="9" s="1"/>
  <c r="T101" i="9"/>
  <c r="T100" i="9" s="1"/>
  <c r="S101" i="9"/>
  <c r="S100" i="9" s="1"/>
  <c r="R101" i="9"/>
  <c r="R100" i="9" s="1"/>
  <c r="Q101" i="9"/>
  <c r="Q100" i="9" s="1"/>
  <c r="P101" i="9"/>
  <c r="P100" i="9" s="1"/>
  <c r="O101" i="9"/>
  <c r="O100" i="9" s="1"/>
  <c r="N101" i="9"/>
  <c r="N100" i="9" s="1"/>
  <c r="M101" i="9"/>
  <c r="M100" i="9" s="1"/>
  <c r="L101" i="9"/>
  <c r="L100" i="9" s="1"/>
  <c r="K101" i="9"/>
  <c r="K100" i="9" s="1"/>
  <c r="J101" i="9"/>
  <c r="J100" i="9" s="1"/>
  <c r="P81" i="9"/>
  <c r="U81" i="9" s="1"/>
  <c r="AH78" i="9"/>
  <c r="AH77" i="9" s="1"/>
  <c r="AG78" i="9"/>
  <c r="AG77" i="9" s="1"/>
  <c r="AF78" i="9"/>
  <c r="AF77" i="9" s="1"/>
  <c r="AE78" i="9"/>
  <c r="AE77" i="9" s="1"/>
  <c r="AD78" i="9"/>
  <c r="AD77" i="9" s="1"/>
  <c r="AC78" i="9"/>
  <c r="AC77" i="9" s="1"/>
  <c r="AB78" i="9"/>
  <c r="AB77" i="9" s="1"/>
  <c r="AA78" i="9"/>
  <c r="AA77" i="9" s="1"/>
  <c r="Z78" i="9"/>
  <c r="Z77" i="9" s="1"/>
  <c r="Y78" i="9"/>
  <c r="Y77" i="9" s="1"/>
  <c r="X78" i="9"/>
  <c r="X77" i="9" s="1"/>
  <c r="W78" i="9"/>
  <c r="W77" i="9" s="1"/>
  <c r="V78" i="9"/>
  <c r="V77" i="9" s="1"/>
  <c r="U78" i="9"/>
  <c r="U77" i="9" s="1"/>
  <c r="T78" i="9"/>
  <c r="T77" i="9" s="1"/>
  <c r="S78" i="9"/>
  <c r="S77" i="9" s="1"/>
  <c r="R78" i="9"/>
  <c r="R77" i="9" s="1"/>
  <c r="Q78" i="9"/>
  <c r="Q77" i="9" s="1"/>
  <c r="P78" i="9"/>
  <c r="P77" i="9" s="1"/>
  <c r="O78" i="9"/>
  <c r="O77" i="9" s="1"/>
  <c r="N78" i="9"/>
  <c r="N77" i="9" s="1"/>
  <c r="M78" i="9"/>
  <c r="M77" i="9" s="1"/>
  <c r="L78" i="9"/>
  <c r="L77" i="9" s="1"/>
  <c r="K77" i="9"/>
  <c r="J77" i="9"/>
  <c r="P58" i="9"/>
  <c r="U58" i="9" s="1"/>
  <c r="AH55" i="9"/>
  <c r="AH54" i="9" s="1"/>
  <c r="AG55" i="9"/>
  <c r="AG54" i="9" s="1"/>
  <c r="AF55" i="9"/>
  <c r="AF54" i="9" s="1"/>
  <c r="AE55" i="9"/>
  <c r="AE54" i="9" s="1"/>
  <c r="AD55" i="9"/>
  <c r="AD54" i="9" s="1"/>
  <c r="AC55" i="9"/>
  <c r="AC54" i="9" s="1"/>
  <c r="AB55" i="9"/>
  <c r="AB54" i="9" s="1"/>
  <c r="AA55" i="9"/>
  <c r="AA54" i="9" s="1"/>
  <c r="Z55" i="9"/>
  <c r="Z54" i="9" s="1"/>
  <c r="Y55" i="9"/>
  <c r="Y54" i="9" s="1"/>
  <c r="X55" i="9"/>
  <c r="X54" i="9" s="1"/>
  <c r="W55" i="9"/>
  <c r="W54" i="9" s="1"/>
  <c r="V55" i="9"/>
  <c r="V54" i="9" s="1"/>
  <c r="U55" i="9"/>
  <c r="U54" i="9" s="1"/>
  <c r="T55" i="9"/>
  <c r="T54" i="9" s="1"/>
  <c r="S55" i="9"/>
  <c r="S54" i="9" s="1"/>
  <c r="R55" i="9"/>
  <c r="R54" i="9" s="1"/>
  <c r="Q55" i="9"/>
  <c r="Q54" i="9" s="1"/>
  <c r="P55" i="9"/>
  <c r="P54" i="9" s="1"/>
  <c r="O55" i="9"/>
  <c r="O54" i="9" s="1"/>
  <c r="N55" i="9"/>
  <c r="N54" i="9" s="1"/>
  <c r="M55" i="9"/>
  <c r="M54" i="9" s="1"/>
  <c r="L55" i="9"/>
  <c r="L54" i="9" s="1"/>
  <c r="K55" i="9"/>
  <c r="K54" i="9" s="1"/>
  <c r="J55" i="9"/>
  <c r="J54" i="9" s="1"/>
  <c r="P35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P10" i="9"/>
  <c r="U10" i="9" s="1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F6" i="9" l="1"/>
  <c r="F77" i="9"/>
  <c r="F54" i="9"/>
  <c r="F31" i="9"/>
  <c r="U35" i="9"/>
  <c r="U12" i="9" s="1"/>
  <c r="P12" i="9"/>
  <c r="K11" i="7" l="1"/>
  <c r="J166" i="7" l="1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I166" i="7"/>
  <c r="AF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AH142" i="7"/>
  <c r="AH143" i="7" s="1"/>
  <c r="AG142" i="7"/>
  <c r="AG143" i="7" s="1"/>
  <c r="AF142" i="7"/>
  <c r="AE142" i="7"/>
  <c r="AE143" i="7" s="1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P81" i="7" s="1"/>
  <c r="U81" i="7" s="1"/>
  <c r="AH73" i="7"/>
  <c r="AH74" i="7" s="1"/>
  <c r="AG73" i="7"/>
  <c r="AG74" i="7" s="1"/>
  <c r="AF73" i="7"/>
  <c r="AF74" i="7" s="1"/>
  <c r="AE73" i="7"/>
  <c r="AE74" i="7" s="1"/>
  <c r="AD73" i="7"/>
  <c r="AD74" i="7" s="1"/>
  <c r="AC73" i="7"/>
  <c r="AC74" i="7" s="1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P35" i="7" s="1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J7" i="7" s="1"/>
  <c r="P173" i="7"/>
  <c r="U173" i="7" s="1"/>
  <c r="AH170" i="7"/>
  <c r="AH169" i="7" s="1"/>
  <c r="AG170" i="7"/>
  <c r="AF170" i="7"/>
  <c r="AE170" i="7"/>
  <c r="AE169" i="7" s="1"/>
  <c r="AD170" i="7"/>
  <c r="AD169" i="7" s="1"/>
  <c r="AC170" i="7"/>
  <c r="AB170" i="7"/>
  <c r="AA170" i="7"/>
  <c r="AA169" i="7" s="1"/>
  <c r="Z170" i="7"/>
  <c r="Z169" i="7" s="1"/>
  <c r="Y170" i="7"/>
  <c r="X170" i="7"/>
  <c r="W170" i="7"/>
  <c r="W169" i="7" s="1"/>
  <c r="V170" i="7"/>
  <c r="V169" i="7" s="1"/>
  <c r="U170" i="7"/>
  <c r="T170" i="7"/>
  <c r="S170" i="7"/>
  <c r="S169" i="7" s="1"/>
  <c r="R170" i="7"/>
  <c r="R169" i="7" s="1"/>
  <c r="Q170" i="7"/>
  <c r="P170" i="7"/>
  <c r="O170" i="7"/>
  <c r="O169" i="7" s="1"/>
  <c r="N170" i="7"/>
  <c r="N169" i="7" s="1"/>
  <c r="M170" i="7"/>
  <c r="L170" i="7"/>
  <c r="K170" i="7"/>
  <c r="K169" i="7" s="1"/>
  <c r="J170" i="7"/>
  <c r="J169" i="7" s="1"/>
  <c r="P150" i="7"/>
  <c r="U150" i="7" s="1"/>
  <c r="AF147" i="7"/>
  <c r="AF146" i="7" s="1"/>
  <c r="AE147" i="7"/>
  <c r="AB147" i="7"/>
  <c r="AA147" i="7"/>
  <c r="X147" i="7"/>
  <c r="X146" i="7" s="1"/>
  <c r="W147" i="7"/>
  <c r="T147" i="7"/>
  <c r="T146" i="7" s="1"/>
  <c r="S147" i="7"/>
  <c r="P147" i="7"/>
  <c r="P146" i="7" s="1"/>
  <c r="O147" i="7"/>
  <c r="L147" i="7"/>
  <c r="K147" i="7"/>
  <c r="P127" i="7"/>
  <c r="U127" i="7" s="1"/>
  <c r="AF124" i="7"/>
  <c r="AF123" i="7" s="1"/>
  <c r="X124" i="7"/>
  <c r="X123" i="7" s="1"/>
  <c r="P124" i="7"/>
  <c r="P123" i="7" s="1"/>
  <c r="P104" i="7"/>
  <c r="U104" i="7" s="1"/>
  <c r="AH101" i="7"/>
  <c r="AH100" i="7" s="1"/>
  <c r="AG101" i="7"/>
  <c r="AG100" i="7" s="1"/>
  <c r="AF101" i="7"/>
  <c r="AF100" i="7" s="1"/>
  <c r="AE101" i="7"/>
  <c r="AD101" i="7"/>
  <c r="AD100" i="7" s="1"/>
  <c r="AC101" i="7"/>
  <c r="AC100" i="7" s="1"/>
  <c r="AB101" i="7"/>
  <c r="AB100" i="7" s="1"/>
  <c r="AA101" i="7"/>
  <c r="Z101" i="7"/>
  <c r="Z100" i="7" s="1"/>
  <c r="Y101" i="7"/>
  <c r="Y100" i="7" s="1"/>
  <c r="X101" i="7"/>
  <c r="X100" i="7" s="1"/>
  <c r="W101" i="7"/>
  <c r="V101" i="7"/>
  <c r="V100" i="7" s="1"/>
  <c r="U101" i="7"/>
  <c r="U100" i="7" s="1"/>
  <c r="T101" i="7"/>
  <c r="T100" i="7" s="1"/>
  <c r="S101" i="7"/>
  <c r="R101" i="7"/>
  <c r="R100" i="7" s="1"/>
  <c r="Q101" i="7"/>
  <c r="Q100" i="7" s="1"/>
  <c r="P101" i="7"/>
  <c r="P100" i="7" s="1"/>
  <c r="O101" i="7"/>
  <c r="N101" i="7"/>
  <c r="N100" i="7" s="1"/>
  <c r="M101" i="7"/>
  <c r="M100" i="7" s="1"/>
  <c r="AH78" i="7"/>
  <c r="AH77" i="7" s="1"/>
  <c r="AE78" i="7"/>
  <c r="AD78" i="7"/>
  <c r="AA78" i="7"/>
  <c r="AA77" i="7" s="1"/>
  <c r="Z78" i="7"/>
  <c r="W78" i="7"/>
  <c r="W77" i="7" s="1"/>
  <c r="V78" i="7"/>
  <c r="S78" i="7"/>
  <c r="S77" i="7" s="1"/>
  <c r="R78" i="7"/>
  <c r="O78" i="7"/>
  <c r="O77" i="7" s="1"/>
  <c r="N78" i="7"/>
  <c r="K78" i="7"/>
  <c r="K77" i="7" s="1"/>
  <c r="J78" i="7"/>
  <c r="P58" i="7"/>
  <c r="U58" i="7" s="1"/>
  <c r="AH55" i="7"/>
  <c r="AH54" i="7" s="1"/>
  <c r="AG55" i="7"/>
  <c r="AF55" i="7"/>
  <c r="AF54" i="7" s="1"/>
  <c r="AE55" i="7"/>
  <c r="AE54" i="7" s="1"/>
  <c r="AD55" i="7"/>
  <c r="AD54" i="7" s="1"/>
  <c r="AC55" i="7"/>
  <c r="AC54" i="7" s="1"/>
  <c r="AB55" i="7"/>
  <c r="AB54" i="7" s="1"/>
  <c r="AA55" i="7"/>
  <c r="AA54" i="7" s="1"/>
  <c r="Z55" i="7"/>
  <c r="Z54" i="7" s="1"/>
  <c r="Y55" i="7"/>
  <c r="Y54" i="7" s="1"/>
  <c r="X55" i="7"/>
  <c r="X54" i="7" s="1"/>
  <c r="W55" i="7"/>
  <c r="W54" i="7" s="1"/>
  <c r="V55" i="7"/>
  <c r="V54" i="7" s="1"/>
  <c r="U55" i="7"/>
  <c r="U54" i="7" s="1"/>
  <c r="T55" i="7"/>
  <c r="T54" i="7" s="1"/>
  <c r="S55" i="7"/>
  <c r="S54" i="7" s="1"/>
  <c r="R55" i="7"/>
  <c r="R54" i="7" s="1"/>
  <c r="Q55" i="7"/>
  <c r="Q54" i="7" s="1"/>
  <c r="P55" i="7"/>
  <c r="P54" i="7" s="1"/>
  <c r="O55" i="7"/>
  <c r="O54" i="7" s="1"/>
  <c r="N55" i="7"/>
  <c r="N54" i="7" s="1"/>
  <c r="M55" i="7"/>
  <c r="M54" i="7" s="1"/>
  <c r="L55" i="7"/>
  <c r="L54" i="7" s="1"/>
  <c r="K55" i="7"/>
  <c r="K54" i="7" s="1"/>
  <c r="J55" i="7"/>
  <c r="J54" i="7" s="1"/>
  <c r="AG54" i="7"/>
  <c r="AE32" i="7"/>
  <c r="AE31" i="7" s="1"/>
  <c r="AA32" i="7"/>
  <c r="AA31" i="7" s="1"/>
  <c r="W32" i="7"/>
  <c r="W31" i="7" s="1"/>
  <c r="S32" i="7"/>
  <c r="S31" i="7" s="1"/>
  <c r="O32" i="7"/>
  <c r="O31" i="7" s="1"/>
  <c r="K32" i="7"/>
  <c r="K31" i="7" s="1"/>
  <c r="P10" i="7"/>
  <c r="AH7" i="7"/>
  <c r="AG7" i="7"/>
  <c r="AG6" i="7" s="1"/>
  <c r="AF7" i="7"/>
  <c r="AF6" i="7" s="1"/>
  <c r="AE7" i="7"/>
  <c r="AE6" i="7" s="1"/>
  <c r="AD7" i="7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U7" i="7"/>
  <c r="U6" i="7" s="1"/>
  <c r="T7" i="7"/>
  <c r="T6" i="7" s="1"/>
  <c r="S7" i="7"/>
  <c r="S6" i="7" s="1"/>
  <c r="R7" i="7"/>
  <c r="Q7" i="7"/>
  <c r="Q6" i="7" s="1"/>
  <c r="P7" i="7"/>
  <c r="P6" i="7" s="1"/>
  <c r="O7" i="7"/>
  <c r="O6" i="7" s="1"/>
  <c r="N7" i="7"/>
  <c r="M7" i="7"/>
  <c r="M6" i="7" s="1"/>
  <c r="L7" i="7"/>
  <c r="L6" i="7" s="1"/>
  <c r="K7" i="7"/>
  <c r="K6" i="7" s="1"/>
  <c r="J6" i="7"/>
  <c r="AH170" i="1"/>
  <c r="AH169" i="1" s="1"/>
  <c r="AG170" i="1"/>
  <c r="AG169" i="1" s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AH147" i="1"/>
  <c r="AH146" i="1" s="1"/>
  <c r="AG147" i="1"/>
  <c r="AG146" i="1" s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6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AH101" i="1"/>
  <c r="AH100" i="1" s="1"/>
  <c r="AG101" i="1"/>
  <c r="AG100" i="1" s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AH78" i="1"/>
  <c r="AH77" i="1" s="1"/>
  <c r="AG78" i="1"/>
  <c r="AG77" i="1" s="1"/>
  <c r="AF78" i="1"/>
  <c r="AF77" i="1" s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D2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2" i="1"/>
  <c r="L31" i="1" s="1"/>
  <c r="K32" i="1"/>
  <c r="K31" i="1" s="1"/>
  <c r="J32" i="1"/>
  <c r="J31" i="1" s="1"/>
  <c r="AC31" i="1"/>
  <c r="AG169" i="7" l="1"/>
  <c r="F54" i="7"/>
  <c r="F169" i="1"/>
  <c r="F146" i="1"/>
  <c r="F123" i="1"/>
  <c r="F100" i="1"/>
  <c r="F77" i="1"/>
  <c r="F54" i="1"/>
  <c r="F31" i="1"/>
  <c r="J77" i="7"/>
  <c r="R77" i="7"/>
  <c r="Z77" i="7"/>
  <c r="K124" i="7"/>
  <c r="K123" i="7" s="1"/>
  <c r="S124" i="7"/>
  <c r="S123" i="7" s="1"/>
  <c r="AA124" i="7"/>
  <c r="AA123" i="7" s="1"/>
  <c r="K146" i="7"/>
  <c r="S146" i="7"/>
  <c r="AA146" i="7"/>
  <c r="M169" i="7"/>
  <c r="Q169" i="7"/>
  <c r="U169" i="7"/>
  <c r="Y169" i="7"/>
  <c r="AC169" i="7"/>
  <c r="L124" i="7"/>
  <c r="L123" i="7" s="1"/>
  <c r="T124" i="7"/>
  <c r="T123" i="7" s="1"/>
  <c r="AB124" i="7"/>
  <c r="AB123" i="7" s="1"/>
  <c r="N77" i="7"/>
  <c r="V77" i="7"/>
  <c r="O100" i="7"/>
  <c r="S100" i="7"/>
  <c r="W100" i="7"/>
  <c r="AA100" i="7"/>
  <c r="AE100" i="7"/>
  <c r="O124" i="7"/>
  <c r="O123" i="7" s="1"/>
  <c r="W124" i="7"/>
  <c r="W123" i="7" s="1"/>
  <c r="AE124" i="7"/>
  <c r="AE123" i="7" s="1"/>
  <c r="O146" i="7"/>
  <c r="W146" i="7"/>
  <c r="L169" i="7"/>
  <c r="P169" i="7"/>
  <c r="T169" i="7"/>
  <c r="X169" i="7"/>
  <c r="AB169" i="7"/>
  <c r="AF169" i="7"/>
  <c r="L146" i="7"/>
  <c r="AB146" i="7"/>
  <c r="AE146" i="7"/>
  <c r="J147" i="7"/>
  <c r="J146" i="7" s="1"/>
  <c r="N147" i="7"/>
  <c r="N146" i="7" s="1"/>
  <c r="R147" i="7"/>
  <c r="R146" i="7" s="1"/>
  <c r="V147" i="7"/>
  <c r="V146" i="7" s="1"/>
  <c r="Z147" i="7"/>
  <c r="Z146" i="7" s="1"/>
  <c r="AD147" i="7"/>
  <c r="AD146" i="7" s="1"/>
  <c r="AH147" i="7"/>
  <c r="AH146" i="7" s="1"/>
  <c r="M147" i="7"/>
  <c r="M146" i="7" s="1"/>
  <c r="Q147" i="7"/>
  <c r="Q146" i="7" s="1"/>
  <c r="U147" i="7"/>
  <c r="U146" i="7" s="1"/>
  <c r="Y147" i="7"/>
  <c r="Y146" i="7" s="1"/>
  <c r="AC147" i="7"/>
  <c r="AC146" i="7" s="1"/>
  <c r="AG147" i="7"/>
  <c r="AG146" i="7" s="1"/>
  <c r="M124" i="7"/>
  <c r="M123" i="7" s="1"/>
  <c r="Q124" i="7"/>
  <c r="Q123" i="7" s="1"/>
  <c r="U124" i="7"/>
  <c r="U123" i="7" s="1"/>
  <c r="Y124" i="7"/>
  <c r="Y123" i="7" s="1"/>
  <c r="AC124" i="7"/>
  <c r="AC123" i="7" s="1"/>
  <c r="AG124" i="7"/>
  <c r="AG123" i="7" s="1"/>
  <c r="J124" i="7"/>
  <c r="J123" i="7" s="1"/>
  <c r="N124" i="7"/>
  <c r="N123" i="7" s="1"/>
  <c r="R124" i="7"/>
  <c r="R123" i="7" s="1"/>
  <c r="V124" i="7"/>
  <c r="V123" i="7" s="1"/>
  <c r="Z124" i="7"/>
  <c r="Z123" i="7" s="1"/>
  <c r="AD124" i="7"/>
  <c r="AD123" i="7" s="1"/>
  <c r="AH124" i="7"/>
  <c r="AH123" i="7" s="1"/>
  <c r="AE77" i="7"/>
  <c r="AD77" i="7"/>
  <c r="P78" i="7"/>
  <c r="P77" i="7" s="1"/>
  <c r="X78" i="7"/>
  <c r="X77" i="7" s="1"/>
  <c r="AF78" i="7"/>
  <c r="AF77" i="7" s="1"/>
  <c r="M78" i="7"/>
  <c r="M77" i="7" s="1"/>
  <c r="Q78" i="7"/>
  <c r="Q77" i="7" s="1"/>
  <c r="U78" i="7"/>
  <c r="U77" i="7" s="1"/>
  <c r="Y78" i="7"/>
  <c r="Y77" i="7" s="1"/>
  <c r="AC78" i="7"/>
  <c r="AC77" i="7" s="1"/>
  <c r="AG78" i="7"/>
  <c r="AG77" i="7" s="1"/>
  <c r="L78" i="7"/>
  <c r="L77" i="7" s="1"/>
  <c r="T78" i="7"/>
  <c r="T77" i="7" s="1"/>
  <c r="AB78" i="7"/>
  <c r="AB77" i="7" s="1"/>
  <c r="M32" i="7"/>
  <c r="M31" i="7" s="1"/>
  <c r="Q32" i="7"/>
  <c r="Q31" i="7" s="1"/>
  <c r="U32" i="7"/>
  <c r="U31" i="7" s="1"/>
  <c r="Y32" i="7"/>
  <c r="Y31" i="7" s="1"/>
  <c r="AC32" i="7"/>
  <c r="AC31" i="7" s="1"/>
  <c r="AG32" i="7"/>
  <c r="AG31" i="7" s="1"/>
  <c r="J32" i="7"/>
  <c r="J31" i="7" s="1"/>
  <c r="N32" i="7"/>
  <c r="N31" i="7" s="1"/>
  <c r="R32" i="7"/>
  <c r="R31" i="7" s="1"/>
  <c r="V32" i="7"/>
  <c r="V31" i="7" s="1"/>
  <c r="Z32" i="7"/>
  <c r="Z31" i="7" s="1"/>
  <c r="AD32" i="7"/>
  <c r="AD31" i="7" s="1"/>
  <c r="AH32" i="7"/>
  <c r="AH31" i="7" s="1"/>
  <c r="L32" i="7"/>
  <c r="L31" i="7" s="1"/>
  <c r="P32" i="7"/>
  <c r="P31" i="7" s="1"/>
  <c r="T32" i="7"/>
  <c r="T31" i="7" s="1"/>
  <c r="X32" i="7"/>
  <c r="X31" i="7" s="1"/>
  <c r="AB32" i="7"/>
  <c r="AB31" i="7" s="1"/>
  <c r="AF32" i="7"/>
  <c r="AF31" i="7" s="1"/>
  <c r="N6" i="7"/>
  <c r="R6" i="7"/>
  <c r="V6" i="7"/>
  <c r="AD6" i="7"/>
  <c r="AH6" i="7"/>
  <c r="U35" i="7"/>
  <c r="P12" i="7"/>
  <c r="F169" i="7" l="1"/>
  <c r="F146" i="7"/>
  <c r="F123" i="7"/>
  <c r="F100" i="7"/>
  <c r="F77" i="7"/>
  <c r="F31" i="7"/>
  <c r="F6" i="7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P150" i="1" l="1"/>
  <c r="U150" i="1" s="1"/>
  <c r="P127" i="1"/>
  <c r="U127" i="1" s="1"/>
  <c r="P104" i="1"/>
  <c r="U104" i="1" s="1"/>
  <c r="P81" i="1"/>
  <c r="U81" i="1" s="1"/>
  <c r="P173" i="1"/>
  <c r="U173" i="1" l="1"/>
  <c r="P58" i="1"/>
  <c r="U58" i="1" s="1"/>
  <c r="P35" i="1"/>
  <c r="P10" i="1"/>
  <c r="U10" i="1" s="1"/>
  <c r="P12" i="1" l="1"/>
  <c r="U35" i="1"/>
  <c r="U12" i="1" s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<sst xmlns="http://schemas.openxmlformats.org/spreadsheetml/2006/main" count="317" uniqueCount="29">
  <si>
    <t>World</t>
  </si>
  <si>
    <t>Wind installed capacity (Gw)</t>
  </si>
  <si>
    <t>Wind installed capacity (Mw)</t>
  </si>
  <si>
    <t>Square Mistake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</si>
  <si>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</si>
  <si>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</si>
  <si>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</si>
  <si>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</si>
  <si>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</si>
  <si>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</si>
  <si>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</si>
  <si>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</si>
  <si>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</si>
  <si>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</si>
  <si>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</si>
  <si>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</si>
  <si>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</si>
  <si>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</si>
  <si>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</si>
  <si>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</si>
  <si>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</si>
  <si>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</si>
  <si>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</si>
  <si>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Costs</t>
  </si>
  <si>
    <t>Num</t>
  </si>
  <si>
    <t>C</t>
  </si>
  <si>
    <t>B</t>
  </si>
  <si>
    <t>k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</si>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</sst>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05]0.0;[=0]\-;\^"/>
    <numFmt numFmtId="165" formatCode="0.0000000_ ;\-0.0000000\ "/>
    <numFmt numFmtId="166" formatCode="0.0000_ ;\-0.0000\ "/>
    <numFmt numFmtId="167" formatCode="0.000_ ;\-0.000\ "/>
    <numFmt numFmtId="168" formatCode="[&gt;0.5]0;[=0]\-;\^"/>
    <numFmt numFmtId="169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1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1" applyNumberFormat="1" applyFont="1" applyBorder="1">
      <alignment horizontal="right"/>
    </xf>
    <xf numFmtId="168" fontId="7" fillId="0" borderId="3" xfId="2" applyNumberFormat="1" applyFont="1" applyBorder="1"/>
    <xf numFmtId="2" fontId="4" fillId="0" borderId="3" xfId="1" applyNumberFormat="1" applyFont="1" applyBorder="1">
      <alignment horizontal="right"/>
    </xf>
    <xf numFmtId="2" fontId="7" fillId="0" borderId="3" xfId="2" applyNumberFormat="1" applyFont="1" applyBorder="1"/>
    <xf numFmtId="169" fontId="0" fillId="0" borderId="0" xfId="0" applyNumberFormat="1"/>
    <xf numFmtId="169" fontId="7" fillId="0" borderId="3" xfId="2" applyNumberFormat="1" applyFont="1" applyBorder="1"/>
    <xf numFmtId="168" fontId="4" fillId="0" borderId="0" xfId="1" applyNumberFormat="1" applyFont="1">
      <alignment horizontal="right"/>
    </xf>
    <xf numFmtId="0" fontId="3" fillId="2" borderId="2" xfId="0" applyFont="1" applyFill="1" applyBorder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Generation!$J$147:$AH$147</c:f>
              <c:numCache>
                <c:formatCode>General</c:formatCode>
                <c:ptCount val="25"/>
                <c:pt idx="0">
                  <c:v>1.1216013438560302</c:v>
                </c:pt>
                <c:pt idx="1">
                  <c:v>1.1216029130450784</c:v>
                </c:pt>
                <c:pt idx="2">
                  <c:v>1.1216441854061616</c:v>
                </c:pt>
                <c:pt idx="3">
                  <c:v>1.1222623472160025</c:v>
                </c:pt>
                <c:pt idx="4">
                  <c:v>1.1280368294271697</c:v>
                </c:pt>
                <c:pt idx="5">
                  <c:v>1.1643397669697275</c:v>
                </c:pt>
                <c:pt idx="6">
                  <c:v>1.3280691196514811</c:v>
                </c:pt>
                <c:pt idx="7">
                  <c:v>1.8870446900063549</c:v>
                </c:pt>
                <c:pt idx="8">
                  <c:v>3.3984055460377913</c:v>
                </c:pt>
                <c:pt idx="9">
                  <c:v>6.7601430921082653</c:v>
                </c:pt>
                <c:pt idx="10">
                  <c:v>13.111370957153119</c:v>
                </c:pt>
                <c:pt idx="11">
                  <c:v>23.580282400538529</c:v>
                </c:pt>
                <c:pt idx="12">
                  <c:v>38.97835221559442</c:v>
                </c:pt>
                <c:pt idx="13">
                  <c:v>59.57215213025534</c:v>
                </c:pt>
                <c:pt idx="14">
                  <c:v>85.014703961114904</c:v>
                </c:pt>
                <c:pt idx="15">
                  <c:v>114.43616224017264</c:v>
                </c:pt>
                <c:pt idx="16">
                  <c:v>146.63422210777171</c:v>
                </c:pt>
                <c:pt idx="17">
                  <c:v>180.28922492780188</c:v>
                </c:pt>
                <c:pt idx="18">
                  <c:v>214.1467245005652</c:v>
                </c:pt>
                <c:pt idx="19">
                  <c:v>247.13982365764736</c:v>
                </c:pt>
                <c:pt idx="20">
                  <c:v>278.4488600146704</c:v>
                </c:pt>
                <c:pt idx="21">
                  <c:v>307.51076233239633</c:v>
                </c:pt>
                <c:pt idx="22">
                  <c:v>333.9953630301041</c:v>
                </c:pt>
                <c:pt idx="23">
                  <c:v>357.76467162666552</c:v>
                </c:pt>
                <c:pt idx="24">
                  <c:v>378.82708470493304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51408"/>
        <c:axId val="1574151952"/>
      </c:lineChart>
      <c:catAx>
        <c:axId val="157415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151952"/>
        <c:crosses val="autoZero"/>
        <c:auto val="1"/>
        <c:lblAlgn val="ctr"/>
        <c:lblOffset val="100"/>
        <c:noMultiLvlLbl val="0"/>
      </c:catAx>
      <c:valAx>
        <c:axId val="15741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1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B-4A77-A790-0023F49F64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4.3577796969799039</c:v>
                </c:pt>
                <c:pt idx="1">
                  <c:v>5.8333684584216909</c:v>
                </c:pt>
                <c:pt idx="2">
                  <c:v>7.7713725571563854</c:v>
                </c:pt>
                <c:pt idx="3">
                  <c:v>10.251420981377986</c:v>
                </c:pt>
                <c:pt idx="4">
                  <c:v>13.349681837531362</c:v>
                </c:pt>
                <c:pt idx="5">
                  <c:v>17.13500217423579</c:v>
                </c:pt>
                <c:pt idx="6">
                  <c:v>21.665348528380786</c:v>
                </c:pt>
                <c:pt idx="7">
                  <c:v>26.984820658720608</c:v>
                </c:pt>
                <c:pt idx="8">
                  <c:v>33.121439724966812</c:v>
                </c:pt>
                <c:pt idx="9">
                  <c:v>40.085826922035523</c:v>
                </c:pt>
                <c:pt idx="10">
                  <c:v>47.870802026665821</c:v>
                </c:pt>
                <c:pt idx="11">
                  <c:v>56.451853921990448</c:v>
                </c:pt>
                <c:pt idx="12">
                  <c:v>65.788374040250844</c:v>
                </c:pt>
                <c:pt idx="13">
                  <c:v>75.825502313388384</c:v>
                </c:pt>
                <c:pt idx="14">
                  <c:v>86.496413963049704</c:v>
                </c:pt>
                <c:pt idx="15">
                  <c:v>97.724872204025317</c:v>
                </c:pt>
                <c:pt idx="16">
                  <c:v>109.42788308915128</c:v>
                </c:pt>
                <c:pt idx="17">
                  <c:v>121.51831005582457</c:v>
                </c:pt>
                <c:pt idx="18">
                  <c:v>133.90733304949683</c:v>
                </c:pt>
                <c:pt idx="19">
                  <c:v>146.50666670867213</c:v>
                </c:pt>
                <c:pt idx="20">
                  <c:v>159.23048107349842</c:v>
                </c:pt>
                <c:pt idx="21">
                  <c:v>171.99699454791565</c:v>
                </c:pt>
                <c:pt idx="22">
                  <c:v>184.72973113131295</c:v>
                </c:pt>
                <c:pt idx="23">
                  <c:v>197.35845165513248</c:v>
                </c:pt>
                <c:pt idx="24">
                  <c:v>209.81978186189542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DB-4A77-A790-0023F49F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68896"/>
        <c:axId val="554571616"/>
      </c:lineChart>
      <c:catAx>
        <c:axId val="55456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71616"/>
        <c:crosses val="autoZero"/>
        <c:auto val="1"/>
        <c:lblAlgn val="ctr"/>
        <c:lblOffset val="100"/>
        <c:noMultiLvlLbl val="0"/>
      </c:catAx>
      <c:valAx>
        <c:axId val="5545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EE-48D1-BFC3-F95B8B2B16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1.0335646175713909E-2</c:v>
                </c:pt>
                <c:pt idx="1">
                  <c:v>1.0671292610561649E-2</c:v>
                </c:pt>
                <c:pt idx="2">
                  <c:v>1.1317614084351623E-2</c:v>
                </c:pt>
                <c:pt idx="3">
                  <c:v>1.2539403100339125E-2</c:v>
                </c:pt>
                <c:pt idx="4">
                  <c:v>1.4807917334062649E-2</c:v>
                </c:pt>
                <c:pt idx="5">
                  <c:v>1.8946915219267113E-2</c:v>
                </c:pt>
                <c:pt idx="6">
                  <c:v>2.6371332436281772E-2</c:v>
                </c:pt>
                <c:pt idx="7">
                  <c:v>3.9470465147291467E-2</c:v>
                </c:pt>
                <c:pt idx="8">
                  <c:v>6.2212529575977012E-2</c:v>
                </c:pt>
                <c:pt idx="9">
                  <c:v>0.10108242111551988</c:v>
                </c:pt>
                <c:pt idx="10">
                  <c:v>0.16651238922283132</c:v>
                </c:pt>
                <c:pt idx="11">
                  <c:v>0.27502967080952867</c:v>
                </c:pt>
                <c:pt idx="12">
                  <c:v>0.45242981925714776</c:v>
                </c:pt>
                <c:pt idx="13">
                  <c:v>0.738393772627147</c:v>
                </c:pt>
                <c:pt idx="14">
                  <c:v>1.1931049649533194</c:v>
                </c:pt>
                <c:pt idx="15">
                  <c:v>1.9065941377143611</c:v>
                </c:pt>
                <c:pt idx="16">
                  <c:v>3.0117474996272087</c:v>
                </c:pt>
                <c:pt idx="17">
                  <c:v>4.7021609880056445</c:v>
                </c:pt>
                <c:pt idx="18">
                  <c:v>7.2563104715424434</c:v>
                </c:pt>
                <c:pt idx="19">
                  <c:v>11.069833485148536</c:v>
                </c:pt>
                <c:pt idx="20">
                  <c:v>16.698078429051062</c:v>
                </c:pt>
                <c:pt idx="21">
                  <c:v>24.911464751209458</c:v>
                </c:pt>
                <c:pt idx="22">
                  <c:v>36.76660144239807</c:v>
                </c:pt>
                <c:pt idx="23">
                  <c:v>53.696516275405727</c:v>
                </c:pt>
                <c:pt idx="24">
                  <c:v>77.623735765220246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EE-48D1-BFC3-F95B8B2B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53120"/>
        <c:axId val="554572160"/>
      </c:lineChart>
      <c:catAx>
        <c:axId val="5545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72160"/>
        <c:crosses val="autoZero"/>
        <c:auto val="1"/>
        <c:lblAlgn val="ctr"/>
        <c:lblOffset val="100"/>
        <c:noMultiLvlLbl val="0"/>
      </c:catAx>
      <c:valAx>
        <c:axId val="5545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Capacities!$M$97:$AH$97</c:f>
              <c:numCache>
                <c:formatCode>0.00000</c:formatCode>
                <c:ptCount val="22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1.2600000000000002E-2</c:v>
                </c:pt>
                <c:pt idx="7">
                  <c:v>1.2599999999999995E-2</c:v>
                </c:pt>
                <c:pt idx="8">
                  <c:v>1.2599999999999995E-2</c:v>
                </c:pt>
                <c:pt idx="9">
                  <c:v>1.2600000000000023E-2</c:v>
                </c:pt>
                <c:pt idx="10">
                  <c:v>1.4600000000000023E-2</c:v>
                </c:pt>
                <c:pt idx="11">
                  <c:v>1.464E-2</c:v>
                </c:pt>
                <c:pt idx="12">
                  <c:v>1.264E-2</c:v>
                </c:pt>
                <c:pt idx="13">
                  <c:v>1.414E-2</c:v>
                </c:pt>
                <c:pt idx="14">
                  <c:v>1.934E-2</c:v>
                </c:pt>
                <c:pt idx="15">
                  <c:v>6.8150000000000002E-2</c:v>
                </c:pt>
                <c:pt idx="16">
                  <c:v>9.3900000000000011E-2</c:v>
                </c:pt>
                <c:pt idx="17">
                  <c:v>0.1489</c:v>
                </c:pt>
                <c:pt idx="18">
                  <c:v>0.16390000000000002</c:v>
                </c:pt>
                <c:pt idx="19">
                  <c:v>0.26389999999999997</c:v>
                </c:pt>
                <c:pt idx="20">
                  <c:v>0.47689999999999999</c:v>
                </c:pt>
                <c:pt idx="21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A-4AAD-B1D6-232C543994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Capacities!$M$101:$AH$101</c:f>
              <c:numCache>
                <c:formatCode>General</c:formatCode>
                <c:ptCount val="22"/>
                <c:pt idx="0">
                  <c:v>2.3964619249984627E-5</c:v>
                </c:pt>
                <c:pt idx="1">
                  <c:v>5.1001736993349563E-5</c:v>
                </c:pt>
                <c:pt idx="2">
                  <c:v>1.0426254411262872E-4</c:v>
                </c:pt>
                <c:pt idx="3">
                  <c:v>2.0517816911905709E-4</c:v>
                </c:pt>
                <c:pt idx="4">
                  <c:v>3.8947040669169144E-4</c:v>
                </c:pt>
                <c:pt idx="5">
                  <c:v>7.1448371598831304E-4</c:v>
                </c:pt>
                <c:pt idx="6">
                  <c:v>1.269037375609726E-3</c:v>
                </c:pt>
                <c:pt idx="7">
                  <c:v>2.1860912636134777E-3</c:v>
                </c:pt>
                <c:pt idx="8">
                  <c:v>3.6583203539132026E-3</c:v>
                </c:pt>
                <c:pt idx="9">
                  <c:v>5.9564132443556128E-3</c:v>
                </c:pt>
                <c:pt idx="10">
                  <c:v>9.4495675450953203E-3</c:v>
                </c:pt>
                <c:pt idx="11">
                  <c:v>1.4627283085279209E-2</c:v>
                </c:pt>
                <c:pt idx="12">
                  <c:v>2.2121197002861501E-2</c:v>
                </c:pt>
                <c:pt idx="13">
                  <c:v>3.2725412034452013E-2</c:v>
                </c:pt>
                <c:pt idx="14">
                  <c:v>4.7413586988568381E-2</c:v>
                </c:pt>
                <c:pt idx="15">
                  <c:v>6.7351022171867239E-2</c:v>
                </c:pt>
                <c:pt idx="16">
                  <c:v>9.3900101472204747E-2</c:v>
                </c:pt>
                <c:pt idx="17">
                  <c:v>0.12861774582681493</c:v>
                </c:pt>
                <c:pt idx="18">
                  <c:v>0.17324396862381894</c:v>
                </c:pt>
                <c:pt idx="19">
                  <c:v>0.22968116366188684</c:v>
                </c:pt>
                <c:pt idx="20">
                  <c:v>0.29996435028204321</c:v>
                </c:pt>
                <c:pt idx="21">
                  <c:v>0.38622319285091389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DA-4AAD-B1D6-232C5439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49312"/>
        <c:axId val="554569440"/>
      </c:lineChart>
      <c:catAx>
        <c:axId val="55454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9440"/>
        <c:crosses val="autoZero"/>
        <c:auto val="1"/>
        <c:lblAlgn val="ctr"/>
        <c:lblOffset val="100"/>
        <c:noMultiLvlLbl val="0"/>
      </c:catAx>
      <c:valAx>
        <c:axId val="5545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A-48E1-A3E4-245506E72F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5.3246861079068921E-3</c:v>
                </c:pt>
                <c:pt idx="1">
                  <c:v>8.125483801524681E-3</c:v>
                </c:pt>
                <c:pt idx="2">
                  <c:v>1.2822944419267806E-2</c:v>
                </c:pt>
                <c:pt idx="3">
                  <c:v>2.0391272400562155E-2</c:v>
                </c:pt>
                <c:pt idx="4">
                  <c:v>3.2137005271659635E-2</c:v>
                </c:pt>
                <c:pt idx="5">
                  <c:v>4.9740999015284136E-2</c:v>
                </c:pt>
                <c:pt idx="6">
                  <c:v>7.5281280005936438E-2</c:v>
                </c:pt>
                <c:pt idx="7">
                  <c:v>0.11123020934159571</c:v>
                </c:pt>
                <c:pt idx="8">
                  <c:v>0.1604216112532614</c:v>
                </c:pt>
                <c:pt idx="9">
                  <c:v>0.22598653979420802</c:v>
                </c:pt>
                <c:pt idx="10">
                  <c:v>0.31125973208432772</c:v>
                </c:pt>
                <c:pt idx="11">
                  <c:v>0.41966200390300951</c:v>
                </c:pt>
                <c:pt idx="12">
                  <c:v>0.5545664194299128</c:v>
                </c:pt>
                <c:pt idx="13">
                  <c:v>0.71915768209135511</c:v>
                </c:pt>
                <c:pt idx="14">
                  <c:v>0.91629469755685278</c:v>
                </c:pt>
                <c:pt idx="15">
                  <c:v>1.1483856836391422</c:v>
                </c:pt>
                <c:pt idx="16">
                  <c:v>1.4172837245973799</c:v>
                </c:pt>
                <c:pt idx="17">
                  <c:v>1.724208564645082</c:v>
                </c:pt>
                <c:pt idx="18">
                  <c:v>2.0696980205776199</c:v>
                </c:pt>
                <c:pt idx="19">
                  <c:v>2.4535899653525872</c:v>
                </c:pt>
                <c:pt idx="20">
                  <c:v>2.8750336398915093</c:v>
                </c:pt>
                <c:pt idx="21">
                  <c:v>3.332527262555574</c:v>
                </c:pt>
                <c:pt idx="22">
                  <c:v>3.8239776190210439</c:v>
                </c:pt>
                <c:pt idx="23">
                  <c:v>4.3467765519604162</c:v>
                </c:pt>
                <c:pt idx="24">
                  <c:v>4.897888994967575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2A-48E1-A3E4-245506E7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49856"/>
        <c:axId val="554561280"/>
      </c:lineChart>
      <c:catAx>
        <c:axId val="55454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1280"/>
        <c:crosses val="autoZero"/>
        <c:auto val="1"/>
        <c:lblAlgn val="ctr"/>
        <c:lblOffset val="100"/>
        <c:noMultiLvlLbl val="0"/>
      </c:catAx>
      <c:valAx>
        <c:axId val="5545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A8-4CC1-975D-FB2020BEF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0.21771981835916338</c:v>
                </c:pt>
                <c:pt idx="1">
                  <c:v>0.24408257365927538</c:v>
                </c:pt>
                <c:pt idx="2">
                  <c:v>0.30206278021523764</c:v>
                </c:pt>
                <c:pt idx="3">
                  <c:v>0.42116741333855379</c:v>
                </c:pt>
                <c:pt idx="4">
                  <c:v>0.65091500959404969</c:v>
                </c:pt>
                <c:pt idx="5">
                  <c:v>1.0691122457911018</c:v>
                </c:pt>
                <c:pt idx="6">
                  <c:v>1.7906985055863465</c:v>
                </c:pt>
                <c:pt idx="7">
                  <c:v>2.9758901276362604</c:v>
                </c:pt>
                <c:pt idx="8">
                  <c:v>4.8360803835156556</c:v>
                </c:pt>
                <c:pt idx="9">
                  <c:v>7.6359618579642659</c:v>
                </c:pt>
                <c:pt idx="10">
                  <c:v>11.690675611138152</c:v>
                </c:pt>
                <c:pt idx="11">
                  <c:v>17.357409561423349</c:v>
                </c:pt>
                <c:pt idx="12">
                  <c:v>25.021645851933929</c:v>
                </c:pt>
                <c:pt idx="13">
                  <c:v>35.079034523839958</c:v>
                </c:pt>
                <c:pt idx="14">
                  <c:v>47.91449633440272</c:v>
                </c:pt>
                <c:pt idx="15">
                  <c:v>63.880522910432965</c:v>
                </c:pt>
                <c:pt idx="16">
                  <c:v>83.276703640891469</c:v>
                </c:pt>
                <c:pt idx="17">
                  <c:v>106.33228611318135</c:v>
                </c:pt>
                <c:pt idx="18">
                  <c:v>133.19313972506177</c:v>
                </c:pt>
                <c:pt idx="19">
                  <c:v>163.913935221206</c:v>
                </c:pt>
                <c:pt idx="20">
                  <c:v>198.45577335602607</c:v>
                </c:pt>
                <c:pt idx="21">
                  <c:v>236.68897483131397</c:v>
                </c:pt>
                <c:pt idx="22">
                  <c:v>278.40033617223321</c:v>
                </c:pt>
                <c:pt idx="23">
                  <c:v>323.30388878033955</c:v>
                </c:pt>
                <c:pt idx="24">
                  <c:v>371.05407228799186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A8-4CC1-975D-FB2020BE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50944"/>
        <c:axId val="554563456"/>
      </c:lineChart>
      <c:catAx>
        <c:axId val="55455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3456"/>
        <c:crosses val="autoZero"/>
        <c:auto val="1"/>
        <c:lblAlgn val="ctr"/>
        <c:lblOffset val="100"/>
        <c:noMultiLvlLbl val="0"/>
      </c:catAx>
      <c:valAx>
        <c:axId val="5545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D0-4F2F-A79D-FCD6F4927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8.8505390081258968E-3</c:v>
                </c:pt>
                <c:pt idx="1">
                  <c:v>1.0183957293925955E-2</c:v>
                </c:pt>
                <c:pt idx="2">
                  <c:v>1.1834817509111717E-2</c:v>
                </c:pt>
                <c:pt idx="3">
                  <c:v>1.3866134905371566E-2</c:v>
                </c:pt>
                <c:pt idx="4">
                  <c:v>1.6350627264169332E-2</c:v>
                </c:pt>
                <c:pt idx="5">
                  <c:v>1.9371670680661722E-2</c:v>
                </c:pt>
                <c:pt idx="6">
                  <c:v>2.3024261329935961E-2</c:v>
                </c:pt>
                <c:pt idx="7">
                  <c:v>2.741596883678463E-2</c:v>
                </c:pt>
                <c:pt idx="8">
                  <c:v>3.2667865601052629E-2</c:v>
                </c:pt>
                <c:pt idx="9">
                  <c:v>3.8915415422157026E-2</c:v>
                </c:pt>
                <c:pt idx="10">
                  <c:v>4.6309304061489143E-2</c:v>
                </c:pt>
                <c:pt idx="11">
                  <c:v>5.5016194015209741E-2</c:v>
                </c:pt>
                <c:pt idx="12">
                  <c:v>6.5219385768591598E-2</c:v>
                </c:pt>
                <c:pt idx="13">
                  <c:v>7.7119368182609171E-2</c:v>
                </c:pt>
                <c:pt idx="14">
                  <c:v>9.093424142922249E-2</c:v>
                </c:pt>
                <c:pt idx="15">
                  <c:v>0.10689999703806427</c:v>
                </c:pt>
                <c:pt idx="16">
                  <c:v>0.12527064112744973</c:v>
                </c:pt>
                <c:pt idx="17">
                  <c:v>0.14631814873989338</c:v>
                </c:pt>
                <c:pt idx="18">
                  <c:v>0.17033223935034478</c:v>
                </c:pt>
                <c:pt idx="19">
                  <c:v>0.1976199660196292</c:v>
                </c:pt>
                <c:pt idx="20">
                  <c:v>0.2285051132748333</c:v>
                </c:pt>
                <c:pt idx="21">
                  <c:v>0.26332740155627554</c:v>
                </c:pt>
                <c:pt idx="22">
                  <c:v>0.30244149891758471</c:v>
                </c:pt>
                <c:pt idx="23">
                  <c:v>0.34621584354004692</c:v>
                </c:pt>
                <c:pt idx="24">
                  <c:v>0.39503128346392735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0-4F2F-A79D-FCD6F492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64000"/>
        <c:axId val="554555296"/>
      </c:lineChart>
      <c:catAx>
        <c:axId val="55456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5296"/>
        <c:crosses val="autoZero"/>
        <c:auto val="1"/>
        <c:lblAlgn val="ctr"/>
        <c:lblOffset val="100"/>
        <c:noMultiLvlLbl val="0"/>
      </c:catAx>
      <c:valAx>
        <c:axId val="5545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58-4EAB-95FE-59424C3D6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3.2622863035415848</c:v>
                </c:pt>
                <c:pt idx="1">
                  <c:v>3.2630678625087115</c:v>
                </c:pt>
                <c:pt idx="2">
                  <c:v>3.2690859768732863</c:v>
                </c:pt>
                <c:pt idx="3">
                  <c:v>3.3018763947099017</c:v>
                </c:pt>
                <c:pt idx="4">
                  <c:v>3.4352075848239871</c:v>
                </c:pt>
                <c:pt idx="5">
                  <c:v>3.8584858298081457</c:v>
                </c:pt>
                <c:pt idx="6">
                  <c:v>4.9486061720285788</c:v>
                </c:pt>
                <c:pt idx="7">
                  <c:v>7.3014790817839579</c:v>
                </c:pt>
                <c:pt idx="8">
                  <c:v>11.676383885190738</c:v>
                </c:pt>
                <c:pt idx="9">
                  <c:v>18.849742579143015</c:v>
                </c:pt>
                <c:pt idx="10">
                  <c:v>29.428561260774089</c:v>
                </c:pt>
                <c:pt idx="11">
                  <c:v>43.696523497548611</c:v>
                </c:pt>
                <c:pt idx="12">
                  <c:v>61.545735306530212</c:v>
                </c:pt>
                <c:pt idx="13">
                  <c:v>82.504931281662692</c:v>
                </c:pt>
                <c:pt idx="14">
                  <c:v>105.83871711360757</c:v>
                </c:pt>
                <c:pt idx="15">
                  <c:v>130.67705130760089</c:v>
                </c:pt>
                <c:pt idx="16">
                  <c:v>156.13827772578045</c:v>
                </c:pt>
                <c:pt idx="17">
                  <c:v>181.42311075138767</c:v>
                </c:pt>
                <c:pt idx="18">
                  <c:v>205.871875086834</c:v>
                </c:pt>
                <c:pt idx="19">
                  <c:v>228.9879676982452</c:v>
                </c:pt>
                <c:pt idx="20">
                  <c:v>250.43585178537239</c:v>
                </c:pt>
                <c:pt idx="21">
                  <c:v>270.02304586605339</c:v>
                </c:pt>
                <c:pt idx="22">
                  <c:v>287.67429166438137</c:v>
                </c:pt>
                <c:pt idx="23">
                  <c:v>303.40385826797956</c:v>
                </c:pt>
                <c:pt idx="24">
                  <c:v>317.28970269620066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58-4EAB-95FE-59424C3D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62912"/>
        <c:axId val="554545504"/>
      </c:lineChart>
      <c:catAx>
        <c:axId val="55456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5504"/>
        <c:crosses val="autoZero"/>
        <c:auto val="1"/>
        <c:lblAlgn val="ctr"/>
        <c:lblOffset val="100"/>
        <c:noMultiLvlLbl val="0"/>
      </c:catAx>
      <c:valAx>
        <c:axId val="5545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4-44AC-BC57-8B7364DDB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Gen_const_Costs_const'!$J$7:$AH$7</c:f>
              <c:numCache>
                <c:formatCode>General</c:formatCode>
                <c:ptCount val="25"/>
                <c:pt idx="0">
                  <c:v>8.8027486648011433</c:v>
                </c:pt>
                <c:pt idx="1">
                  <c:v>9.6226210557055296</c:v>
                </c:pt>
                <c:pt idx="2">
                  <c:v>11.279604434075296</c:v>
                </c:pt>
                <c:pt idx="3">
                  <c:v>14.320929634661614</c:v>
                </c:pt>
                <c:pt idx="4">
                  <c:v>19.422680267157801</c:v>
                </c:pt>
                <c:pt idx="5">
                  <c:v>27.598350116477548</c:v>
                </c:pt>
                <c:pt idx="6">
                  <c:v>38.852051027017517</c:v>
                </c:pt>
                <c:pt idx="7">
                  <c:v>55.006185930431364</c:v>
                </c:pt>
                <c:pt idx="8">
                  <c:v>76.470635407242185</c:v>
                </c:pt>
                <c:pt idx="9">
                  <c:v>105.07176268720939</c:v>
                </c:pt>
                <c:pt idx="10">
                  <c:v>140.35809778144616</c:v>
                </c:pt>
                <c:pt idx="11">
                  <c:v>182.99198408668573</c:v>
                </c:pt>
                <c:pt idx="12">
                  <c:v>235.80101336909655</c:v>
                </c:pt>
                <c:pt idx="13">
                  <c:v>290.97320722070089</c:v>
                </c:pt>
                <c:pt idx="14">
                  <c:v>344.66070508908217</c:v>
                </c:pt>
                <c:pt idx="15">
                  <c:v>431.52721226922733</c:v>
                </c:pt>
                <c:pt idx="16">
                  <c:v>518.29706210331381</c:v>
                </c:pt>
                <c:pt idx="17">
                  <c:v>612.390693588727</c:v>
                </c:pt>
                <c:pt idx="18">
                  <c:v>719.67326828701562</c:v>
                </c:pt>
                <c:pt idx="19">
                  <c:v>838.13748270504038</c:v>
                </c:pt>
                <c:pt idx="20">
                  <c:v>955.71078308449648</c:v>
                </c:pt>
                <c:pt idx="21">
                  <c:v>1101.847190225342</c:v>
                </c:pt>
                <c:pt idx="22">
                  <c:v>1266.988607726061</c:v>
                </c:pt>
                <c:pt idx="23">
                  <c:v>1468.0289215962796</c:v>
                </c:pt>
                <c:pt idx="24">
                  <c:v>1650.5154636219308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D4-44AC-BC57-8B7364DD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69984"/>
        <c:axId val="554541152"/>
      </c:lineChart>
      <c:catAx>
        <c:axId val="55456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1152"/>
        <c:crosses val="autoZero"/>
        <c:auto val="1"/>
        <c:lblAlgn val="ctr"/>
        <c:lblOffset val="100"/>
        <c:noMultiLvlLbl val="0"/>
      </c:catAx>
      <c:valAx>
        <c:axId val="554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5-439A-8626-197142E927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Gen_const_Costs_const'!$J$32:$AH$32</c:f>
              <c:numCache>
                <c:formatCode>General</c:formatCode>
                <c:ptCount val="25"/>
                <c:pt idx="0">
                  <c:v>5.2842527781219504</c:v>
                </c:pt>
                <c:pt idx="1">
                  <c:v>6.4853917639928422</c:v>
                </c:pt>
                <c:pt idx="2">
                  <c:v>8.3074430016072487</c:v>
                </c:pt>
                <c:pt idx="3">
                  <c:v>11.027707252712544</c:v>
                </c:pt>
                <c:pt idx="4">
                  <c:v>14.709060886555626</c:v>
                </c:pt>
                <c:pt idx="5">
                  <c:v>19.863380775748833</c:v>
                </c:pt>
                <c:pt idx="6">
                  <c:v>26.292823109523308</c:v>
                </c:pt>
                <c:pt idx="7">
                  <c:v>34.058258167800489</c:v>
                </c:pt>
                <c:pt idx="8">
                  <c:v>44.063107895664217</c:v>
                </c:pt>
                <c:pt idx="9">
                  <c:v>56.071399686286021</c:v>
                </c:pt>
                <c:pt idx="10">
                  <c:v>69.948743551363961</c:v>
                </c:pt>
                <c:pt idx="11">
                  <c:v>86.049071180723075</c:v>
                </c:pt>
                <c:pt idx="12">
                  <c:v>104.51177571621535</c:v>
                </c:pt>
                <c:pt idx="13">
                  <c:v>124.96849515342284</c:v>
                </c:pt>
                <c:pt idx="14">
                  <c:v>140.5366623382734</c:v>
                </c:pt>
                <c:pt idx="15">
                  <c:v>171.50950283166483</c:v>
                </c:pt>
                <c:pt idx="16">
                  <c:v>197.22950923280018</c:v>
                </c:pt>
                <c:pt idx="17">
                  <c:v>229.96439134543141</c:v>
                </c:pt>
                <c:pt idx="18">
                  <c:v>262.64423044076057</c:v>
                </c:pt>
                <c:pt idx="19">
                  <c:v>294.76925753090285</c:v>
                </c:pt>
                <c:pt idx="20">
                  <c:v>339.98801643768854</c:v>
                </c:pt>
                <c:pt idx="21">
                  <c:v>390.19690410575237</c:v>
                </c:pt>
                <c:pt idx="22">
                  <c:v>446.33088300818895</c:v>
                </c:pt>
                <c:pt idx="23">
                  <c:v>504.39495521313557</c:v>
                </c:pt>
                <c:pt idx="24">
                  <c:v>557.35848701363864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05-439A-8626-197142E9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53664"/>
        <c:axId val="554564544"/>
      </c:lineChart>
      <c:catAx>
        <c:axId val="55455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4544"/>
        <c:crosses val="autoZero"/>
        <c:auto val="1"/>
        <c:lblAlgn val="ctr"/>
        <c:lblOffset val="100"/>
        <c:noMultiLvlLbl val="0"/>
      </c:catAx>
      <c:valAx>
        <c:axId val="5545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8-441E-8292-278FFAD36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Gen_const_Costs_const'!$J$55:$AH$55</c:f>
              <c:numCache>
                <c:formatCode>General</c:formatCode>
                <c:ptCount val="25"/>
                <c:pt idx="0">
                  <c:v>3.262217515568925</c:v>
                </c:pt>
                <c:pt idx="1">
                  <c:v>3.2622903123249993</c:v>
                </c:pt>
                <c:pt idx="2">
                  <c:v>3.2634481786878493</c:v>
                </c:pt>
                <c:pt idx="3">
                  <c:v>3.2743909450007194</c:v>
                </c:pt>
                <c:pt idx="4">
                  <c:v>3.3401623348056257</c:v>
                </c:pt>
                <c:pt idx="5">
                  <c:v>3.6198816336572079</c:v>
                </c:pt>
                <c:pt idx="6">
                  <c:v>4.4468309477436199</c:v>
                </c:pt>
                <c:pt idx="7">
                  <c:v>6.5444807724974616</c:v>
                </c:pt>
                <c:pt idx="8">
                  <c:v>10.660022656675579</c:v>
                </c:pt>
                <c:pt idx="9">
                  <c:v>17.92085063141948</c:v>
                </c:pt>
                <c:pt idx="10">
                  <c:v>29.114823567266694</c:v>
                </c:pt>
                <c:pt idx="11">
                  <c:v>43.674966384634942</c:v>
                </c:pt>
                <c:pt idx="12">
                  <c:v>63.143289270913648</c:v>
                </c:pt>
                <c:pt idx="13">
                  <c:v>83.904795326660846</c:v>
                </c:pt>
                <c:pt idx="14">
                  <c:v>103.119083852919</c:v>
                </c:pt>
                <c:pt idx="15">
                  <c:v>131.25514434508111</c:v>
                </c:pt>
                <c:pt idx="16">
                  <c:v>156.6759583562293</c:v>
                </c:pt>
                <c:pt idx="17">
                  <c:v>179.87592541022286</c:v>
                </c:pt>
                <c:pt idx="18">
                  <c:v>205.48190665904332</c:v>
                </c:pt>
                <c:pt idx="19">
                  <c:v>230.20523796933989</c:v>
                </c:pt>
                <c:pt idx="20">
                  <c:v>252.86728376514054</c:v>
                </c:pt>
                <c:pt idx="21">
                  <c:v>274.84565609240917</c:v>
                </c:pt>
                <c:pt idx="22">
                  <c:v>292.679409985836</c:v>
                </c:pt>
                <c:pt idx="23">
                  <c:v>321.19645378403169</c:v>
                </c:pt>
                <c:pt idx="24">
                  <c:v>335.26938017326881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8-441E-8292-278FFAD3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55840"/>
        <c:axId val="554571072"/>
      </c:lineChart>
      <c:catAx>
        <c:axId val="55455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71072"/>
        <c:crosses val="autoZero"/>
        <c:auto val="1"/>
        <c:lblAlgn val="ctr"/>
        <c:lblOffset val="100"/>
        <c:noMultiLvlLbl val="0"/>
      </c:catAx>
      <c:valAx>
        <c:axId val="5545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2.0162717198481547E-2</c:v>
                </c:pt>
                <c:pt idx="1">
                  <c:v>2.4047492275406486E-2</c:v>
                </c:pt>
                <c:pt idx="2">
                  <c:v>2.8627103663513041E-2</c:v>
                </c:pt>
                <c:pt idx="3">
                  <c:v>3.4007948452986665E-2</c:v>
                </c:pt>
                <c:pt idx="4">
                  <c:v>4.0309645636404282E-2</c:v>
                </c:pt>
                <c:pt idx="5">
                  <c:v>4.7666217544837151E-2</c:v>
                </c:pt>
                <c:pt idx="6">
                  <c:v>5.622731666195746E-2</c:v>
                </c:pt>
                <c:pt idx="7">
                  <c:v>6.6159492341192325E-2</c:v>
                </c:pt>
                <c:pt idx="8">
                  <c:v>7.7647491070286151E-2</c:v>
                </c:pt>
                <c:pt idx="9">
                  <c:v>9.089558306005191E-2</c:v>
                </c:pt>
                <c:pt idx="10">
                  <c:v>0.10612890709274897</c:v>
                </c:pt>
                <c:pt idx="11">
                  <c:v>0.12359482476381183</c:v>
                </c:pt>
                <c:pt idx="12">
                  <c:v>0.14356427450181378</c:v>
                </c:pt>
                <c:pt idx="13">
                  <c:v>0.16633311506861323</c:v>
                </c:pt>
                <c:pt idx="14">
                  <c:v>0.1922234476369773</c:v>
                </c:pt>
                <c:pt idx="15">
                  <c:v>0.22158490502828646</c:v>
                </c:pt>
                <c:pt idx="16">
                  <c:v>0.25479589627876698</c:v>
                </c:pt>
                <c:pt idx="17">
                  <c:v>0.29226479439851288</c:v>
                </c:pt>
                <c:pt idx="18">
                  <c:v>0.33443105500132586</c:v>
                </c:pt>
                <c:pt idx="19">
                  <c:v>0.38176625342149179</c:v>
                </c:pt>
                <c:pt idx="20">
                  <c:v>0.43477502800085222</c:v>
                </c:pt>
                <c:pt idx="21">
                  <c:v>0.49399591742875981</c:v>
                </c:pt>
                <c:pt idx="22">
                  <c:v>0.56000208034988785</c:v>
                </c:pt>
                <c:pt idx="23">
                  <c:v>0.6334018859195637</c:v>
                </c:pt>
                <c:pt idx="24">
                  <c:v>0.71483936458066177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52496"/>
        <c:axId val="1574153040"/>
      </c:lineChart>
      <c:catAx>
        <c:axId val="157415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153040"/>
        <c:crosses val="autoZero"/>
        <c:auto val="1"/>
        <c:lblAlgn val="ctr"/>
        <c:lblOffset val="100"/>
        <c:noMultiLvlLbl val="0"/>
      </c:catAx>
      <c:valAx>
        <c:axId val="1574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1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0-4220-B006-71D4F42BD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Gen_const_Costs_const'!$J$78:$AH$78</c:f>
              <c:numCache>
                <c:formatCode>General</c:formatCode>
                <c:ptCount val="25"/>
                <c:pt idx="0">
                  <c:v>7.7777784875796797E-3</c:v>
                </c:pt>
                <c:pt idx="1">
                  <c:v>7.7777891846361798E-3</c:v>
                </c:pt>
                <c:pt idx="2">
                  <c:v>7.7779185555041496E-3</c:v>
                </c:pt>
                <c:pt idx="3">
                  <c:v>7.7791215831380222E-3</c:v>
                </c:pt>
                <c:pt idx="4">
                  <c:v>7.7879564932821195E-3</c:v>
                </c:pt>
                <c:pt idx="5">
                  <c:v>7.8419898279144147E-3</c:v>
                </c:pt>
                <c:pt idx="6">
                  <c:v>8.0966000358204948E-3</c:v>
                </c:pt>
                <c:pt idx="7">
                  <c:v>9.1897244229498277E-3</c:v>
                </c:pt>
                <c:pt idx="8">
                  <c:v>1.3279661990830142E-2</c:v>
                </c:pt>
                <c:pt idx="9">
                  <c:v>2.6576604549721963E-2</c:v>
                </c:pt>
                <c:pt idx="10">
                  <c:v>6.4820173089109784E-2</c:v>
                </c:pt>
                <c:pt idx="11">
                  <c:v>0.16381901720676281</c:v>
                </c:pt>
                <c:pt idx="12">
                  <c:v>0.3953053007846335</c:v>
                </c:pt>
                <c:pt idx="13">
                  <c:v>0.88263190572887773</c:v>
                </c:pt>
                <c:pt idx="14">
                  <c:v>1.7906009454478091</c:v>
                </c:pt>
                <c:pt idx="15">
                  <c:v>3.5396163066504802</c:v>
                </c:pt>
                <c:pt idx="16">
                  <c:v>6.4703993400239641</c:v>
                </c:pt>
                <c:pt idx="17">
                  <c:v>11.259795043913972</c:v>
                </c:pt>
                <c:pt idx="18">
                  <c:v>18.391333771662342</c:v>
                </c:pt>
                <c:pt idx="19">
                  <c:v>28.311521796618401</c:v>
                </c:pt>
                <c:pt idx="20">
                  <c:v>41.484481482129411</c:v>
                </c:pt>
                <c:pt idx="21">
                  <c:v>58.552134517537382</c:v>
                </c:pt>
                <c:pt idx="22">
                  <c:v>79.446031223735645</c:v>
                </c:pt>
                <c:pt idx="23">
                  <c:v>106.42567772295477</c:v>
                </c:pt>
                <c:pt idx="24">
                  <c:v>137.0680518181392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A0-4220-B006-71D4F42B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72704"/>
        <c:axId val="554565088"/>
      </c:lineChart>
      <c:catAx>
        <c:axId val="5545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5088"/>
        <c:crosses val="autoZero"/>
        <c:auto val="1"/>
        <c:lblAlgn val="ctr"/>
        <c:lblOffset val="100"/>
        <c:noMultiLvlLbl val="0"/>
      </c:catAx>
      <c:valAx>
        <c:axId val="554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CC-4957-B8C1-2E20640A88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Gen_const_Costs_const'!$J$101:$AH$101</c:f>
              <c:numCache>
                <c:formatCode>General</c:formatCode>
                <c:ptCount val="25"/>
                <c:pt idx="0">
                  <c:v>4.9005441999674462E-27</c:v>
                </c:pt>
                <c:pt idx="1">
                  <c:v>1.1479347687395076E-23</c:v>
                </c:pt>
                <c:pt idx="2">
                  <c:v>1.0558699872634274E-20</c:v>
                </c:pt>
                <c:pt idx="3">
                  <c:v>4.306326206072694E-18</c:v>
                </c:pt>
                <c:pt idx="4">
                  <c:v>8.805101120188732E-16</c:v>
                </c:pt>
                <c:pt idx="5">
                  <c:v>9.6836002334302825E-14</c:v>
                </c:pt>
                <c:pt idx="6">
                  <c:v>5.9727895679633823E-12</c:v>
                </c:pt>
                <c:pt idx="7">
                  <c:v>2.2265336142241087E-10</c:v>
                </c:pt>
                <c:pt idx="8">
                  <c:v>5.5464613603475235E-9</c:v>
                </c:pt>
                <c:pt idx="9">
                  <c:v>9.3651946686527972E-8</c:v>
                </c:pt>
                <c:pt idx="10">
                  <c:v>1.1280648117689884E-6</c:v>
                </c:pt>
                <c:pt idx="11">
                  <c:v>1.0312468105949962E-5</c:v>
                </c:pt>
                <c:pt idx="12">
                  <c:v>7.180386186068421E-5</c:v>
                </c:pt>
                <c:pt idx="13">
                  <c:v>3.9635109299125367E-4</c:v>
                </c:pt>
                <c:pt idx="14">
                  <c:v>1.6800662403446626E-3</c:v>
                </c:pt>
                <c:pt idx="15">
                  <c:v>6.5377931347398235E-3</c:v>
                </c:pt>
                <c:pt idx="16">
                  <c:v>2.1209121701565858E-2</c:v>
                </c:pt>
                <c:pt idx="17">
                  <c:v>5.9900543734495972E-2</c:v>
                </c:pt>
                <c:pt idx="18">
                  <c:v>0.14684012899399315</c:v>
                </c:pt>
                <c:pt idx="19">
                  <c:v>0.32905731051138398</c:v>
                </c:pt>
                <c:pt idx="20">
                  <c:v>0.66625391775699805</c:v>
                </c:pt>
                <c:pt idx="21">
                  <c:v>1.2665533548796459</c:v>
                </c:pt>
                <c:pt idx="22">
                  <c:v>2.2157620333829424</c:v>
                </c:pt>
                <c:pt idx="23">
                  <c:v>3.6885229069378149</c:v>
                </c:pt>
                <c:pt idx="24">
                  <c:v>5.7194318883051496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CC-4957-B8C1-2E20640A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51488"/>
        <c:axId val="554561824"/>
      </c:lineChart>
      <c:catAx>
        <c:axId val="5545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1824"/>
        <c:crosses val="autoZero"/>
        <c:auto val="1"/>
        <c:lblAlgn val="ctr"/>
        <c:lblOffset val="100"/>
        <c:noMultiLvlLbl val="0"/>
      </c:catAx>
      <c:valAx>
        <c:axId val="5545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B-4A26-83D9-C25F1D3DD0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Gen_const_Costs_const'!$J$124:$AH$124</c:f>
              <c:numCache>
                <c:formatCode>General</c:formatCode>
                <c:ptCount val="25"/>
                <c:pt idx="0">
                  <c:v>6.3000000172649586E-3</c:v>
                </c:pt>
                <c:pt idx="1">
                  <c:v>6.3000007112448851E-3</c:v>
                </c:pt>
                <c:pt idx="2">
                  <c:v>6.3000179863356804E-3</c:v>
                </c:pt>
                <c:pt idx="3">
                  <c:v>6.3002891116077158E-3</c:v>
                </c:pt>
                <c:pt idx="4">
                  <c:v>6.3032828025987621E-3</c:v>
                </c:pt>
                <c:pt idx="5">
                  <c:v>6.3276914050445048E-3</c:v>
                </c:pt>
                <c:pt idx="6">
                  <c:v>6.4765785880207425E-3</c:v>
                </c:pt>
                <c:pt idx="7">
                  <c:v>7.2057367950917042E-3</c:v>
                </c:pt>
                <c:pt idx="8">
                  <c:v>1.0024090824665252E-2</c:v>
                </c:pt>
                <c:pt idx="9">
                  <c:v>1.9333414954519144E-2</c:v>
                </c:pt>
                <c:pt idx="10">
                  <c:v>4.4501309175450358E-2</c:v>
                </c:pt>
                <c:pt idx="11">
                  <c:v>0.10512770707140896</c:v>
                </c:pt>
                <c:pt idx="12">
                  <c:v>0.23289625900513966</c:v>
                </c:pt>
                <c:pt idx="13">
                  <c:v>0.46799082028063477</c:v>
                </c:pt>
                <c:pt idx="14">
                  <c:v>0.85898549730643092</c:v>
                </c:pt>
                <c:pt idx="15">
                  <c:v>1.551469877958682</c:v>
                </c:pt>
                <c:pt idx="16">
                  <c:v>2.5156318400065389</c:v>
                </c:pt>
                <c:pt idx="17">
                  <c:v>3.9319209649138722</c:v>
                </c:pt>
                <c:pt idx="18">
                  <c:v>5.7701846973731623</c:v>
                </c:pt>
                <c:pt idx="19">
                  <c:v>8.1147492821086136</c:v>
                </c:pt>
                <c:pt idx="20">
                  <c:v>10.933656840002868</c:v>
                </c:pt>
                <c:pt idx="21">
                  <c:v>14.030159522810235</c:v>
                </c:pt>
                <c:pt idx="22">
                  <c:v>17.936529062992584</c:v>
                </c:pt>
                <c:pt idx="23">
                  <c:v>22.186271498815032</c:v>
                </c:pt>
                <c:pt idx="24">
                  <c:v>26.647651139055782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5B-4A26-83D9-C25F1D3D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47680"/>
        <c:axId val="554541696"/>
      </c:lineChart>
      <c:catAx>
        <c:axId val="55454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1696"/>
        <c:crosses val="autoZero"/>
        <c:auto val="1"/>
        <c:lblAlgn val="ctr"/>
        <c:lblOffset val="100"/>
        <c:noMultiLvlLbl val="0"/>
      </c:catAx>
      <c:valAx>
        <c:axId val="5545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56-42C0-9255-6527F2EAA9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Gen_const_Costs_const'!$J$147:$AH$147</c:f>
              <c:numCache>
                <c:formatCode>General</c:formatCode>
                <c:ptCount val="25"/>
                <c:pt idx="0">
                  <c:v>1.1216013131314315</c:v>
                </c:pt>
                <c:pt idx="1">
                  <c:v>1.1216013134617584</c:v>
                </c:pt>
                <c:pt idx="2">
                  <c:v>1.1216014602977873</c:v>
                </c:pt>
                <c:pt idx="3">
                  <c:v>1.1216171331980254</c:v>
                </c:pt>
                <c:pt idx="4">
                  <c:v>1.122193404262487</c:v>
                </c:pt>
                <c:pt idx="5">
                  <c:v>1.1314305155677051</c:v>
                </c:pt>
                <c:pt idx="6">
                  <c:v>1.2070363743005221</c:v>
                </c:pt>
                <c:pt idx="7">
                  <c:v>1.587309026239347</c:v>
                </c:pt>
                <c:pt idx="8">
                  <c:v>2.8846392910574048</c:v>
                </c:pt>
                <c:pt idx="9">
                  <c:v>6.2420663072644356</c:v>
                </c:pt>
                <c:pt idx="10">
                  <c:v>12.862110437616781</c:v>
                </c:pt>
                <c:pt idx="11">
                  <c:v>24.074041922184676</c:v>
                </c:pt>
                <c:pt idx="12">
                  <c:v>40.761184058161234</c:v>
                </c:pt>
                <c:pt idx="13">
                  <c:v>60.544564866230907</c:v>
                </c:pt>
                <c:pt idx="14">
                  <c:v>82.988487880554487</c:v>
                </c:pt>
                <c:pt idx="15">
                  <c:v>114.02972997226068</c:v>
                </c:pt>
                <c:pt idx="16">
                  <c:v>147.15511614727481</c:v>
                </c:pt>
                <c:pt idx="17">
                  <c:v>178.56101513814076</c:v>
                </c:pt>
                <c:pt idx="18">
                  <c:v>213.43699917959785</c:v>
                </c:pt>
                <c:pt idx="19">
                  <c:v>248.87534106083626</c:v>
                </c:pt>
                <c:pt idx="20">
                  <c:v>273.83177405535503</c:v>
                </c:pt>
                <c:pt idx="21">
                  <c:v>309.11786232305695</c:v>
                </c:pt>
                <c:pt idx="22">
                  <c:v>348.00274907674628</c:v>
                </c:pt>
                <c:pt idx="23">
                  <c:v>392.26230791640762</c:v>
                </c:pt>
                <c:pt idx="24">
                  <c:v>425.45472998276102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56-42C0-9255-6527F2EA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42240"/>
        <c:axId val="554548224"/>
      </c:lineChart>
      <c:catAx>
        <c:axId val="5545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8224"/>
        <c:crosses val="autoZero"/>
        <c:auto val="1"/>
        <c:lblAlgn val="ctr"/>
        <c:lblOffset val="100"/>
        <c:noMultiLvlLbl val="0"/>
      </c:catAx>
      <c:valAx>
        <c:axId val="5545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0-4FAE-A92D-D2D79E3CB1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Gen_const_Costs_const'!$J$170:$AH$170</c:f>
              <c:numCache>
                <c:formatCode>General</c:formatCode>
                <c:ptCount val="25"/>
                <c:pt idx="0">
                  <c:v>5.2221127460895321E-2</c:v>
                </c:pt>
                <c:pt idx="1">
                  <c:v>5.7204286036998814E-2</c:v>
                </c:pt>
                <c:pt idx="2">
                  <c:v>6.3642690019904302E-2</c:v>
                </c:pt>
                <c:pt idx="3">
                  <c:v>7.1406033900118862E-2</c:v>
                </c:pt>
                <c:pt idx="4">
                  <c:v>7.7923376126539851E-2</c:v>
                </c:pt>
                <c:pt idx="5">
                  <c:v>8.6619617628267476E-2</c:v>
                </c:pt>
                <c:pt idx="6">
                  <c:v>9.583054614737975E-2</c:v>
                </c:pt>
                <c:pt idx="7">
                  <c:v>0.10688755393073238</c:v>
                </c:pt>
                <c:pt idx="8">
                  <c:v>0.11662929611988346</c:v>
                </c:pt>
                <c:pt idx="9">
                  <c:v>0.1281973462314</c:v>
                </c:pt>
                <c:pt idx="10">
                  <c:v>0.14339302957209327</c:v>
                </c:pt>
                <c:pt idx="11">
                  <c:v>0.15734729269127423</c:v>
                </c:pt>
                <c:pt idx="12">
                  <c:v>0.1748731079395448</c:v>
                </c:pt>
                <c:pt idx="13">
                  <c:v>0.18715890870968516</c:v>
                </c:pt>
                <c:pt idx="14">
                  <c:v>0.20492855948763022</c:v>
                </c:pt>
                <c:pt idx="15">
                  <c:v>0.22895799299937419</c:v>
                </c:pt>
                <c:pt idx="16">
                  <c:v>0.2408238159239845</c:v>
                </c:pt>
                <c:pt idx="17">
                  <c:v>0.26500453197582802</c:v>
                </c:pt>
                <c:pt idx="18">
                  <c:v>0.28314953654940067</c:v>
                </c:pt>
                <c:pt idx="19">
                  <c:v>0.31248648752526059</c:v>
                </c:pt>
                <c:pt idx="20">
                  <c:v>0.33993791755577635</c:v>
                </c:pt>
                <c:pt idx="21">
                  <c:v>0.36097933520611408</c:v>
                </c:pt>
                <c:pt idx="22">
                  <c:v>0.38697211399361375</c:v>
                </c:pt>
                <c:pt idx="23">
                  <c:v>0.40408453324315463</c:v>
                </c:pt>
                <c:pt idx="24">
                  <c:v>0.43174456723924137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40-4FAE-A92D-D2D79E3C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46048"/>
        <c:axId val="554542784"/>
      </c:lineChart>
      <c:catAx>
        <c:axId val="55454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2784"/>
        <c:crosses val="autoZero"/>
        <c:auto val="1"/>
        <c:lblAlgn val="ctr"/>
        <c:lblOffset val="100"/>
        <c:noMultiLvlLbl val="0"/>
      </c:catAx>
      <c:valAx>
        <c:axId val="5545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Gen_const_Costs_const'!$J$39:$Q$39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</c:numCache>
            </c:numRef>
          </c:xVal>
          <c:yVal>
            <c:numRef>
              <c:f>'Var_M Gen_const_Costs_const'!$J$40:$Q$40</c:f>
              <c:numCache>
                <c:formatCode>General</c:formatCode>
                <c:ptCount val="8"/>
                <c:pt idx="0">
                  <c:v>0.99704473889685941</c:v>
                </c:pt>
                <c:pt idx="1">
                  <c:v>0.99565238939594281</c:v>
                </c:pt>
                <c:pt idx="2">
                  <c:v>0.99100980685118534</c:v>
                </c:pt>
                <c:pt idx="3">
                  <c:v>0.98249459383737825</c:v>
                </c:pt>
                <c:pt idx="4">
                  <c:v>0.96787527057059031</c:v>
                </c:pt>
                <c:pt idx="5">
                  <c:v>0.94438135233201081</c:v>
                </c:pt>
                <c:pt idx="6">
                  <c:v>0.8284824175840686</c:v>
                </c:pt>
                <c:pt idx="7">
                  <c:v>0.61932713049696808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1D-4FCD-8304-EE1DF996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47136"/>
        <c:axId val="554546592"/>
      </c:scatterChart>
      <c:valAx>
        <c:axId val="5545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6592"/>
        <c:crosses val="autoZero"/>
        <c:crossBetween val="midCat"/>
      </c:valAx>
      <c:valAx>
        <c:axId val="5545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Gen_const_Costs_const'!$J$60:$Q$60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</c:numCache>
            </c:numRef>
          </c:xVal>
          <c:yVal>
            <c:numRef>
              <c:f>'Var_M Gen_const_Costs_const'!$J$61:$Q$61</c:f>
              <c:numCache>
                <c:formatCode>General</c:formatCode>
                <c:ptCount val="8"/>
                <c:pt idx="0">
                  <c:v>0.46817816361444853</c:v>
                </c:pt>
                <c:pt idx="1">
                  <c:v>0.30563486725006478</c:v>
                </c:pt>
                <c:pt idx="2">
                  <c:v>0.18038311892904862</c:v>
                </c:pt>
                <c:pt idx="3">
                  <c:v>0.12794867284276948</c:v>
                </c:pt>
                <c:pt idx="4">
                  <c:v>9.913247167880887E-2</c:v>
                </c:pt>
                <c:pt idx="5">
                  <c:v>8.0910141811376027E-2</c:v>
                </c:pt>
                <c:pt idx="6">
                  <c:v>5.5435184075890709E-2</c:v>
                </c:pt>
                <c:pt idx="7">
                  <c:v>4.2160684381785482E-2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16-482F-8110-4AEE4ACD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48768"/>
        <c:axId val="554556384"/>
      </c:scatterChart>
      <c:valAx>
        <c:axId val="5545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6384"/>
        <c:crosses val="autoZero"/>
        <c:crossBetween val="midCat"/>
      </c:valAx>
      <c:valAx>
        <c:axId val="5545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Gen_const_Costs_const'!$J$83:$Q$83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</c:numCache>
            </c:numRef>
          </c:xVal>
          <c:yVal>
            <c:numRef>
              <c:f>'Var_M Gen_const_Costs_const'!$J$84:$Q$84</c:f>
              <c:numCache>
                <c:formatCode>General</c:formatCode>
                <c:ptCount val="8"/>
                <c:pt idx="0">
                  <c:v>0.99502487562189068</c:v>
                </c:pt>
                <c:pt idx="1">
                  <c:v>0.99009900990099009</c:v>
                </c:pt>
                <c:pt idx="2">
                  <c:v>0.98039215686274506</c:v>
                </c:pt>
                <c:pt idx="3">
                  <c:v>0.970873786407767</c:v>
                </c:pt>
                <c:pt idx="4">
                  <c:v>0.96153846153846145</c:v>
                </c:pt>
                <c:pt idx="5">
                  <c:v>0.95238095238095233</c:v>
                </c:pt>
                <c:pt idx="6">
                  <c:v>0.93023255813953487</c:v>
                </c:pt>
                <c:pt idx="7">
                  <c:v>0.90909090909090906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5E-43C7-8F27-C5E8D62C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43328"/>
        <c:axId val="554552032"/>
      </c:scatterChart>
      <c:valAx>
        <c:axId val="5545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2032"/>
        <c:crosses val="autoZero"/>
        <c:crossBetween val="midCat"/>
      </c:valAx>
      <c:valAx>
        <c:axId val="5545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Gen_const_Costs_const'!$J$15:$R$15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Gen_const_Costs_const'!$J$16:$R$16</c:f>
              <c:numCache>
                <c:formatCode>General</c:formatCode>
                <c:ptCount val="9"/>
                <c:pt idx="0">
                  <c:v>0.99678807008817949</c:v>
                </c:pt>
                <c:pt idx="1">
                  <c:v>0.99490107458297372</c:v>
                </c:pt>
                <c:pt idx="2">
                  <c:v>0.98798020969346834</c:v>
                </c:pt>
                <c:pt idx="3">
                  <c:v>0.97404894357633376</c:v>
                </c:pt>
                <c:pt idx="4">
                  <c:v>0.94859633604065619</c:v>
                </c:pt>
                <c:pt idx="5">
                  <c:v>0.90638905065091757</c:v>
                </c:pt>
                <c:pt idx="6">
                  <c:v>0.70452636719651685</c:v>
                </c:pt>
                <c:pt idx="7">
                  <c:v>0.40364853088898411</c:v>
                </c:pt>
                <c:pt idx="8">
                  <c:v>3.7662230491020132E-4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61-4470-A703-905615C98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62368"/>
        <c:axId val="554552576"/>
      </c:scatterChart>
      <c:valAx>
        <c:axId val="5545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2576"/>
        <c:crosses val="autoZero"/>
        <c:crossBetween val="midCat"/>
      </c:valAx>
      <c:valAx>
        <c:axId val="5545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Gen_const_Costs_const'!$J$175:$R$175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Gen_const_Costs_const'!$J$176:$R$176</c:f>
              <c:numCache>
                <c:formatCode>General</c:formatCode>
                <c:ptCount val="9"/>
                <c:pt idx="0">
                  <c:v>0.98511415728996565</c:v>
                </c:pt>
                <c:pt idx="1">
                  <c:v>0.97066499091112579</c:v>
                </c:pt>
                <c:pt idx="2">
                  <c:v>0.94300201813821449</c:v>
                </c:pt>
                <c:pt idx="3">
                  <c:v>0.91687208879486104</c:v>
                </c:pt>
                <c:pt idx="4">
                  <c:v>0.89215120021063843</c:v>
                </c:pt>
                <c:pt idx="5">
                  <c:v>0.86872837214104404</c:v>
                </c:pt>
                <c:pt idx="6">
                  <c:v>0.81522069808976505</c:v>
                </c:pt>
                <c:pt idx="7">
                  <c:v>0.76792200100094343</c:v>
                </c:pt>
                <c:pt idx="8">
                  <c:v>0.62327385248726563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CC-451D-B086-461895D8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54208"/>
        <c:axId val="554543872"/>
      </c:scatterChart>
      <c:valAx>
        <c:axId val="5545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3872"/>
        <c:crosses val="autoZero"/>
        <c:crossBetween val="midCat"/>
      </c:valAx>
      <c:valAx>
        <c:axId val="5545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1.3613203409820591E-2</c:v>
                </c:pt>
                <c:pt idx="1">
                  <c:v>1.7991580596664752E-2</c:v>
                </c:pt>
                <c:pt idx="2">
                  <c:v>2.4744692827289954E-2</c:v>
                </c:pt>
                <c:pt idx="3">
                  <c:v>3.5025360663874211E-2</c:v>
                </c:pt>
                <c:pt idx="4">
                  <c:v>5.0478812366306726E-2</c:v>
                </c:pt>
                <c:pt idx="5">
                  <c:v>7.3422974943193622E-2</c:v>
                </c:pt>
                <c:pt idx="6">
                  <c:v>0.10708287348681654</c:v>
                </c:pt>
                <c:pt idx="7">
                  <c:v>0.15589124802312782</c:v>
                </c:pt>
                <c:pt idx="8">
                  <c:v>0.22586896372794546</c:v>
                </c:pt>
                <c:pt idx="9">
                  <c:v>0.32510009610792301</c:v>
                </c:pt>
                <c:pt idx="10">
                  <c:v>0.46431761131662141</c:v>
                </c:pt>
                <c:pt idx="11">
                  <c:v>0.65761621768878231</c:v>
                </c:pt>
                <c:pt idx="12">
                  <c:v>0.92330911863707854</c:v>
                </c:pt>
                <c:pt idx="13">
                  <c:v>1.2849449330403224</c:v>
                </c:pt>
                <c:pt idx="14">
                  <c:v>1.7724998614512597</c:v>
                </c:pt>
                <c:pt idx="15">
                  <c:v>2.423758177642533</c:v>
                </c:pt>
                <c:pt idx="16">
                  <c:v>3.2858912543059642</c:v>
                </c:pt>
                <c:pt idx="17">
                  <c:v>4.4172415617411991</c:v>
                </c:pt>
                <c:pt idx="18">
                  <c:v>5.8893134211268183</c:v>
                </c:pt>
                <c:pt idx="19">
                  <c:v>7.7889668049656029</c:v>
                </c:pt>
                <c:pt idx="20">
                  <c:v>10.220804257417718</c:v>
                </c:pt>
                <c:pt idx="21">
                  <c:v>13.309734202107357</c:v>
                </c:pt>
                <c:pt idx="22">
                  <c:v>17.203686701722766</c:v>
                </c:pt>
                <c:pt idx="23">
                  <c:v>22.076450355104221</c:v>
                </c:pt>
                <c:pt idx="24">
                  <c:v>28.130591713786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53584"/>
        <c:axId val="1574154128"/>
      </c:lineChart>
      <c:catAx>
        <c:axId val="157415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154128"/>
        <c:crosses val="autoZero"/>
        <c:auto val="1"/>
        <c:lblAlgn val="ctr"/>
        <c:lblOffset val="100"/>
        <c:noMultiLvlLbl val="0"/>
      </c:catAx>
      <c:valAx>
        <c:axId val="1574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1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Gen_const_Costs_const'!$J$129:$R$129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Gen_const_Costs_const'!$J$130:$R$130</c:f>
              <c:numCache>
                <c:formatCode>General</c:formatCode>
                <c:ptCount val="9"/>
                <c:pt idx="0">
                  <c:v>0.48594324520485138</c:v>
                </c:pt>
                <c:pt idx="1">
                  <c:v>0.3209544448487992</c:v>
                </c:pt>
                <c:pt idx="2">
                  <c:v>0.19115291057120648</c:v>
                </c:pt>
                <c:pt idx="3">
                  <c:v>0.13610773707875945</c:v>
                </c:pt>
                <c:pt idx="4">
                  <c:v>0.10567665541677691</c:v>
                </c:pt>
                <c:pt idx="5">
                  <c:v>8.6366713416051039E-2</c:v>
                </c:pt>
                <c:pt idx="6">
                  <c:v>5.9284546077732765E-2</c:v>
                </c:pt>
                <c:pt idx="7">
                  <c:v>4.513232186205611E-2</c:v>
                </c:pt>
                <c:pt idx="8">
                  <c:v>2.3087149256590951E-2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E3A-4029-9E6B-F5FE155E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44960"/>
        <c:axId val="554556928"/>
      </c:scatterChart>
      <c:valAx>
        <c:axId val="5545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6928"/>
        <c:crosses val="autoZero"/>
        <c:crossBetween val="midCat"/>
      </c:valAx>
      <c:valAx>
        <c:axId val="5545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Gen_const_Costs_const'!$J$152:$R$152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Gen_const_Costs_const'!$J$153:$R$153</c:f>
              <c:numCache>
                <c:formatCode>General</c:formatCode>
                <c:ptCount val="9"/>
                <c:pt idx="0">
                  <c:v>0.30395661815225372</c:v>
                </c:pt>
                <c:pt idx="1">
                  <c:v>0.17921511997005035</c:v>
                </c:pt>
                <c:pt idx="2">
                  <c:v>9.8427399049525549E-2</c:v>
                </c:pt>
                <c:pt idx="3">
                  <c:v>6.7844174581248445E-2</c:v>
                </c:pt>
                <c:pt idx="4">
                  <c:v>5.1761052404903175E-2</c:v>
                </c:pt>
                <c:pt idx="5">
                  <c:v>4.1841999105608804E-2</c:v>
                </c:pt>
                <c:pt idx="6">
                  <c:v>2.8289225317212938E-2</c:v>
                </c:pt>
                <c:pt idx="7">
                  <c:v>2.1368040314671963E-2</c:v>
                </c:pt>
                <c:pt idx="8">
                  <c:v>1.0799401177200348E-2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DD-4CC4-9B6C-E8232F11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57472"/>
        <c:axId val="554558016"/>
      </c:scatterChart>
      <c:valAx>
        <c:axId val="5545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8016"/>
        <c:crosses val="autoZero"/>
        <c:crossBetween val="midCat"/>
      </c:valAx>
      <c:valAx>
        <c:axId val="5545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Gen_const_Costs_const'!$J$175:$R$175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Gen_const_Costs_const'!$J$176:$R$176</c:f>
              <c:numCache>
                <c:formatCode>General</c:formatCode>
                <c:ptCount val="9"/>
                <c:pt idx="0">
                  <c:v>0.98511415728996565</c:v>
                </c:pt>
                <c:pt idx="1">
                  <c:v>0.97066499091112579</c:v>
                </c:pt>
                <c:pt idx="2">
                  <c:v>0.94300201813821449</c:v>
                </c:pt>
                <c:pt idx="3">
                  <c:v>0.91687208879486104</c:v>
                </c:pt>
                <c:pt idx="4">
                  <c:v>0.89215120021063843</c:v>
                </c:pt>
                <c:pt idx="5">
                  <c:v>0.86872837214104404</c:v>
                </c:pt>
                <c:pt idx="6">
                  <c:v>0.81522069808976505</c:v>
                </c:pt>
                <c:pt idx="7">
                  <c:v>0.76792200100094343</c:v>
                </c:pt>
                <c:pt idx="8">
                  <c:v>0.62327385248726563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26-4540-A46F-B98013D7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65632"/>
        <c:axId val="554558560"/>
      </c:scatterChart>
      <c:valAx>
        <c:axId val="5545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8560"/>
        <c:crosses val="autoZero"/>
        <c:crossBetween val="midCat"/>
      </c:valAx>
      <c:valAx>
        <c:axId val="5545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Generation!$J$7:$AH$7</c:f>
              <c:numCache>
                <c:formatCode>General</c:formatCode>
                <c:ptCount val="25"/>
                <c:pt idx="0">
                  <c:v>10.116555751999266</c:v>
                </c:pt>
                <c:pt idx="1">
                  <c:v>11.588715699591123</c:v>
                </c:pt>
                <c:pt idx="2">
                  <c:v>13.979614678784582</c:v>
                </c:pt>
                <c:pt idx="3">
                  <c:v>17.706928348672136</c:v>
                </c:pt>
                <c:pt idx="4">
                  <c:v>23.301304989007924</c:v>
                </c:pt>
                <c:pt idx="5">
                  <c:v>31.407696594411945</c:v>
                </c:pt>
                <c:pt idx="6">
                  <c:v>42.777052414703022</c:v>
                </c:pt>
                <c:pt idx="7">
                  <c:v>58.247691303454474</c:v>
                </c:pt>
                <c:pt idx="8">
                  <c:v>78.716929258096343</c:v>
                </c:pt>
                <c:pt idx="9">
                  <c:v>105.10475731005364</c:v>
                </c:pt>
                <c:pt idx="10">
                  <c:v>138.31233923320806</c:v>
                </c:pt>
                <c:pt idx="11">
                  <c:v>179.17868541817975</c:v>
                </c:pt>
                <c:pt idx="12">
                  <c:v>228.43899788705332</c:v>
                </c:pt>
                <c:pt idx="13">
                  <c:v>286.68789326588069</c:v>
                </c:pt>
                <c:pt idx="14">
                  <c:v>354.35008216179955</c:v>
                </c:pt>
                <c:pt idx="15">
                  <c:v>431.66023970354877</c:v>
                </c:pt>
                <c:pt idx="16">
                  <c:v>518.65287790781179</c:v>
                </c:pt>
                <c:pt idx="17">
                  <c:v>615.16214733161371</c:v>
                </c:pt>
                <c:pt idx="18">
                  <c:v>720.83074534302386</c:v>
                </c:pt>
                <c:pt idx="19">
                  <c:v>835.12654762638135</c:v>
                </c:pt>
                <c:pt idx="20">
                  <c:v>957.36522950474978</c:v>
                </c:pt>
                <c:pt idx="21">
                  <c:v>1086.7369964409677</c:v>
                </c:pt>
                <c:pt idx="22">
                  <c:v>1222.3355701918235</c:v>
                </c:pt>
                <c:pt idx="23">
                  <c:v>1363.1877384255733</c:v>
                </c:pt>
                <c:pt idx="24">
                  <c:v>1508.2820273252514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55216"/>
        <c:axId val="1574156848"/>
      </c:lineChart>
      <c:catAx>
        <c:axId val="157415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156848"/>
        <c:crosses val="autoZero"/>
        <c:auto val="1"/>
        <c:lblAlgn val="ctr"/>
        <c:lblOffset val="100"/>
        <c:noMultiLvlLbl val="0"/>
      </c:catAx>
      <c:valAx>
        <c:axId val="15741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1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Generation!$J$32:$AH$32</c:f>
              <c:numCache>
                <c:formatCode>General</c:formatCode>
                <c:ptCount val="25"/>
                <c:pt idx="0">
                  <c:v>9.1440355593350713</c:v>
                </c:pt>
                <c:pt idx="1">
                  <c:v>11.349606211476212</c:v>
                </c:pt>
                <c:pt idx="2">
                  <c:v>14.261076792995823</c:v>
                </c:pt>
                <c:pt idx="3">
                  <c:v>18.028942834079583</c:v>
                </c:pt>
                <c:pt idx="4">
                  <c:v>22.81495643575018</c:v>
                </c:pt>
                <c:pt idx="5">
                  <c:v>28.788365277146198</c:v>
                </c:pt>
                <c:pt idx="6">
                  <c:v>36.121456804136713</c:v>
                </c:pt>
                <c:pt idx="7">
                  <c:v>44.984628325508559</c:v>
                </c:pt>
                <c:pt idx="8">
                  <c:v>55.541237531203613</c:v>
                </c:pt>
                <c:pt idx="9">
                  <c:v>67.942499895467392</c:v>
                </c:pt>
                <c:pt idx="10">
                  <c:v>82.322690037019171</c:v>
                </c:pt>
                <c:pt idx="11">
                  <c:v>98.794876061445095</c:v>
                </c:pt>
                <c:pt idx="12">
                  <c:v>117.44737344875591</c:v>
                </c:pt>
                <c:pt idx="13">
                  <c:v>138.34105325496071</c:v>
                </c:pt>
                <c:pt idx="14">
                  <c:v>161.50758350925977</c:v>
                </c:pt>
                <c:pt idx="15">
                  <c:v>186.94862752856224</c:v>
                </c:pt>
                <c:pt idx="16">
                  <c:v>214.63597243083859</c:v>
                </c:pt>
                <c:pt idx="17">
                  <c:v>244.51251834013556</c:v>
                </c:pt>
                <c:pt idx="18">
                  <c:v>276.49402544155606</c:v>
                </c:pt>
                <c:pt idx="19">
                  <c:v>310.47149290137492</c:v>
                </c:pt>
                <c:pt idx="20">
                  <c:v>346.31403054355826</c:v>
                </c:pt>
                <c:pt idx="21">
                  <c:v>383.87208019563582</c:v>
                </c:pt>
                <c:pt idx="22">
                  <c:v>422.98084743325512</c:v>
                </c:pt>
                <c:pt idx="23">
                  <c:v>463.46381444912066</c:v>
                </c:pt>
                <c:pt idx="24">
                  <c:v>505.13621925375156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55760"/>
        <c:axId val="1572798448"/>
      </c:lineChart>
      <c:catAx>
        <c:axId val="157415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798448"/>
        <c:crosses val="autoZero"/>
        <c:auto val="1"/>
        <c:lblAlgn val="ctr"/>
        <c:lblOffset val="100"/>
        <c:noMultiLvlLbl val="0"/>
      </c:catAx>
      <c:valAx>
        <c:axId val="1572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1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Generation!$J$55:$AH$55</c:f>
              <c:numCache>
                <c:formatCode>General</c:formatCode>
                <c:ptCount val="25"/>
                <c:pt idx="0">
                  <c:v>3.2622861705827071</c:v>
                </c:pt>
                <c:pt idx="1">
                  <c:v>3.2630666401684252</c:v>
                </c:pt>
                <c:pt idx="2">
                  <c:v>3.2690784813086875</c:v>
                </c:pt>
                <c:pt idx="3">
                  <c:v>3.3018437711911743</c:v>
                </c:pt>
                <c:pt idx="4">
                  <c:v>3.4351014675812981</c:v>
                </c:pt>
                <c:pt idx="5">
                  <c:v>3.8582166363438235</c:v>
                </c:pt>
                <c:pt idx="6">
                  <c:v>4.9480548100487507</c:v>
                </c:pt>
                <c:pt idx="7">
                  <c:v>7.3005417603779073</c:v>
                </c:pt>
                <c:pt idx="8">
                  <c:v>11.675033477993743</c:v>
                </c:pt>
                <c:pt idx="9">
                  <c:v>18.848071075983121</c:v>
                </c:pt>
                <c:pt idx="10">
                  <c:v>29.426775268122373</c:v>
                </c:pt>
                <c:pt idx="11">
                  <c:v>43.694891806741715</c:v>
                </c:pt>
                <c:pt idx="12">
                  <c:v>61.544512230827124</c:v>
                </c:pt>
                <c:pt idx="13">
                  <c:v>82.504286776239965</c:v>
                </c:pt>
                <c:pt idx="14">
                  <c:v>105.83869550422982</c:v>
                </c:pt>
                <c:pt idx="15">
                  <c:v>130.67756482957273</c:v>
                </c:pt>
                <c:pt idx="16">
                  <c:v>156.1391283551059</c:v>
                </c:pt>
                <c:pt idx="17">
                  <c:v>181.42402792245736</c:v>
                </c:pt>
                <c:pt idx="18">
                  <c:v>205.87255706916875</c:v>
                </c:pt>
                <c:pt idx="19">
                  <c:v>228.98811790792769</c:v>
                </c:pt>
                <c:pt idx="20">
                  <c:v>250.43520556575379</c:v>
                </c:pt>
                <c:pt idx="21">
                  <c:v>270.02138676003966</c:v>
                </c:pt>
                <c:pt idx="22">
                  <c:v>287.67145839569645</c:v>
                </c:pt>
                <c:pt idx="23">
                  <c:v>303.39974465300389</c:v>
                </c:pt>
                <c:pt idx="24">
                  <c:v>317.28425287397192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498256"/>
        <c:axId val="554570528"/>
      </c:lineChart>
      <c:catAx>
        <c:axId val="151949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70528"/>
        <c:crosses val="autoZero"/>
        <c:auto val="1"/>
        <c:lblAlgn val="ctr"/>
        <c:lblOffset val="100"/>
        <c:noMultiLvlLbl val="0"/>
      </c:catAx>
      <c:valAx>
        <c:axId val="554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4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Generation!$J$78:$AH$78</c:f>
              <c:numCache>
                <c:formatCode>General</c:formatCode>
                <c:ptCount val="25"/>
                <c:pt idx="0">
                  <c:v>7.786396496040281E-3</c:v>
                </c:pt>
                <c:pt idx="1">
                  <c:v>7.8078096520975727E-3</c:v>
                </c:pt>
                <c:pt idx="2">
                  <c:v>7.8756213262204285E-3</c:v>
                </c:pt>
                <c:pt idx="3">
                  <c:v>8.0769102831760361E-3</c:v>
                </c:pt>
                <c:pt idx="4">
                  <c:v>8.6388978480240689E-3</c:v>
                </c:pt>
                <c:pt idx="5">
                  <c:v>1.0119522074005068E-2</c:v>
                </c:pt>
                <c:pt idx="6">
                  <c:v>1.3812011120103931E-2</c:v>
                </c:pt>
                <c:pt idx="7">
                  <c:v>2.2554262751666006E-2</c:v>
                </c:pt>
                <c:pt idx="8">
                  <c:v>4.2258654612256606E-2</c:v>
                </c:pt>
                <c:pt idx="9">
                  <c:v>8.465030356305292E-2</c:v>
                </c:pt>
                <c:pt idx="10">
                  <c:v>0.17191857242574524</c:v>
                </c:pt>
                <c:pt idx="11">
                  <c:v>0.34423034664349739</c:v>
                </c:pt>
                <c:pt idx="12">
                  <c:v>0.67128882482338093</c:v>
                </c:pt>
                <c:pt idx="13">
                  <c:v>1.2692947388511115</c:v>
                </c:pt>
                <c:pt idx="14">
                  <c:v>2.3247116401462073</c:v>
                </c:pt>
                <c:pt idx="15">
                  <c:v>4.1260849204817722</c:v>
                </c:pt>
                <c:pt idx="16">
                  <c:v>7.1047609184196832</c:v>
                </c:pt>
                <c:pt idx="17">
                  <c:v>11.884673372314216</c:v>
                </c:pt>
                <c:pt idx="18">
                  <c:v>19.340429086249731</c:v>
                </c:pt>
                <c:pt idx="19">
                  <c:v>30.661802828143713</c:v>
                </c:pt>
                <c:pt idx="20">
                  <c:v>47.4215599619519</c:v>
                </c:pt>
                <c:pt idx="21">
                  <c:v>71.64241398526319</c:v>
                </c:pt>
                <c:pt idx="22">
                  <c:v>105.85805581364748</c:v>
                </c:pt>
                <c:pt idx="23">
                  <c:v>153.1627079680143</c:v>
                </c:pt>
                <c:pt idx="24">
                  <c:v>217.2436653951444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44416"/>
        <c:axId val="554560736"/>
      </c:lineChart>
      <c:catAx>
        <c:axId val="5545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0736"/>
        <c:crosses val="autoZero"/>
        <c:auto val="1"/>
        <c:lblAlgn val="ctr"/>
        <c:lblOffset val="100"/>
        <c:noMultiLvlLbl val="0"/>
      </c:catAx>
      <c:valAx>
        <c:axId val="5545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9.6070766019328446E-50</c:v>
                </c:pt>
                <c:pt idx="1">
                  <c:v>2.4779072909658965E-42</c:v>
                </c:pt>
                <c:pt idx="2">
                  <c:v>5.3908557345286081E-36</c:v>
                </c:pt>
                <c:pt idx="3">
                  <c:v>1.4155322611812638E-30</c:v>
                </c:pt>
                <c:pt idx="4">
                  <c:v>6.0944414747727339E-26</c:v>
                </c:pt>
                <c:pt idx="5">
                  <c:v>5.5909047660317955E-22</c:v>
                </c:pt>
                <c:pt idx="6">
                  <c:v>1.3672859460728776E-18</c:v>
                </c:pt>
                <c:pt idx="7">
                  <c:v>1.0795995881212718E-15</c:v>
                </c:pt>
                <c:pt idx="8">
                  <c:v>3.2421567475811847E-13</c:v>
                </c:pt>
                <c:pt idx="9">
                  <c:v>4.2599712126355363E-11</c:v>
                </c:pt>
                <c:pt idx="10">
                  <c:v>2.7605738792781013E-9</c:v>
                </c:pt>
                <c:pt idx="11">
                  <c:v>9.7744730534090027E-8</c:v>
                </c:pt>
                <c:pt idx="12">
                  <c:v>2.0640704472503452E-6</c:v>
                </c:pt>
                <c:pt idx="13">
                  <c:v>2.8016726622284525E-5</c:v>
                </c:pt>
                <c:pt idx="14">
                  <c:v>2.6060559151709173E-4</c:v>
                </c:pt>
                <c:pt idx="15">
                  <c:v>1.7547100663858333E-3</c:v>
                </c:pt>
                <c:pt idx="16">
                  <c:v>8.9622730552380309E-3</c:v>
                </c:pt>
                <c:pt idx="17">
                  <c:v>3.6141930948878354E-2</c:v>
                </c:pt>
                <c:pt idx="18">
                  <c:v>0.11908427920506925</c:v>
                </c:pt>
                <c:pt idx="19">
                  <c:v>0.33011279023468165</c:v>
                </c:pt>
                <c:pt idx="20">
                  <c:v>0.78941915540395668</c:v>
                </c:pt>
                <c:pt idx="21">
                  <c:v>1.6637477618186522</c:v>
                </c:pt>
                <c:pt idx="22">
                  <c:v>3.147398980316344</c:v>
                </c:pt>
                <c:pt idx="23">
                  <c:v>5.4287349317660762</c:v>
                </c:pt>
                <c:pt idx="24">
                  <c:v>8.6524877872721664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50400"/>
        <c:axId val="554567264"/>
      </c:lineChart>
      <c:catAx>
        <c:axId val="55455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67264"/>
        <c:crosses val="autoZero"/>
        <c:auto val="1"/>
        <c:lblAlgn val="ctr"/>
        <c:lblOffset val="100"/>
        <c:noMultiLvlLbl val="0"/>
      </c:catAx>
      <c:valAx>
        <c:axId val="5545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E-4271-8185-32F063B79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6.9435721426790575</c:v>
                </c:pt>
                <c:pt idx="1">
                  <c:v>8.1930527260937769</c:v>
                </c:pt>
                <c:pt idx="2">
                  <c:v>10.017663782500403</c:v>
                </c:pt>
                <c:pt idx="3">
                  <c:v>12.612454632475949</c:v>
                </c:pt>
                <c:pt idx="4">
                  <c:v>16.211739453955499</c:v>
                </c:pt>
                <c:pt idx="5">
                  <c:v>21.088833545127549</c:v>
                </c:pt>
                <c:pt idx="6">
                  <c:v>27.553521256047052</c:v>
                </c:pt>
                <c:pt idx="7">
                  <c:v>35.94714267977038</c:v>
                </c:pt>
                <c:pt idx="8">
                  <c:v>46.635382275442858</c:v>
                </c:pt>
                <c:pt idx="9">
                  <c:v>59.999036174529188</c:v>
                </c:pt>
                <c:pt idx="10">
                  <c:v>76.423203848279996</c:v>
                </c:pt>
                <c:pt idx="11">
                  <c:v>96.285476362029385</c:v>
                </c:pt>
                <c:pt idx="12">
                  <c:v>119.94376640341406</c:v>
                </c:pt>
                <c:pt idx="13">
                  <c:v>147.72444076895019</c:v>
                </c:pt>
                <c:pt idx="14">
                  <c:v>179.91137707108359</c:v>
                </c:pt>
                <c:pt idx="15">
                  <c:v>216.73648171643501</c:v>
                </c:pt>
                <c:pt idx="16">
                  <c:v>258.37208804155591</c:v>
                </c:pt>
                <c:pt idx="17">
                  <c:v>304.92551588388011</c:v>
                </c:pt>
                <c:pt idx="18">
                  <c:v>356.43593063612269</c:v>
                </c:pt>
                <c:pt idx="19">
                  <c:v>412.87350315741577</c:v>
                </c:pt>
                <c:pt idx="20">
                  <c:v>474.14075136016515</c:v>
                </c:pt>
                <c:pt idx="21">
                  <c:v>540.07584636205786</c:v>
                </c:pt>
                <c:pt idx="22">
                  <c:v>610.4575942178999</c:v>
                </c:pt>
                <c:pt idx="23">
                  <c:v>685.01175910248026</c:v>
                </c:pt>
                <c:pt idx="24">
                  <c:v>763.41837385638576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CE-4271-8185-32F063B7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54752"/>
        <c:axId val="554573248"/>
      </c:lineChart>
      <c:catAx>
        <c:axId val="55455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73248"/>
        <c:crosses val="autoZero"/>
        <c:auto val="1"/>
        <c:lblAlgn val="ctr"/>
        <c:lblOffset val="100"/>
        <c:noMultiLvlLbl val="0"/>
      </c:catAx>
      <c:valAx>
        <c:axId val="554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109537</xdr:rowOff>
    </xdr:from>
    <xdr:to>
      <xdr:col>4</xdr:col>
      <xdr:colOff>619125</xdr:colOff>
      <xdr:row>161</xdr:row>
      <xdr:rowOff>185737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170</xdr:row>
      <xdr:rowOff>119062</xdr:rowOff>
    </xdr:from>
    <xdr:to>
      <xdr:col>4</xdr:col>
      <xdr:colOff>752475</xdr:colOff>
      <xdr:row>185</xdr:row>
      <xdr:rowOff>4762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123</xdr:row>
      <xdr:rowOff>185737</xdr:rowOff>
    </xdr:from>
    <xdr:to>
      <xdr:col>4</xdr:col>
      <xdr:colOff>657225</xdr:colOff>
      <xdr:row>138</xdr:row>
      <xdr:rowOff>71437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8</xdr:row>
      <xdr:rowOff>42862</xdr:rowOff>
    </xdr:from>
    <xdr:to>
      <xdr:col>4</xdr:col>
      <xdr:colOff>647700</xdr:colOff>
      <xdr:row>22</xdr:row>
      <xdr:rowOff>119062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32</xdr:row>
      <xdr:rowOff>4762</xdr:rowOff>
    </xdr:from>
    <xdr:to>
      <xdr:col>4</xdr:col>
      <xdr:colOff>657225</xdr:colOff>
      <xdr:row>46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55</xdr:row>
      <xdr:rowOff>61912</xdr:rowOff>
    </xdr:from>
    <xdr:to>
      <xdr:col>4</xdr:col>
      <xdr:colOff>647700</xdr:colOff>
      <xdr:row>69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101</xdr:row>
      <xdr:rowOff>9525</xdr:rowOff>
    </xdr:from>
    <xdr:to>
      <xdr:col>4</xdr:col>
      <xdr:colOff>333375</xdr:colOff>
      <xdr:row>115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133350</xdr:rowOff>
    </xdr:from>
    <xdr:to>
      <xdr:col>4</xdr:col>
      <xdr:colOff>219075</xdr:colOff>
      <xdr:row>22</xdr:row>
      <xdr:rowOff>19050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102</xdr:row>
      <xdr:rowOff>9525</xdr:rowOff>
    </xdr:from>
    <xdr:to>
      <xdr:col>4</xdr:col>
      <xdr:colOff>219075</xdr:colOff>
      <xdr:row>116</xdr:row>
      <xdr:rowOff>85725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124</xdr:row>
      <xdr:rowOff>28575</xdr:rowOff>
    </xdr:from>
    <xdr:to>
      <xdr:col>4</xdr:col>
      <xdr:colOff>219075</xdr:colOff>
      <xdr:row>138</xdr:row>
      <xdr:rowOff>104775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147</xdr:row>
      <xdr:rowOff>28575</xdr:rowOff>
    </xdr:from>
    <xdr:to>
      <xdr:col>4</xdr:col>
      <xdr:colOff>219075</xdr:colOff>
      <xdr:row>161</xdr:row>
      <xdr:rowOff>104775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170</xdr:row>
      <xdr:rowOff>19050</xdr:rowOff>
    </xdr:from>
    <xdr:to>
      <xdr:col>4</xdr:col>
      <xdr:colOff>219075</xdr:colOff>
      <xdr:row>184</xdr:row>
      <xdr:rowOff>95250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54</xdr:row>
      <xdr:rowOff>33337</xdr:rowOff>
    </xdr:from>
    <xdr:to>
      <xdr:col>4</xdr:col>
      <xdr:colOff>238125</xdr:colOff>
      <xdr:row>68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3611BBC-253D-4242-87FF-B780BA7C0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219075</xdr:colOff>
      <xdr:row>21</xdr:row>
      <xdr:rowOff>76200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104775</xdr:rowOff>
    </xdr:from>
    <xdr:to>
      <xdr:col>4</xdr:col>
      <xdr:colOff>219075</xdr:colOff>
      <xdr:row>45</xdr:row>
      <xdr:rowOff>180975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76</xdr:row>
      <xdr:rowOff>180975</xdr:rowOff>
    </xdr:from>
    <xdr:to>
      <xdr:col>4</xdr:col>
      <xdr:colOff>257175</xdr:colOff>
      <xdr:row>91</xdr:row>
      <xdr:rowOff>66675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9525</xdr:rowOff>
    </xdr:from>
    <xdr:to>
      <xdr:col>4</xdr:col>
      <xdr:colOff>219075</xdr:colOff>
      <xdr:row>184</xdr:row>
      <xdr:rowOff>85725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100012</xdr:colOff>
      <xdr:row>31</xdr:row>
      <xdr:rowOff>147637</xdr:rowOff>
    </xdr:from>
    <xdr:to>
      <xdr:col>8</xdr:col>
      <xdr:colOff>485775</xdr:colOff>
      <xdr:row>45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36AC3BA4-A91D-4E41-84CB-022C4AE9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328612</xdr:colOff>
      <xdr:row>55</xdr:row>
      <xdr:rowOff>185737</xdr:rowOff>
    </xdr:from>
    <xdr:to>
      <xdr:col>8</xdr:col>
      <xdr:colOff>581025</xdr:colOff>
      <xdr:row>70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8DEC25B3-0C73-44B7-A921-3B46DF76C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71437</xdr:colOff>
      <xdr:row>77</xdr:row>
      <xdr:rowOff>52387</xdr:rowOff>
    </xdr:from>
    <xdr:to>
      <xdr:col>9</xdr:col>
      <xdr:colOff>4762</xdr:colOff>
      <xdr:row>91</xdr:row>
      <xdr:rowOff>128587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CFEF338-0CB4-4AE8-B416-6085DB68C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285750</xdr:colOff>
      <xdr:row>7</xdr:row>
      <xdr:rowOff>33337</xdr:rowOff>
    </xdr:from>
    <xdr:to>
      <xdr:col>9</xdr:col>
      <xdr:colOff>219075</xdr:colOff>
      <xdr:row>21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143D462-F02A-4831-8371-0DFA57E4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276225</xdr:colOff>
      <xdr:row>101</xdr:row>
      <xdr:rowOff>14287</xdr:rowOff>
    </xdr:from>
    <xdr:to>
      <xdr:col>9</xdr:col>
      <xdr:colOff>209550</xdr:colOff>
      <xdr:row>115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19A504BD-1E91-4389-916C-2A929B52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266700</xdr:colOff>
      <xdr:row>123</xdr:row>
      <xdr:rowOff>138112</xdr:rowOff>
    </xdr:from>
    <xdr:to>
      <xdr:col>9</xdr:col>
      <xdr:colOff>200025</xdr:colOff>
      <xdr:row>138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C0A4D3D7-F7EE-454D-99CB-6B47BB208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247650</xdr:colOff>
      <xdr:row>146</xdr:row>
      <xdr:rowOff>185737</xdr:rowOff>
    </xdr:from>
    <xdr:to>
      <xdr:col>9</xdr:col>
      <xdr:colOff>180975</xdr:colOff>
      <xdr:row>161</xdr:row>
      <xdr:rowOff>71437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6E7E8457-467F-4C88-A147-9295089A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247650</xdr:colOff>
      <xdr:row>170</xdr:row>
      <xdr:rowOff>23812</xdr:rowOff>
    </xdr:from>
    <xdr:to>
      <xdr:col>9</xdr:col>
      <xdr:colOff>180975</xdr:colOff>
      <xdr:row>184</xdr:row>
      <xdr:rowOff>100012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368E6F99-BFF9-4AD3-AE63-C2CC93833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Normal="100" workbookViewId="0">
      <pane ySplit="1" topLeftCell="A2" activePane="bottomLeft" state="frozen"/>
      <selection activeCell="AK1" sqref="AK1"/>
      <selection pane="bottomLeft"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64" x14ac:dyDescent="0.25">
      <c r="A2" s="1" t="s">
        <v>0</v>
      </c>
      <c r="B2" t="s">
        <v>15</v>
      </c>
      <c r="D2">
        <f>C30+C53+C76+C99+C122+C145+C168</f>
        <v>220281.17177116399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64" x14ac:dyDescent="0.25">
      <c r="A5" s="3">
        <v>2.1534213876954009</v>
      </c>
      <c r="B5" s="3">
        <v>7.600488497664723E-2</v>
      </c>
      <c r="C5" s="3">
        <v>5439.8270130448363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</row>
    <row r="6" spans="1:64" x14ac:dyDescent="0.25">
      <c r="E6" t="s">
        <v>3</v>
      </c>
      <c r="F6">
        <f>SUM(J6:AC6)</f>
        <v>1496.6207986215109</v>
      </c>
      <c r="I6">
        <v>0</v>
      </c>
      <c r="J6">
        <f>(J7-J3)^2</f>
        <v>0.83166208873641079</v>
      </c>
      <c r="K6">
        <f t="shared" ref="K6:AH6" si="0">(K7-K3)^2</f>
        <v>0.18412747097478122</v>
      </c>
      <c r="L6">
        <f t="shared" si="0"/>
        <v>3.7699875933622584</v>
      </c>
      <c r="M6">
        <f t="shared" si="0"/>
        <v>12.314805087751514</v>
      </c>
      <c r="N6">
        <f t="shared" si="0"/>
        <v>65.920265057637408</v>
      </c>
      <c r="O6">
        <f t="shared" si="0"/>
        <v>48.758872316081089</v>
      </c>
      <c r="P6">
        <f t="shared" si="0"/>
        <v>91.273748734985674</v>
      </c>
      <c r="Q6">
        <f t="shared" si="0"/>
        <v>21.7501349831015</v>
      </c>
      <c r="R6">
        <f t="shared" si="0"/>
        <v>40.950569121181523</v>
      </c>
      <c r="S6">
        <f t="shared" si="0"/>
        <v>1.0421909765277864</v>
      </c>
      <c r="T6">
        <f t="shared" si="0"/>
        <v>29.736552669052497</v>
      </c>
      <c r="U6">
        <f t="shared" si="0"/>
        <v>72.18311772981923</v>
      </c>
      <c r="V6">
        <f t="shared" si="0"/>
        <v>61.449179951094663</v>
      </c>
      <c r="W6">
        <f t="shared" si="0"/>
        <v>113.79271800445079</v>
      </c>
      <c r="X6">
        <f t="shared" si="0"/>
        <v>62.17417473171399</v>
      </c>
      <c r="Y6">
        <f t="shared" si="0"/>
        <v>76.123047251228172</v>
      </c>
      <c r="Z6">
        <f t="shared" si="0"/>
        <v>141.64673633295882</v>
      </c>
      <c r="AA6">
        <f t="shared" si="0"/>
        <v>413.30498364036686</v>
      </c>
      <c r="AB6">
        <f t="shared" si="0"/>
        <v>225.74715586738489</v>
      </c>
      <c r="AC6">
        <f t="shared" si="0"/>
        <v>13.666769013101119</v>
      </c>
      <c r="AD6">
        <f t="shared" si="0"/>
        <v>23.640657284135862</v>
      </c>
      <c r="AE6">
        <f t="shared" si="0"/>
        <v>2870.1683973542945</v>
      </c>
      <c r="AF6">
        <f t="shared" si="0"/>
        <v>2226.4209710301525</v>
      </c>
      <c r="AG6">
        <f t="shared" si="0"/>
        <v>3023.054175519711</v>
      </c>
      <c r="AH6">
        <f t="shared" si="0"/>
        <v>6877.6311867315271</v>
      </c>
    </row>
    <row r="7" spans="1:64" x14ac:dyDescent="0.25">
      <c r="G7" t="s">
        <v>4</v>
      </c>
      <c r="J7">
        <f>$I3+($C5)*(EXP(-EXP($A5-$B5*J4)))</f>
        <v>10.116555751999266</v>
      </c>
      <c r="K7">
        <f t="shared" ref="K7:AH7" si="1">$I3+($C5)*(EXP(-EXP($A5-$B5*K4)))</f>
        <v>11.588715699591123</v>
      </c>
      <c r="L7">
        <f t="shared" si="1"/>
        <v>13.979614678784582</v>
      </c>
      <c r="M7">
        <f>$I3+($C5)*(EXP(-EXP($A5-$B5*M4)))</f>
        <v>17.706928348672136</v>
      </c>
      <c r="N7">
        <f t="shared" si="1"/>
        <v>23.301304989007924</v>
      </c>
      <c r="O7">
        <f t="shared" si="1"/>
        <v>31.407696594411945</v>
      </c>
      <c r="P7">
        <f t="shared" si="1"/>
        <v>42.777052414703022</v>
      </c>
      <c r="Q7">
        <f t="shared" si="1"/>
        <v>58.247691303454474</v>
      </c>
      <c r="R7">
        <f t="shared" si="1"/>
        <v>78.716929258096343</v>
      </c>
      <c r="S7">
        <f t="shared" si="1"/>
        <v>105.10475731005364</v>
      </c>
      <c r="T7">
        <f t="shared" si="1"/>
        <v>138.31233923320806</v>
      </c>
      <c r="U7">
        <f t="shared" si="1"/>
        <v>179.17868541817975</v>
      </c>
      <c r="V7">
        <f t="shared" si="1"/>
        <v>228.43899788705332</v>
      </c>
      <c r="W7">
        <f t="shared" si="1"/>
        <v>286.68789326588069</v>
      </c>
      <c r="X7">
        <f t="shared" si="1"/>
        <v>354.35008216179955</v>
      </c>
      <c r="Y7">
        <f t="shared" si="1"/>
        <v>431.66023970354877</v>
      </c>
      <c r="Z7">
        <f t="shared" si="1"/>
        <v>518.65287790781179</v>
      </c>
      <c r="AA7">
        <f t="shared" si="1"/>
        <v>615.16214733161371</v>
      </c>
      <c r="AB7">
        <f t="shared" si="1"/>
        <v>720.83074534302386</v>
      </c>
      <c r="AC7">
        <f t="shared" si="1"/>
        <v>835.12654762638135</v>
      </c>
      <c r="AD7">
        <f t="shared" si="1"/>
        <v>957.36522950474978</v>
      </c>
      <c r="AE7">
        <f t="shared" si="1"/>
        <v>1086.7369964409677</v>
      </c>
      <c r="AF7">
        <f t="shared" si="1"/>
        <v>1222.3355701918235</v>
      </c>
      <c r="AG7">
        <f t="shared" si="1"/>
        <v>1363.1877384255733</v>
      </c>
      <c r="AH7">
        <f t="shared" si="1"/>
        <v>1508.2820273252514</v>
      </c>
    </row>
    <row r="10" spans="1:64" x14ac:dyDescent="0.25">
      <c r="N10" t="s">
        <v>17</v>
      </c>
      <c r="P10">
        <f>BL7</f>
        <v>0</v>
      </c>
      <c r="R10" t="s">
        <v>18</v>
      </c>
      <c r="U10">
        <f>((P10*1000)/(365*24))*4</f>
        <v>0</v>
      </c>
    </row>
    <row r="12" spans="1:64" x14ac:dyDescent="0.25">
      <c r="N12" t="s">
        <v>21</v>
      </c>
      <c r="P12">
        <f>P35+P58+P81+P104+P127+P150+P173</f>
        <v>0</v>
      </c>
      <c r="R12" t="s">
        <v>22</v>
      </c>
      <c r="U12">
        <f>U35+U58+U81+U104+U127+U150+U173</f>
        <v>0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64" x14ac:dyDescent="0.25">
      <c r="A30" s="3">
        <v>1.8429909680619199</v>
      </c>
      <c r="B30" s="3">
        <v>6.0501382075352779E-2</v>
      </c>
      <c r="C30" s="3">
        <v>2015.7656466198218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</row>
    <row r="31" spans="1:64" x14ac:dyDescent="0.25">
      <c r="E31" t="s">
        <v>3</v>
      </c>
      <c r="F31">
        <f>SUM(J31:AC31)</f>
        <v>445.61457130186801</v>
      </c>
      <c r="I31">
        <v>0</v>
      </c>
      <c r="J31">
        <f>(J32-J28)^2</f>
        <v>18.623111413315151</v>
      </c>
      <c r="K31">
        <f t="shared" ref="K31:AH31" si="2">(K32-K28)^2</f>
        <v>16.435834291831586</v>
      </c>
      <c r="L31">
        <f t="shared" si="2"/>
        <v>9.5147427107785774</v>
      </c>
      <c r="M31">
        <f t="shared" si="2"/>
        <v>14.323356623141102</v>
      </c>
      <c r="N31">
        <f t="shared" si="2"/>
        <v>0.12977446638055512</v>
      </c>
      <c r="O31">
        <f t="shared" si="2"/>
        <v>3.4376075357885809</v>
      </c>
      <c r="P31">
        <f t="shared" si="2"/>
        <v>9.2715689018046291E-2</v>
      </c>
      <c r="Q31">
        <f t="shared" si="2"/>
        <v>0.20564051871983913</v>
      </c>
      <c r="R31">
        <f t="shared" si="2"/>
        <v>14.104150757988272</v>
      </c>
      <c r="S31">
        <f t="shared" si="2"/>
        <v>9.9492897172533752</v>
      </c>
      <c r="T31">
        <f t="shared" si="2"/>
        <v>0.70803783550059551</v>
      </c>
      <c r="U31">
        <f t="shared" si="2"/>
        <v>47.863119875285406</v>
      </c>
      <c r="V31">
        <f t="shared" si="2"/>
        <v>15.260961395903127</v>
      </c>
      <c r="W31">
        <f t="shared" si="2"/>
        <v>8.7487266114840399</v>
      </c>
      <c r="X31">
        <f t="shared" si="2"/>
        <v>65.029493419427453</v>
      </c>
      <c r="Y31">
        <f t="shared" si="2"/>
        <v>8.4811591545868342E-2</v>
      </c>
      <c r="Z31">
        <f t="shared" si="2"/>
        <v>0.15715883266069705</v>
      </c>
      <c r="AA31">
        <f t="shared" si="2"/>
        <v>12.979716868365584</v>
      </c>
      <c r="AB31">
        <f t="shared" si="2"/>
        <v>136.39916904040001</v>
      </c>
      <c r="AC31">
        <f t="shared" si="2"/>
        <v>71.567152107080133</v>
      </c>
      <c r="AD31">
        <f t="shared" si="2"/>
        <v>549.72214654772517</v>
      </c>
      <c r="AE31">
        <f t="shared" si="2"/>
        <v>0.11863974762361475</v>
      </c>
      <c r="AF31">
        <f t="shared" si="2"/>
        <v>390.58615566666509</v>
      </c>
      <c r="AG31">
        <f t="shared" si="2"/>
        <v>11.792367262092394</v>
      </c>
      <c r="AH31">
        <f t="shared" si="2"/>
        <v>25.018520969204701</v>
      </c>
    </row>
    <row r="32" spans="1:64" x14ac:dyDescent="0.25">
      <c r="G32" t="s">
        <v>4</v>
      </c>
      <c r="J32">
        <f>$I28+($C30)*(EXP(-EXP($A30-$B30*J29)))</f>
        <v>9.1440355593350713</v>
      </c>
      <c r="K32">
        <f t="shared" ref="K32:AH32" si="3">$I28+($C30)*(EXP(-EXP($A30-$B30*K29)))</f>
        <v>11.349606211476212</v>
      </c>
      <c r="L32">
        <f t="shared" si="3"/>
        <v>14.261076792995823</v>
      </c>
      <c r="M32">
        <f t="shared" si="3"/>
        <v>18.028942834079583</v>
      </c>
      <c r="N32">
        <f t="shared" si="3"/>
        <v>22.81495643575018</v>
      </c>
      <c r="O32">
        <f t="shared" si="3"/>
        <v>28.788365277146198</v>
      </c>
      <c r="P32">
        <f t="shared" si="3"/>
        <v>36.121456804136713</v>
      </c>
      <c r="Q32">
        <f t="shared" si="3"/>
        <v>44.984628325508559</v>
      </c>
      <c r="R32">
        <f t="shared" si="3"/>
        <v>55.541237531203613</v>
      </c>
      <c r="S32">
        <f t="shared" si="3"/>
        <v>67.942499895467392</v>
      </c>
      <c r="T32">
        <f t="shared" si="3"/>
        <v>82.322690037019171</v>
      </c>
      <c r="U32">
        <f t="shared" si="3"/>
        <v>98.794876061445095</v>
      </c>
      <c r="V32">
        <f t="shared" si="3"/>
        <v>117.44737344875591</v>
      </c>
      <c r="W32">
        <f t="shared" si="3"/>
        <v>138.34105325496071</v>
      </c>
      <c r="X32">
        <f t="shared" si="3"/>
        <v>161.50758350925977</v>
      </c>
      <c r="Y32">
        <f t="shared" si="3"/>
        <v>186.94862752856224</v>
      </c>
      <c r="Z32">
        <f t="shared" si="3"/>
        <v>214.63597243083859</v>
      </c>
      <c r="AA32">
        <f t="shared" si="3"/>
        <v>244.51251834013556</v>
      </c>
      <c r="AB32">
        <f t="shared" si="3"/>
        <v>276.49402544155606</v>
      </c>
      <c r="AC32">
        <f t="shared" si="3"/>
        <v>310.47149290137492</v>
      </c>
      <c r="AD32">
        <f t="shared" si="3"/>
        <v>346.31403054355826</v>
      </c>
      <c r="AE32">
        <f t="shared" si="3"/>
        <v>383.87208019563582</v>
      </c>
      <c r="AF32">
        <f t="shared" si="3"/>
        <v>422.98084743325512</v>
      </c>
      <c r="AG32">
        <f t="shared" si="3"/>
        <v>463.46381444912066</v>
      </c>
      <c r="AH32">
        <f t="shared" si="3"/>
        <v>505.13621925375156</v>
      </c>
    </row>
    <row r="35" spans="14:21" x14ac:dyDescent="0.25">
      <c r="N35" t="s">
        <v>19</v>
      </c>
      <c r="P35">
        <f>BL32</f>
        <v>0</v>
      </c>
      <c r="R35" t="s">
        <v>18</v>
      </c>
      <c r="U35">
        <f>((P35*1000)/(365*24))*4</f>
        <v>0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2.91757447490434</v>
      </c>
      <c r="B53" s="3">
        <v>0.17417603754160083</v>
      </c>
      <c r="C53" s="3">
        <v>398.27551684511297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</row>
    <row r="54" spans="1:64" x14ac:dyDescent="0.25">
      <c r="E54" t="s">
        <v>3</v>
      </c>
      <c r="F54">
        <f>SUM(J54:AC54)</f>
        <v>154.7972708648889</v>
      </c>
      <c r="I54">
        <v>0</v>
      </c>
      <c r="J54">
        <f>(J55-J51)^2</f>
        <v>5.2490304735120352E-3</v>
      </c>
      <c r="K54">
        <f t="shared" ref="K54:AH54" si="4">(K55-K51)^2</f>
        <v>1.7471773030014019E-2</v>
      </c>
      <c r="L54">
        <f t="shared" si="4"/>
        <v>1.8447044000076573E-2</v>
      </c>
      <c r="M54">
        <f t="shared" si="4"/>
        <v>1.9894751059683335</v>
      </c>
      <c r="N54">
        <f t="shared" si="4"/>
        <v>6.2382910804812122</v>
      </c>
      <c r="O54">
        <f t="shared" si="4"/>
        <v>10.851544209880394</v>
      </c>
      <c r="P54">
        <f t="shared" si="4"/>
        <v>35.245759008001784</v>
      </c>
      <c r="Q54">
        <f t="shared" si="4"/>
        <v>22.174011825001372</v>
      </c>
      <c r="R54">
        <f t="shared" si="4"/>
        <v>12.791878664094328</v>
      </c>
      <c r="S54">
        <f t="shared" si="4"/>
        <v>0.50891453333737646</v>
      </c>
      <c r="T54">
        <f t="shared" si="4"/>
        <v>5.7852949961252603E-3</v>
      </c>
      <c r="U54">
        <f t="shared" si="4"/>
        <v>32.169085488674561</v>
      </c>
      <c r="V54">
        <f t="shared" si="4"/>
        <v>2.4922143044073248</v>
      </c>
      <c r="W54">
        <f t="shared" si="4"/>
        <v>0.40173529389007112</v>
      </c>
      <c r="X54">
        <f t="shared" si="4"/>
        <v>7.1322742644493925E-2</v>
      </c>
      <c r="Y54">
        <f t="shared" si="4"/>
        <v>6.5016551466233699</v>
      </c>
      <c r="Z54">
        <f t="shared" si="4"/>
        <v>1.2206145179528844</v>
      </c>
      <c r="AA54">
        <f t="shared" si="4"/>
        <v>11.840861993137375</v>
      </c>
      <c r="AB54">
        <f t="shared" si="4"/>
        <v>9.8539919233793078</v>
      </c>
      <c r="AC54">
        <f t="shared" si="4"/>
        <v>0.39896188491496454</v>
      </c>
      <c r="AD54">
        <f t="shared" si="4"/>
        <v>406.48295681228325</v>
      </c>
      <c r="AE54">
        <f t="shared" si="4"/>
        <v>840.03858556959119</v>
      </c>
      <c r="AF54">
        <f t="shared" si="4"/>
        <v>1154.8639366303482</v>
      </c>
      <c r="AG54">
        <f t="shared" si="4"/>
        <v>2012.221115867819</v>
      </c>
      <c r="AH54">
        <f t="shared" si="4"/>
        <v>6311.3563269054985</v>
      </c>
    </row>
    <row r="55" spans="1:64" x14ac:dyDescent="0.25">
      <c r="G55" t="s">
        <v>4</v>
      </c>
      <c r="J55">
        <f>$I51+($C53)*(EXP(-EXP($A53-$B53*J52)))</f>
        <v>3.2622861705827071</v>
      </c>
      <c r="K55">
        <f t="shared" ref="K55:AH55" si="5">$I51+($C53)*(EXP(-EXP($A53-$B53*K52)))</f>
        <v>3.2630666401684252</v>
      </c>
      <c r="L55">
        <f t="shared" si="5"/>
        <v>3.2690784813086875</v>
      </c>
      <c r="M55">
        <f t="shared" si="5"/>
        <v>3.3018437711911743</v>
      </c>
      <c r="N55">
        <f t="shared" si="5"/>
        <v>3.4351014675812981</v>
      </c>
      <c r="O55">
        <f t="shared" si="5"/>
        <v>3.8582166363438235</v>
      </c>
      <c r="P55">
        <f t="shared" si="5"/>
        <v>4.9480548100487507</v>
      </c>
      <c r="Q55">
        <f t="shared" si="5"/>
        <v>7.3005417603779073</v>
      </c>
      <c r="R55">
        <f t="shared" si="5"/>
        <v>11.675033477993743</v>
      </c>
      <c r="S55">
        <f t="shared" si="5"/>
        <v>18.848071075983121</v>
      </c>
      <c r="T55">
        <f t="shared" si="5"/>
        <v>29.426775268122373</v>
      </c>
      <c r="U55">
        <f t="shared" si="5"/>
        <v>43.694891806741715</v>
      </c>
      <c r="V55">
        <f t="shared" si="5"/>
        <v>61.544512230827124</v>
      </c>
      <c r="W55">
        <f t="shared" si="5"/>
        <v>82.504286776239965</v>
      </c>
      <c r="X55">
        <f t="shared" si="5"/>
        <v>105.83869550422982</v>
      </c>
      <c r="Y55">
        <f t="shared" si="5"/>
        <v>130.67756482957273</v>
      </c>
      <c r="Z55">
        <f t="shared" si="5"/>
        <v>156.1391283551059</v>
      </c>
      <c r="AA55">
        <f t="shared" si="5"/>
        <v>181.42402792245736</v>
      </c>
      <c r="AB55">
        <f t="shared" si="5"/>
        <v>205.87255706916875</v>
      </c>
      <c r="AC55">
        <f t="shared" si="5"/>
        <v>228.98811790792769</v>
      </c>
      <c r="AD55">
        <f t="shared" si="5"/>
        <v>250.43520556575379</v>
      </c>
      <c r="AE55">
        <f t="shared" si="5"/>
        <v>270.02138676003966</v>
      </c>
      <c r="AF55">
        <f t="shared" si="5"/>
        <v>287.67145839569645</v>
      </c>
      <c r="AG55">
        <f t="shared" si="5"/>
        <v>303.39974465300389</v>
      </c>
      <c r="AH55">
        <f t="shared" si="5"/>
        <v>317.28425287397192</v>
      </c>
    </row>
    <row r="58" spans="1:64" x14ac:dyDescent="0.25">
      <c r="N58" t="s">
        <v>19</v>
      </c>
      <c r="P58">
        <f>BL55</f>
        <v>0</v>
      </c>
      <c r="R58" t="s">
        <v>20</v>
      </c>
      <c r="U58">
        <f>((P58*1000)/(365*24))*4</f>
        <v>0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64" x14ac:dyDescent="0.25">
      <c r="A76" s="3">
        <v>3.1988446428603035</v>
      </c>
      <c r="B76" s="3">
        <v>5.5345915526354171E-2</v>
      </c>
      <c r="C76" s="3">
        <v>101039.65926925794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</row>
    <row r="77" spans="1:64" x14ac:dyDescent="0.25">
      <c r="E77" t="s">
        <v>3</v>
      </c>
      <c r="F77">
        <f>SUM(J77:AC77)</f>
        <v>9.5600721257537611</v>
      </c>
      <c r="I77">
        <v>0</v>
      </c>
      <c r="J77">
        <f>(J78-J74)^2</f>
        <v>1.1687912229105624E-3</v>
      </c>
      <c r="K77">
        <f t="shared" ref="K77:AH77" si="6">(K78-K74)^2</f>
        <v>9.0474697507438862E-3</v>
      </c>
      <c r="L77">
        <f t="shared" si="6"/>
        <v>1.071157909714728E-2</v>
      </c>
      <c r="M77">
        <f t="shared" si="6"/>
        <v>1.9710758842247208E-2</v>
      </c>
      <c r="N77">
        <f t="shared" si="6"/>
        <v>5.9280512854008767E-2</v>
      </c>
      <c r="O77">
        <f t="shared" si="6"/>
        <v>9.6641091534318407E-2</v>
      </c>
      <c r="P77">
        <f t="shared" si="6"/>
        <v>0.19807371028497187</v>
      </c>
      <c r="Q77">
        <f t="shared" si="6"/>
        <v>0.17685657553966433</v>
      </c>
      <c r="R77">
        <f t="shared" si="6"/>
        <v>0.25115717328402676</v>
      </c>
      <c r="S77">
        <f t="shared" si="6"/>
        <v>0.20039127182120131</v>
      </c>
      <c r="T77">
        <f t="shared" si="6"/>
        <v>0.36224833701691117</v>
      </c>
      <c r="U77">
        <f t="shared" si="6"/>
        <v>0.66786426488755224</v>
      </c>
      <c r="V77">
        <f t="shared" si="6"/>
        <v>0.99829019382080619</v>
      </c>
      <c r="W77">
        <f t="shared" si="6"/>
        <v>0.65388712486681255</v>
      </c>
      <c r="X77">
        <f t="shared" si="6"/>
        <v>1.2643116255889872</v>
      </c>
      <c r="Y77">
        <f t="shared" si="6"/>
        <v>3.9312616475098955E-2</v>
      </c>
      <c r="Z77">
        <f t="shared" si="6"/>
        <v>0.48914138341010166</v>
      </c>
      <c r="AA77">
        <f t="shared" si="6"/>
        <v>2.8485433542314249</v>
      </c>
      <c r="AB77">
        <f t="shared" si="6"/>
        <v>0.57569789626391255</v>
      </c>
      <c r="AC77">
        <f t="shared" si="6"/>
        <v>0.63773639496091294</v>
      </c>
      <c r="AD77">
        <f t="shared" si="6"/>
        <v>5.0380337495104648</v>
      </c>
      <c r="AE77">
        <f t="shared" si="6"/>
        <v>240.57986884989467</v>
      </c>
      <c r="AF77">
        <f t="shared" si="6"/>
        <v>1607.9353241433455</v>
      </c>
      <c r="AG77">
        <f t="shared" si="6"/>
        <v>5535.0278655010225</v>
      </c>
      <c r="AH77">
        <f t="shared" si="6"/>
        <v>17377.893728587202</v>
      </c>
    </row>
    <row r="78" spans="1:64" x14ac:dyDescent="0.25">
      <c r="G78" t="s">
        <v>4</v>
      </c>
      <c r="J78">
        <f>$I74+($C76)*(EXP(-EXP($A76-$B76*J75)))</f>
        <v>7.786396496040281E-3</v>
      </c>
      <c r="K78">
        <f t="shared" ref="K78:AH78" si="7">$I74+($C76)*(EXP(-EXP($A76-$B76*K75)))</f>
        <v>7.8078096520975727E-3</v>
      </c>
      <c r="L78">
        <f t="shared" si="7"/>
        <v>7.8756213262204285E-3</v>
      </c>
      <c r="M78">
        <f t="shared" si="7"/>
        <v>8.0769102831760361E-3</v>
      </c>
      <c r="N78">
        <f t="shared" si="7"/>
        <v>8.6388978480240689E-3</v>
      </c>
      <c r="O78">
        <f t="shared" si="7"/>
        <v>1.0119522074005068E-2</v>
      </c>
      <c r="P78">
        <f t="shared" si="7"/>
        <v>1.3812011120103931E-2</v>
      </c>
      <c r="Q78">
        <f t="shared" si="7"/>
        <v>2.2554262751666006E-2</v>
      </c>
      <c r="R78">
        <f t="shared" si="7"/>
        <v>4.2258654612256606E-2</v>
      </c>
      <c r="S78">
        <f t="shared" si="7"/>
        <v>8.465030356305292E-2</v>
      </c>
      <c r="T78">
        <f t="shared" si="7"/>
        <v>0.17191857242574524</v>
      </c>
      <c r="U78">
        <f t="shared" si="7"/>
        <v>0.34423034664349739</v>
      </c>
      <c r="V78">
        <f t="shared" si="7"/>
        <v>0.67128882482338093</v>
      </c>
      <c r="W78">
        <f t="shared" si="7"/>
        <v>1.2692947388511115</v>
      </c>
      <c r="X78">
        <f t="shared" si="7"/>
        <v>2.3247116401462073</v>
      </c>
      <c r="Y78">
        <f t="shared" si="7"/>
        <v>4.1260849204817722</v>
      </c>
      <c r="Z78">
        <f t="shared" si="7"/>
        <v>7.1047609184196832</v>
      </c>
      <c r="AA78">
        <f t="shared" si="7"/>
        <v>11.884673372314216</v>
      </c>
      <c r="AB78">
        <f t="shared" si="7"/>
        <v>19.340429086249731</v>
      </c>
      <c r="AC78">
        <f t="shared" si="7"/>
        <v>30.661802828143713</v>
      </c>
      <c r="AD78">
        <f t="shared" si="7"/>
        <v>47.4215599619519</v>
      </c>
      <c r="AE78">
        <f t="shared" si="7"/>
        <v>71.64241398526319</v>
      </c>
      <c r="AF78">
        <f t="shared" si="7"/>
        <v>105.85805581364748</v>
      </c>
      <c r="AG78">
        <f t="shared" si="7"/>
        <v>153.1627079680143</v>
      </c>
      <c r="AH78">
        <f t="shared" si="7"/>
        <v>217.2436653951444</v>
      </c>
    </row>
    <row r="81" spans="1:64" x14ac:dyDescent="0.25">
      <c r="N81" t="s">
        <v>19</v>
      </c>
      <c r="P81">
        <f>BL78</f>
        <v>0</v>
      </c>
      <c r="R81" t="s">
        <v>20</v>
      </c>
      <c r="U81">
        <f>((P81*1000)/(365*24))*4</f>
        <v>0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3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26</v>
      </c>
      <c r="B98" s="2" t="s">
        <v>25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4.9253160757480652</v>
      </c>
      <c r="B99" s="3">
        <v>0.15653617808714529</v>
      </c>
      <c r="C99" s="3">
        <v>135.46339761381583</v>
      </c>
      <c r="G99" t="s">
        <v>23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</row>
    <row r="100" spans="1:34" x14ac:dyDescent="0.25">
      <c r="E100" t="s">
        <v>3</v>
      </c>
      <c r="F100">
        <f>SUM(J100:AC100)</f>
        <v>1.1896288628657208E-3</v>
      </c>
      <c r="I100">
        <v>0</v>
      </c>
      <c r="J100">
        <f>(J101-J97)^2</f>
        <v>9.2295920835405531E-99</v>
      </c>
      <c r="K100">
        <f t="shared" ref="K100:AH100" si="8">(K101-K97)^2</f>
        <v>6.1400245426219484E-84</v>
      </c>
      <c r="L100">
        <f t="shared" si="8"/>
        <v>2.9061325550499979E-71</v>
      </c>
      <c r="M100">
        <f t="shared" si="8"/>
        <v>2.0037315824449419E-60</v>
      </c>
      <c r="N100">
        <f t="shared" si="8"/>
        <v>3.6100000000000002E-6</v>
      </c>
      <c r="O100">
        <f t="shared" si="8"/>
        <v>9.6099999999999995E-6</v>
      </c>
      <c r="P100">
        <f t="shared" si="8"/>
        <v>3.8439999999999978E-5</v>
      </c>
      <c r="Q100">
        <f t="shared" si="8"/>
        <v>7.3959999999981436E-5</v>
      </c>
      <c r="R100">
        <f t="shared" si="8"/>
        <v>6.4161718186827227E-5</v>
      </c>
      <c r="S100">
        <f t="shared" si="8"/>
        <v>6.0839999335444506E-5</v>
      </c>
      <c r="T100">
        <f t="shared" si="8"/>
        <v>7.7439951413907335E-5</v>
      </c>
      <c r="U100">
        <f t="shared" si="8"/>
        <v>1.1024794737021281E-4</v>
      </c>
      <c r="V100">
        <f t="shared" si="8"/>
        <v>6.5576566319141359E-5</v>
      </c>
      <c r="W100">
        <f t="shared" si="8"/>
        <v>1.2481321026063148E-4</v>
      </c>
      <c r="X100">
        <f t="shared" si="8"/>
        <v>9.0733138637157459E-5</v>
      </c>
      <c r="Y100">
        <f t="shared" si="8"/>
        <v>1.1630090937225187E-4</v>
      </c>
      <c r="Z100">
        <f t="shared" si="8"/>
        <v>8.379071697926129E-5</v>
      </c>
      <c r="AA100">
        <f t="shared" si="8"/>
        <v>2.2560733775764313E-4</v>
      </c>
      <c r="AB100">
        <f t="shared" si="8"/>
        <v>4.3387525558691229E-5</v>
      </c>
      <c r="AC100">
        <f t="shared" si="8"/>
        <v>1.1098416745697219E-6</v>
      </c>
      <c r="AD100">
        <f t="shared" si="8"/>
        <v>7.0498669470894851E-2</v>
      </c>
      <c r="AE100">
        <f t="shared" si="8"/>
        <v>1.1167925533139293</v>
      </c>
      <c r="AF100">
        <f t="shared" si="8"/>
        <v>5.3746256140450308</v>
      </c>
      <c r="AG100">
        <f t="shared" si="8"/>
        <v>16.720669555161038</v>
      </c>
      <c r="AH100">
        <f t="shared" si="8"/>
        <v>36.649695115259192</v>
      </c>
    </row>
    <row r="101" spans="1:34" x14ac:dyDescent="0.25">
      <c r="G101" t="s">
        <v>4</v>
      </c>
      <c r="J101">
        <f>$I97+($C99)*(EXP(-EXP($A99-$B99*J98)))</f>
        <v>9.6070766019328446E-50</v>
      </c>
      <c r="K101">
        <f t="shared" ref="K101:AH101" si="9">$I97+($C99)*(EXP(-EXP($A99-$B99*K98)))</f>
        <v>2.4779072909658965E-42</v>
      </c>
      <c r="L101">
        <f t="shared" si="9"/>
        <v>5.3908557345286081E-36</v>
      </c>
      <c r="M101">
        <f t="shared" si="9"/>
        <v>1.4155322611812638E-30</v>
      </c>
      <c r="N101">
        <f t="shared" si="9"/>
        <v>6.0944414747727339E-26</v>
      </c>
      <c r="O101">
        <f t="shared" si="9"/>
        <v>5.5909047660317955E-22</v>
      </c>
      <c r="P101">
        <f t="shared" si="9"/>
        <v>1.3672859460728776E-18</v>
      </c>
      <c r="Q101">
        <f t="shared" si="9"/>
        <v>1.0795995881212718E-15</v>
      </c>
      <c r="R101">
        <f t="shared" si="9"/>
        <v>3.2421567475811847E-13</v>
      </c>
      <c r="S101">
        <f t="shared" si="9"/>
        <v>4.2599712126355363E-11</v>
      </c>
      <c r="T101">
        <f t="shared" si="9"/>
        <v>2.7605738792781013E-9</v>
      </c>
      <c r="U101">
        <f t="shared" si="9"/>
        <v>9.7744730534090027E-8</v>
      </c>
      <c r="V101">
        <f t="shared" si="9"/>
        <v>2.0640704472503452E-6</v>
      </c>
      <c r="W101">
        <f t="shared" si="9"/>
        <v>2.8016726622284525E-5</v>
      </c>
      <c r="X101">
        <f t="shared" si="9"/>
        <v>2.6060559151709173E-4</v>
      </c>
      <c r="Y101">
        <f t="shared" si="9"/>
        <v>1.7547100663858333E-3</v>
      </c>
      <c r="Z101">
        <f t="shared" si="9"/>
        <v>8.9622730552380309E-3</v>
      </c>
      <c r="AA101">
        <f t="shared" si="9"/>
        <v>3.6141930948878354E-2</v>
      </c>
      <c r="AB101">
        <f t="shared" si="9"/>
        <v>0.11908427920506925</v>
      </c>
      <c r="AC101">
        <f t="shared" si="9"/>
        <v>0.33011279023468165</v>
      </c>
      <c r="AD101">
        <f t="shared" si="9"/>
        <v>0.78941915540395668</v>
      </c>
      <c r="AE101">
        <f t="shared" si="9"/>
        <v>1.6637477618186522</v>
      </c>
      <c r="AF101">
        <f t="shared" si="9"/>
        <v>3.147398980316344</v>
      </c>
      <c r="AG101">
        <f t="shared" si="9"/>
        <v>5.4287349317660762</v>
      </c>
      <c r="AH101">
        <f t="shared" si="9"/>
        <v>8.6524877872721664</v>
      </c>
    </row>
    <row r="104" spans="1:34" x14ac:dyDescent="0.25">
      <c r="N104" t="s">
        <v>19</v>
      </c>
      <c r="P104">
        <f>BL101</f>
        <v>0</v>
      </c>
      <c r="R104" t="s">
        <v>20</v>
      </c>
      <c r="U104">
        <f>((P104*1000)/(365*24))*4</f>
        <v>0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64" x14ac:dyDescent="0.25">
      <c r="A122" s="3">
        <v>2.8367126583288265</v>
      </c>
      <c r="B122" s="3">
        <v>2.8712254236758116E-2</v>
      </c>
      <c r="C122" s="3">
        <v>115689.41244666965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</row>
    <row r="123" spans="1:64" x14ac:dyDescent="0.25">
      <c r="E123" t="s">
        <v>3</v>
      </c>
      <c r="F123">
        <f>SUM(J123:AC123)</f>
        <v>4.896573063834456</v>
      </c>
      <c r="I123">
        <v>0</v>
      </c>
      <c r="J123">
        <f>(J124-J120)^2</f>
        <v>4.2421818657698583E-5</v>
      </c>
      <c r="K123">
        <f t="shared" ref="K123:AH123" si="10">(K124-K120)^2</f>
        <v>1.1645821177431114E-4</v>
      </c>
      <c r="L123">
        <f t="shared" si="10"/>
        <v>2.9394049214212764E-4</v>
      </c>
      <c r="M123">
        <f t="shared" si="10"/>
        <v>2.318116073450482E-4</v>
      </c>
      <c r="N123">
        <f t="shared" si="10"/>
        <v>1.5630297357339139E-2</v>
      </c>
      <c r="O123">
        <f t="shared" si="10"/>
        <v>0.11707142979572405</v>
      </c>
      <c r="P123">
        <f t="shared" si="10"/>
        <v>0.11323300814464152</v>
      </c>
      <c r="Q123">
        <f t="shared" si="10"/>
        <v>0.14417797691132983</v>
      </c>
      <c r="R123">
        <f t="shared" si="10"/>
        <v>0.29421028015991485</v>
      </c>
      <c r="S123">
        <f t="shared" si="10"/>
        <v>0.20728171318536329</v>
      </c>
      <c r="T123">
        <f t="shared" si="10"/>
        <v>0.15073650542272513</v>
      </c>
      <c r="U123">
        <f t="shared" si="10"/>
        <v>0.12859908512680734</v>
      </c>
      <c r="V123">
        <f t="shared" si="10"/>
        <v>0.1509081738095073</v>
      </c>
      <c r="W123">
        <f t="shared" si="10"/>
        <v>9.2589973663540451E-2</v>
      </c>
      <c r="X123">
        <f t="shared" si="10"/>
        <v>0.26222856145547407</v>
      </c>
      <c r="Y123">
        <f t="shared" si="10"/>
        <v>1.3878782685488543E-3</v>
      </c>
      <c r="Z123">
        <f t="shared" si="10"/>
        <v>0.59330202939388621</v>
      </c>
      <c r="AA123">
        <f t="shared" si="10"/>
        <v>0.67863698146690421</v>
      </c>
      <c r="AB123">
        <f t="shared" si="10"/>
        <v>0.68763995098630681</v>
      </c>
      <c r="AC123">
        <f t="shared" si="10"/>
        <v>1.2582545865565233</v>
      </c>
      <c r="AD123">
        <f t="shared" si="10"/>
        <v>0.91310717419481902</v>
      </c>
      <c r="AE123">
        <f t="shared" si="10"/>
        <v>0.72583602283650639</v>
      </c>
      <c r="AF123">
        <f t="shared" si="10"/>
        <v>5.9193106622476073</v>
      </c>
      <c r="AG123">
        <f t="shared" si="10"/>
        <v>10.360166305740778</v>
      </c>
      <c r="AH123">
        <f t="shared" si="10"/>
        <v>40.205093382669553</v>
      </c>
    </row>
    <row r="124" spans="1:64" x14ac:dyDescent="0.25">
      <c r="G124" t="s">
        <v>4</v>
      </c>
      <c r="J124">
        <f>$I120+($C122)*(EXP(-EXP($A122-$B122*J121)))</f>
        <v>1.3613203409820591E-2</v>
      </c>
      <c r="K124">
        <f t="shared" ref="K124:AH124" si="11">$I120+($C122)*(EXP(-EXP($A122-$B122*K121)))</f>
        <v>1.7991580596664752E-2</v>
      </c>
      <c r="L124">
        <f t="shared" si="11"/>
        <v>2.4744692827289954E-2</v>
      </c>
      <c r="M124">
        <f t="shared" si="11"/>
        <v>3.5025360663874211E-2</v>
      </c>
      <c r="N124">
        <f t="shared" si="11"/>
        <v>5.0478812366306726E-2</v>
      </c>
      <c r="O124">
        <f t="shared" si="11"/>
        <v>7.3422974943193622E-2</v>
      </c>
      <c r="P124">
        <f t="shared" si="11"/>
        <v>0.10708287348681654</v>
      </c>
      <c r="Q124">
        <f t="shared" si="11"/>
        <v>0.15589124802312782</v>
      </c>
      <c r="R124">
        <f t="shared" si="11"/>
        <v>0.22586896372794546</v>
      </c>
      <c r="S124">
        <f t="shared" si="11"/>
        <v>0.32510009610792301</v>
      </c>
      <c r="T124">
        <f t="shared" si="11"/>
        <v>0.46431761131662141</v>
      </c>
      <c r="U124">
        <f t="shared" si="11"/>
        <v>0.65761621768878231</v>
      </c>
      <c r="V124">
        <f t="shared" si="11"/>
        <v>0.92330911863707854</v>
      </c>
      <c r="W124">
        <f t="shared" si="11"/>
        <v>1.2849449330403224</v>
      </c>
      <c r="X124">
        <f t="shared" si="11"/>
        <v>1.7724998614512597</v>
      </c>
      <c r="Y124">
        <f t="shared" si="11"/>
        <v>2.423758177642533</v>
      </c>
      <c r="Z124">
        <f t="shared" si="11"/>
        <v>3.2858912543059642</v>
      </c>
      <c r="AA124">
        <f t="shared" si="11"/>
        <v>4.4172415617411991</v>
      </c>
      <c r="AB124">
        <f t="shared" si="11"/>
        <v>5.8893134211268183</v>
      </c>
      <c r="AC124">
        <f t="shared" si="11"/>
        <v>7.7889668049656029</v>
      </c>
      <c r="AD124">
        <f t="shared" si="11"/>
        <v>10.220804257417718</v>
      </c>
      <c r="AE124">
        <f t="shared" si="11"/>
        <v>13.309734202107357</v>
      </c>
      <c r="AF124">
        <f t="shared" si="11"/>
        <v>17.203686701722766</v>
      </c>
      <c r="AG124">
        <f t="shared" si="11"/>
        <v>22.076450355104221</v>
      </c>
      <c r="AH124">
        <f t="shared" si="11"/>
        <v>28.130591713786</v>
      </c>
    </row>
    <row r="127" spans="1:64" x14ac:dyDescent="0.25">
      <c r="N127" t="s">
        <v>19</v>
      </c>
      <c r="P127">
        <f>BL124</f>
        <v>0</v>
      </c>
      <c r="R127" t="s">
        <v>20</v>
      </c>
      <c r="U127">
        <f>((P127*1000)/(365*24))*4</f>
        <v>0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3.3417141557323262</v>
      </c>
      <c r="B145" s="3">
        <v>0.18401979580729258</v>
      </c>
      <c r="C145" s="3">
        <v>501.75644520858378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</row>
    <row r="146" spans="1:34" x14ac:dyDescent="0.25">
      <c r="E146" t="s">
        <v>3</v>
      </c>
      <c r="F146">
        <f>SUM(J146:AC146)</f>
        <v>248.83375971374545</v>
      </c>
      <c r="I146">
        <v>0</v>
      </c>
      <c r="J146">
        <f>(J147-J143)^2</f>
        <v>1.7003189152262111E-2</v>
      </c>
      <c r="K146">
        <f t="shared" ref="K146:AH146" si="12">(K147-K143)^2</f>
        <v>8.5279921329369582E-3</v>
      </c>
      <c r="L146">
        <f t="shared" si="12"/>
        <v>0.135354810995228</v>
      </c>
      <c r="M146">
        <f t="shared" si="12"/>
        <v>0.86673615956729577</v>
      </c>
      <c r="N146">
        <f t="shared" si="12"/>
        <v>2.0618379596700032</v>
      </c>
      <c r="O146">
        <f t="shared" si="12"/>
        <v>5.5369367824934317</v>
      </c>
      <c r="P146">
        <f t="shared" si="12"/>
        <v>7.501814930977595</v>
      </c>
      <c r="Q146">
        <f t="shared" si="12"/>
        <v>11.928949717342544</v>
      </c>
      <c r="R146">
        <f t="shared" si="12"/>
        <v>33.504276280015702</v>
      </c>
      <c r="S146">
        <f t="shared" si="12"/>
        <v>27.65761230465726</v>
      </c>
      <c r="T146">
        <f t="shared" si="12"/>
        <v>29.794525494982576</v>
      </c>
      <c r="U146">
        <f t="shared" si="12"/>
        <v>1.0462201050852218</v>
      </c>
      <c r="V146">
        <f t="shared" si="12"/>
        <v>8.4010565759520173</v>
      </c>
      <c r="W146">
        <f t="shared" si="12"/>
        <v>22.317818613859973</v>
      </c>
      <c r="X146">
        <f t="shared" si="12"/>
        <v>12.464482582336615</v>
      </c>
      <c r="Y146">
        <f t="shared" si="12"/>
        <v>0.78335706812015404</v>
      </c>
      <c r="Z146">
        <f t="shared" si="12"/>
        <v>1.1867008213494739</v>
      </c>
      <c r="AA146">
        <f t="shared" si="12"/>
        <v>66.960155146220757</v>
      </c>
      <c r="AB146">
        <f t="shared" si="12"/>
        <v>1.5866574050180229E-2</v>
      </c>
      <c r="AC146">
        <f t="shared" si="12"/>
        <v>16.644526604784197</v>
      </c>
      <c r="AD146">
        <f t="shared" si="12"/>
        <v>1073.1359326204386</v>
      </c>
      <c r="AE146">
        <f t="shared" si="12"/>
        <v>6334.0930989582503</v>
      </c>
      <c r="AF146">
        <f t="shared" si="12"/>
        <v>16372.839030398873</v>
      </c>
      <c r="AG146">
        <f t="shared" si="12"/>
        <v>22983.662287062485</v>
      </c>
      <c r="AH146">
        <f t="shared" si="12"/>
        <v>37561.936759150289</v>
      </c>
    </row>
    <row r="147" spans="1:34" x14ac:dyDescent="0.25">
      <c r="G147" t="s">
        <v>4</v>
      </c>
      <c r="J147">
        <f>$I143+($C145)*(EXP(-EXP($A145-$B145*J144)))</f>
        <v>1.1216013438560302</v>
      </c>
      <c r="K147">
        <f t="shared" ref="K147:AH147" si="13">$I143+($C145)*(EXP(-EXP($A145-$B145*K144)))</f>
        <v>1.1216029130450784</v>
      </c>
      <c r="L147">
        <f t="shared" si="13"/>
        <v>1.1216441854061616</v>
      </c>
      <c r="M147">
        <f t="shared" si="13"/>
        <v>1.1222623472160025</v>
      </c>
      <c r="N147">
        <f t="shared" si="13"/>
        <v>1.1280368294271697</v>
      </c>
      <c r="O147">
        <f t="shared" si="13"/>
        <v>1.1643397669697275</v>
      </c>
      <c r="P147">
        <f t="shared" si="13"/>
        <v>1.3280691196514811</v>
      </c>
      <c r="Q147">
        <f t="shared" si="13"/>
        <v>1.8870446900063549</v>
      </c>
      <c r="R147">
        <f t="shared" si="13"/>
        <v>3.3984055460377913</v>
      </c>
      <c r="S147">
        <f t="shared" si="13"/>
        <v>6.7601430921082653</v>
      </c>
      <c r="T147">
        <f t="shared" si="13"/>
        <v>13.111370957153119</v>
      </c>
      <c r="U147">
        <f t="shared" si="13"/>
        <v>23.580282400538529</v>
      </c>
      <c r="V147">
        <f t="shared" si="13"/>
        <v>38.97835221559442</v>
      </c>
      <c r="W147">
        <f t="shared" si="13"/>
        <v>59.57215213025534</v>
      </c>
      <c r="X147">
        <f t="shared" si="13"/>
        <v>85.014703961114904</v>
      </c>
      <c r="Y147">
        <f t="shared" si="13"/>
        <v>114.43616224017264</v>
      </c>
      <c r="Z147">
        <f t="shared" si="13"/>
        <v>146.63422210777171</v>
      </c>
      <c r="AA147">
        <f t="shared" si="13"/>
        <v>180.28922492780188</v>
      </c>
      <c r="AB147">
        <f t="shared" si="13"/>
        <v>214.1467245005652</v>
      </c>
      <c r="AC147">
        <f t="shared" si="13"/>
        <v>247.13982365764736</v>
      </c>
      <c r="AD147">
        <f t="shared" si="13"/>
        <v>278.4488600146704</v>
      </c>
      <c r="AE147">
        <f t="shared" si="13"/>
        <v>307.51076233239633</v>
      </c>
      <c r="AF147">
        <f t="shared" si="13"/>
        <v>333.9953630301041</v>
      </c>
      <c r="AG147">
        <f t="shared" si="13"/>
        <v>357.76467162666552</v>
      </c>
      <c r="AH147">
        <f t="shared" si="13"/>
        <v>378.82708470493304</v>
      </c>
    </row>
    <row r="150" spans="1:34" x14ac:dyDescent="0.25">
      <c r="N150" t="s">
        <v>19</v>
      </c>
      <c r="P150">
        <f>BL147</f>
        <v>0</v>
      </c>
      <c r="R150" t="s">
        <v>20</v>
      </c>
      <c r="U150">
        <f>((P150*1000)/(365*24))*4</f>
        <v>0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64" x14ac:dyDescent="0.25">
      <c r="A168" s="3">
        <v>2.3378630294883163</v>
      </c>
      <c r="B168" s="3">
        <v>1.8315270408673208E-2</v>
      </c>
      <c r="C168" s="3">
        <v>500.83904894904725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</row>
    <row r="169" spans="1:64" x14ac:dyDescent="0.25">
      <c r="E169" t="s">
        <v>3</v>
      </c>
      <c r="F169">
        <f>SUM(J169:AC169)</f>
        <v>0.58735312916400595</v>
      </c>
      <c r="I169">
        <v>0</v>
      </c>
      <c r="J169">
        <f>ABS(J170-J166)</f>
        <v>1.9162717198481546E-2</v>
      </c>
      <c r="K169">
        <f t="shared" ref="K169:AH169" si="14">ABS(K170-K166)</f>
        <v>2.1047492275406487E-2</v>
      </c>
      <c r="L169">
        <f t="shared" si="14"/>
        <v>2.5627103663513041E-2</v>
      </c>
      <c r="M169">
        <f t="shared" si="14"/>
        <v>3.9920515470133408E-3</v>
      </c>
      <c r="N169">
        <f t="shared" si="14"/>
        <v>8.0964563640428117E-4</v>
      </c>
      <c r="O169">
        <f t="shared" si="14"/>
        <v>9.66217544837146E-4</v>
      </c>
      <c r="P169">
        <f t="shared" si="14"/>
        <v>1.1927316661957454E-2</v>
      </c>
      <c r="Q169">
        <f t="shared" si="14"/>
        <v>2.3559492341192319E-2</v>
      </c>
      <c r="R169">
        <f t="shared" si="14"/>
        <v>1.6247491070286148E-2</v>
      </c>
      <c r="S169">
        <f t="shared" si="14"/>
        <v>4.8955830600519029E-3</v>
      </c>
      <c r="T169">
        <f t="shared" si="14"/>
        <v>3.3271092907251026E-2</v>
      </c>
      <c r="U169">
        <f t="shared" si="14"/>
        <v>3.1405175236188174E-2</v>
      </c>
      <c r="V169">
        <f t="shared" si="14"/>
        <v>6.6535725498186232E-2</v>
      </c>
      <c r="W169">
        <f t="shared" si="14"/>
        <v>7.4166884931386762E-2</v>
      </c>
      <c r="X169">
        <f t="shared" si="14"/>
        <v>2.9976552363022713E-2</v>
      </c>
      <c r="Y169">
        <f t="shared" si="14"/>
        <v>4.2150949717135455E-3</v>
      </c>
      <c r="Z169">
        <f t="shared" si="14"/>
        <v>3.8195896278766961E-2</v>
      </c>
      <c r="AA169">
        <f t="shared" si="14"/>
        <v>6.417579439851287E-2</v>
      </c>
      <c r="AB169">
        <f t="shared" si="14"/>
        <v>0.11715305500132586</v>
      </c>
      <c r="AC169">
        <f t="shared" si="14"/>
        <v>2.2746578508203719E-5</v>
      </c>
      <c r="AD169">
        <f t="shared" si="14"/>
        <v>0.24322497199914783</v>
      </c>
      <c r="AE169">
        <f t="shared" si="14"/>
        <v>0.30133308257124014</v>
      </c>
      <c r="AF169">
        <f t="shared" si="14"/>
        <v>0.77764791965011215</v>
      </c>
      <c r="AG169">
        <f t="shared" si="14"/>
        <v>0.91867951902466249</v>
      </c>
      <c r="AH169">
        <f t="shared" si="14"/>
        <v>1.189339915067956</v>
      </c>
    </row>
    <row r="170" spans="1:64" x14ac:dyDescent="0.25">
      <c r="G170" t="s">
        <v>4</v>
      </c>
      <c r="J170">
        <f>$I166+($C168)*(EXP(-EXP($A168-$B168*J167)))</f>
        <v>2.0162717198481547E-2</v>
      </c>
      <c r="K170">
        <f t="shared" ref="K170:AH170" si="15">$I166+($C168)*(EXP(-EXP($A168-$B168*K167)))</f>
        <v>2.4047492275406486E-2</v>
      </c>
      <c r="L170">
        <f t="shared" si="15"/>
        <v>2.8627103663513041E-2</v>
      </c>
      <c r="M170">
        <f t="shared" si="15"/>
        <v>3.4007948452986665E-2</v>
      </c>
      <c r="N170">
        <f t="shared" si="15"/>
        <v>4.0309645636404282E-2</v>
      </c>
      <c r="O170">
        <f t="shared" si="15"/>
        <v>4.7666217544837151E-2</v>
      </c>
      <c r="P170">
        <f t="shared" si="15"/>
        <v>5.622731666195746E-2</v>
      </c>
      <c r="Q170">
        <f t="shared" si="15"/>
        <v>6.6159492341192325E-2</v>
      </c>
      <c r="R170">
        <f t="shared" si="15"/>
        <v>7.7647491070286151E-2</v>
      </c>
      <c r="S170">
        <f t="shared" si="15"/>
        <v>9.089558306005191E-2</v>
      </c>
      <c r="T170">
        <f t="shared" si="15"/>
        <v>0.10612890709274897</v>
      </c>
      <c r="U170">
        <f t="shared" si="15"/>
        <v>0.12359482476381183</v>
      </c>
      <c r="V170">
        <f t="shared" si="15"/>
        <v>0.14356427450181378</v>
      </c>
      <c r="W170">
        <f t="shared" si="15"/>
        <v>0.16633311506861323</v>
      </c>
      <c r="X170">
        <f t="shared" si="15"/>
        <v>0.1922234476369773</v>
      </c>
      <c r="Y170">
        <f t="shared" si="15"/>
        <v>0.22158490502828646</v>
      </c>
      <c r="Z170">
        <f t="shared" si="15"/>
        <v>0.25479589627876698</v>
      </c>
      <c r="AA170">
        <f t="shared" si="15"/>
        <v>0.29226479439851288</v>
      </c>
      <c r="AB170">
        <f t="shared" si="15"/>
        <v>0.33443105500132586</v>
      </c>
      <c r="AC170">
        <f t="shared" si="15"/>
        <v>0.38176625342149179</v>
      </c>
      <c r="AD170">
        <f t="shared" si="15"/>
        <v>0.43477502800085222</v>
      </c>
      <c r="AE170">
        <f t="shared" si="15"/>
        <v>0.49399591742875981</v>
      </c>
      <c r="AF170">
        <f t="shared" si="15"/>
        <v>0.56000208034988785</v>
      </c>
      <c r="AG170">
        <f t="shared" si="15"/>
        <v>0.6334018859195637</v>
      </c>
      <c r="AH170">
        <f t="shared" si="15"/>
        <v>0.71483936458066177</v>
      </c>
    </row>
    <row r="173" spans="1:64" x14ac:dyDescent="0.25">
      <c r="N173" t="s">
        <v>19</v>
      </c>
      <c r="P173">
        <f>BL170</f>
        <v>0</v>
      </c>
      <c r="R173" t="s">
        <v>20</v>
      </c>
      <c r="U173">
        <f>((P173*1000)/(365*24))*4</f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workbookViewId="0">
      <selection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3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3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6</v>
      </c>
      <c r="B3" t="s">
        <v>1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3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3">
        <v>2.0850678708171588</v>
      </c>
      <c r="B5" s="3">
        <v>6.214036708228822E-2</v>
      </c>
      <c r="C5" s="3">
        <v>4159.3343900140035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</row>
    <row r="6" spans="1:34" x14ac:dyDescent="0.25">
      <c r="E6" t="s">
        <v>3</v>
      </c>
      <c r="F6">
        <f>SUM(J6:AC6)</f>
        <v>259.46410961934674</v>
      </c>
      <c r="I6">
        <v>0</v>
      </c>
      <c r="J6">
        <f>(J7-J3)^2</f>
        <v>0.76312828846487912</v>
      </c>
      <c r="K6">
        <f t="shared" ref="K6:AH6" si="1">(K7-K3)^2</f>
        <v>0.32487460824303249</v>
      </c>
      <c r="L6">
        <f t="shared" si="1"/>
        <v>6.640421673398191E-3</v>
      </c>
      <c r="M6">
        <f t="shared" si="1"/>
        <v>0.66275940840279635</v>
      </c>
      <c r="N6">
        <f t="shared" si="1"/>
        <v>1.192377834117796</v>
      </c>
      <c r="O6">
        <f t="shared" si="1"/>
        <v>8.3380400313046827</v>
      </c>
      <c r="P6">
        <f t="shared" si="1"/>
        <v>11.737056277317924</v>
      </c>
      <c r="Q6">
        <f t="shared" si="1"/>
        <v>5.9760560580738682</v>
      </c>
      <c r="R6">
        <f t="shared" si="1"/>
        <v>7.5832891182271156E-2</v>
      </c>
      <c r="S6">
        <f t="shared" si="1"/>
        <v>2.4262927580489184</v>
      </c>
      <c r="T6">
        <f t="shared" si="1"/>
        <v>10.700905465555824</v>
      </c>
      <c r="U6">
        <f t="shared" si="1"/>
        <v>22.936976501238863</v>
      </c>
      <c r="V6">
        <f t="shared" si="1"/>
        <v>21.124984609201029</v>
      </c>
      <c r="W6">
        <f t="shared" si="1"/>
        <v>5.9563488847523471</v>
      </c>
      <c r="X6">
        <f t="shared" si="1"/>
        <v>1.0251439560925659</v>
      </c>
      <c r="Y6">
        <f t="shared" si="1"/>
        <v>11.449975775004702</v>
      </c>
      <c r="Z6">
        <f t="shared" si="1"/>
        <v>76.119133013263522</v>
      </c>
      <c r="AA6">
        <f t="shared" si="1"/>
        <v>21.518213868221373</v>
      </c>
      <c r="AB6">
        <f t="shared" si="1"/>
        <v>45.764191802571801</v>
      </c>
      <c r="AC6">
        <f t="shared" si="1"/>
        <v>11.36517716661514</v>
      </c>
      <c r="AD6">
        <f t="shared" si="1"/>
        <v>52.9930909769663</v>
      </c>
      <c r="AE6">
        <f t="shared" si="1"/>
        <v>660.58336430894781</v>
      </c>
      <c r="AF6">
        <f t="shared" si="1"/>
        <v>2174.2234673084818</v>
      </c>
      <c r="AG6">
        <f t="shared" si="1"/>
        <v>3939.1733445754462</v>
      </c>
      <c r="AH6">
        <f t="shared" si="1"/>
        <v>908.56270169813035</v>
      </c>
    </row>
    <row r="7" spans="1:34" x14ac:dyDescent="0.25">
      <c r="G7" t="s">
        <v>4</v>
      </c>
      <c r="J7">
        <f>$I3+($C5)*(EXP(-EXP($A5-$B5*J4)))</f>
        <v>6.9435721426790575</v>
      </c>
      <c r="K7">
        <f t="shared" ref="K7:AH7" si="2">$I3+($C5)*(EXP(-EXP($A5-$B5*K4)))</f>
        <v>8.1930527260937769</v>
      </c>
      <c r="L7">
        <f t="shared" si="2"/>
        <v>10.017663782500403</v>
      </c>
      <c r="M7">
        <f t="shared" si="2"/>
        <v>12.612454632475949</v>
      </c>
      <c r="N7">
        <f t="shared" si="2"/>
        <v>16.211739453955499</v>
      </c>
      <c r="O7">
        <f t="shared" si="2"/>
        <v>21.088833545127549</v>
      </c>
      <c r="P7">
        <f t="shared" si="2"/>
        <v>27.553521256047052</v>
      </c>
      <c r="Q7">
        <f t="shared" si="2"/>
        <v>35.94714267977038</v>
      </c>
      <c r="R7">
        <f t="shared" si="2"/>
        <v>46.635382275442858</v>
      </c>
      <c r="S7">
        <f t="shared" si="2"/>
        <v>59.999036174529188</v>
      </c>
      <c r="T7">
        <f t="shared" si="2"/>
        <v>76.423203848279996</v>
      </c>
      <c r="U7">
        <f t="shared" si="2"/>
        <v>96.285476362029385</v>
      </c>
      <c r="V7">
        <f t="shared" si="2"/>
        <v>119.94376640341406</v>
      </c>
      <c r="W7">
        <f t="shared" si="2"/>
        <v>147.72444076895019</v>
      </c>
      <c r="X7">
        <f t="shared" si="2"/>
        <v>179.91137707108359</v>
      </c>
      <c r="Y7">
        <f t="shared" si="2"/>
        <v>216.73648171643501</v>
      </c>
      <c r="Z7">
        <f t="shared" si="2"/>
        <v>258.37208804155591</v>
      </c>
      <c r="AA7">
        <f t="shared" si="2"/>
        <v>304.92551588388011</v>
      </c>
      <c r="AB7">
        <f t="shared" si="2"/>
        <v>356.43593063612269</v>
      </c>
      <c r="AC7">
        <f t="shared" si="2"/>
        <v>412.87350315741577</v>
      </c>
      <c r="AD7">
        <f t="shared" si="2"/>
        <v>474.14075136016515</v>
      </c>
      <c r="AE7">
        <f t="shared" si="2"/>
        <v>540.07584636205786</v>
      </c>
      <c r="AF7">
        <f t="shared" si="2"/>
        <v>610.4575942178999</v>
      </c>
      <c r="AG7">
        <f t="shared" si="2"/>
        <v>685.01175910248026</v>
      </c>
      <c r="AH7">
        <f t="shared" si="2"/>
        <v>763.41837385638576</v>
      </c>
    </row>
    <row r="10" spans="1:34" x14ac:dyDescent="0.25">
      <c r="N10" t="s">
        <v>17</v>
      </c>
      <c r="P10">
        <f>BL7</f>
        <v>0</v>
      </c>
    </row>
    <row r="11" spans="1:34" x14ac:dyDescent="0.25">
      <c r="K11">
        <f>C5*365*24/4</f>
        <v>9108942.3141306676</v>
      </c>
    </row>
    <row r="12" spans="1:34" x14ac:dyDescent="0.25">
      <c r="N12" t="s">
        <v>21</v>
      </c>
      <c r="P12">
        <f>P35+P58+P81+P104+P127+P150+P173</f>
        <v>0</v>
      </c>
    </row>
    <row r="27" spans="1:34" x14ac:dyDescent="0.25">
      <c r="A27" s="1" t="s">
        <v>7</v>
      </c>
      <c r="B27" t="s">
        <v>2</v>
      </c>
      <c r="I27">
        <v>1000</v>
      </c>
      <c r="J27">
        <v>2000</v>
      </c>
      <c r="K27" s="13">
        <v>4810</v>
      </c>
      <c r="L27" s="13">
        <v>6383.1</v>
      </c>
      <c r="M27" s="13">
        <v>9279.7999999999993</v>
      </c>
      <c r="N27" s="13">
        <v>12749.885</v>
      </c>
      <c r="O27" s="13">
        <v>17411.902999999998</v>
      </c>
      <c r="P27" s="13">
        <v>23307.081000000002</v>
      </c>
      <c r="Q27" s="13">
        <v>28169.936000000002</v>
      </c>
      <c r="R27" s="13">
        <v>34337.372000000003</v>
      </c>
      <c r="S27" s="13">
        <v>40701.314999999995</v>
      </c>
      <c r="T27" s="13">
        <v>47973.924999999996</v>
      </c>
      <c r="U27" s="13">
        <v>56482.856</v>
      </c>
      <c r="V27" s="13">
        <v>64415.552000000003</v>
      </c>
      <c r="W27" s="13">
        <v>76595.795000000013</v>
      </c>
      <c r="X27" s="13">
        <v>86236.38900000001</v>
      </c>
      <c r="Y27" s="13">
        <v>96439.362999999998</v>
      </c>
      <c r="Z27" s="13">
        <v>109443.61</v>
      </c>
      <c r="AA27" s="13">
        <v>121014.38599999998</v>
      </c>
      <c r="AB27" s="13">
        <v>133814.39199999999</v>
      </c>
      <c r="AC27" s="13">
        <v>147536</v>
      </c>
      <c r="AD27" s="13">
        <v>161507</v>
      </c>
      <c r="AE27" s="13">
        <v>177140.15</v>
      </c>
      <c r="AF27" s="13">
        <v>188968.35</v>
      </c>
      <c r="AG27" s="13">
        <v>203902.15</v>
      </c>
      <c r="AH27" s="13">
        <v>216579</v>
      </c>
    </row>
    <row r="28" spans="1:34" x14ac:dyDescent="0.25">
      <c r="A28" t="s">
        <v>6</v>
      </c>
      <c r="B28" t="s">
        <v>1</v>
      </c>
      <c r="I28">
        <f t="shared" ref="I28:AH28" si="3">I27/1000</f>
        <v>1</v>
      </c>
      <c r="J28">
        <f t="shared" si="3"/>
        <v>2</v>
      </c>
      <c r="K28">
        <f t="shared" si="3"/>
        <v>4.8099999999999996</v>
      </c>
      <c r="L28">
        <f t="shared" si="3"/>
        <v>6.3831000000000007</v>
      </c>
      <c r="M28">
        <f t="shared" si="3"/>
        <v>9.2797999999999998</v>
      </c>
      <c r="N28">
        <f t="shared" si="3"/>
        <v>12.749885000000001</v>
      </c>
      <c r="O28">
        <f t="shared" si="3"/>
        <v>17.411902999999999</v>
      </c>
      <c r="P28">
        <f t="shared" si="3"/>
        <v>23.307081000000004</v>
      </c>
      <c r="Q28">
        <f t="shared" si="3"/>
        <v>28.169936</v>
      </c>
      <c r="R28">
        <f t="shared" si="3"/>
        <v>34.337372000000002</v>
      </c>
      <c r="S28">
        <f t="shared" si="3"/>
        <v>40.701314999999994</v>
      </c>
      <c r="T28">
        <f t="shared" si="3"/>
        <v>47.973924999999994</v>
      </c>
      <c r="U28">
        <f t="shared" si="3"/>
        <v>56.482855999999998</v>
      </c>
      <c r="V28">
        <f t="shared" si="3"/>
        <v>64.415552000000005</v>
      </c>
      <c r="W28">
        <f t="shared" si="3"/>
        <v>76.59579500000001</v>
      </c>
      <c r="X28">
        <f t="shared" si="3"/>
        <v>86.236389000000017</v>
      </c>
      <c r="Y28">
        <f t="shared" si="3"/>
        <v>96.439363</v>
      </c>
      <c r="Z28">
        <f t="shared" si="3"/>
        <v>109.44361000000001</v>
      </c>
      <c r="AA28">
        <f t="shared" si="3"/>
        <v>121.01438599999999</v>
      </c>
      <c r="AB28">
        <f t="shared" si="3"/>
        <v>133.814392</v>
      </c>
      <c r="AC28">
        <f t="shared" si="3"/>
        <v>147.536</v>
      </c>
      <c r="AD28">
        <f t="shared" si="3"/>
        <v>161.50700000000001</v>
      </c>
      <c r="AE28">
        <f t="shared" si="3"/>
        <v>177.14015000000001</v>
      </c>
      <c r="AF28">
        <f t="shared" si="3"/>
        <v>188.96835000000002</v>
      </c>
      <c r="AG28">
        <f t="shared" si="3"/>
        <v>203.90215000000001</v>
      </c>
      <c r="AH28">
        <f t="shared" si="3"/>
        <v>216.57900000000001</v>
      </c>
    </row>
    <row r="29" spans="1:3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3">
        <v>1.6656577946090987</v>
      </c>
      <c r="B30" s="3">
        <v>7.7319865094171478E-2</v>
      </c>
      <c r="C30" s="3">
        <v>448.93821502690764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</row>
    <row r="31" spans="1:34" x14ac:dyDescent="0.25">
      <c r="E31" t="s">
        <v>3</v>
      </c>
      <c r="F31">
        <f>SUM(J31:AC31)</f>
        <v>21.403372593140315</v>
      </c>
      <c r="I31">
        <v>0</v>
      </c>
      <c r="J31">
        <f>(J32-J28)^2</f>
        <v>5.5591250994906476</v>
      </c>
      <c r="K31">
        <f t="shared" ref="K31:AH31" si="4">(K32-K28)^2</f>
        <v>1.0472830016923891</v>
      </c>
      <c r="L31">
        <f t="shared" si="4"/>
        <v>1.9273006929535277</v>
      </c>
      <c r="M31">
        <f t="shared" si="4"/>
        <v>0.94404733145392172</v>
      </c>
      <c r="N31">
        <f t="shared" si="4"/>
        <v>0.35975624631262204</v>
      </c>
      <c r="O31">
        <f t="shared" si="4"/>
        <v>7.6674067308900543E-2</v>
      </c>
      <c r="P31">
        <f t="shared" si="4"/>
        <v>2.6952855083689453</v>
      </c>
      <c r="Q31">
        <f t="shared" si="4"/>
        <v>1.4044983721357698</v>
      </c>
      <c r="R31">
        <f t="shared" si="4"/>
        <v>1.4784912974673881</v>
      </c>
      <c r="S31">
        <f t="shared" si="4"/>
        <v>0.37882557411639917</v>
      </c>
      <c r="T31">
        <f t="shared" si="4"/>
        <v>1.0634347629280595E-2</v>
      </c>
      <c r="U31">
        <f t="shared" si="4"/>
        <v>9.6112884091021776E-4</v>
      </c>
      <c r="V31">
        <f t="shared" si="4"/>
        <v>1.8846403541984746</v>
      </c>
      <c r="W31">
        <f t="shared" si="4"/>
        <v>0.59335082304735631</v>
      </c>
      <c r="X31">
        <f t="shared" si="4"/>
        <v>6.7612981408991399E-2</v>
      </c>
      <c r="Y31">
        <f t="shared" si="4"/>
        <v>1.6525339136338038</v>
      </c>
      <c r="Z31">
        <f t="shared" si="4"/>
        <v>2.4733572484380748E-4</v>
      </c>
      <c r="AA31">
        <f t="shared" si="4"/>
        <v>0.25393945403869811</v>
      </c>
      <c r="AB31">
        <f t="shared" si="4"/>
        <v>8.638038681572105E-3</v>
      </c>
      <c r="AC31">
        <f t="shared" si="4"/>
        <v>1.0595270246358723</v>
      </c>
      <c r="AD31">
        <f t="shared" si="4"/>
        <v>5.1825384227199089</v>
      </c>
      <c r="AE31">
        <f t="shared" si="4"/>
        <v>26.452048004305052</v>
      </c>
      <c r="AF31">
        <f t="shared" si="4"/>
        <v>17.965889913990054</v>
      </c>
      <c r="AG31">
        <f t="shared" si="4"/>
        <v>42.81998802862195</v>
      </c>
      <c r="AH31">
        <f t="shared" si="4"/>
        <v>45.687029838482026</v>
      </c>
    </row>
    <row r="32" spans="1:34" x14ac:dyDescent="0.25">
      <c r="G32" t="s">
        <v>4</v>
      </c>
      <c r="J32">
        <f>$I28+($C30)*(EXP(-EXP($A30-$B30*J29)))</f>
        <v>4.3577796969799039</v>
      </c>
      <c r="K32">
        <f t="shared" ref="K32:AH32" si="5">$I28+($C30)*(EXP(-EXP($A30-$B30*K29)))</f>
        <v>5.8333684584216909</v>
      </c>
      <c r="L32">
        <f t="shared" si="5"/>
        <v>7.7713725571563854</v>
      </c>
      <c r="M32">
        <f t="shared" si="5"/>
        <v>10.251420981377986</v>
      </c>
      <c r="N32">
        <f t="shared" si="5"/>
        <v>13.349681837531362</v>
      </c>
      <c r="O32">
        <f t="shared" si="5"/>
        <v>17.13500217423579</v>
      </c>
      <c r="P32">
        <f t="shared" si="5"/>
        <v>21.665348528380786</v>
      </c>
      <c r="Q32">
        <f t="shared" si="5"/>
        <v>26.984820658720608</v>
      </c>
      <c r="R32">
        <f t="shared" si="5"/>
        <v>33.121439724966812</v>
      </c>
      <c r="S32">
        <f t="shared" si="5"/>
        <v>40.085826922035523</v>
      </c>
      <c r="T32">
        <f t="shared" si="5"/>
        <v>47.870802026665821</v>
      </c>
      <c r="U32">
        <f t="shared" si="5"/>
        <v>56.451853921990448</v>
      </c>
      <c r="V32">
        <f t="shared" si="5"/>
        <v>65.788374040250844</v>
      </c>
      <c r="W32">
        <f t="shared" si="5"/>
        <v>75.825502313388384</v>
      </c>
      <c r="X32">
        <f t="shared" si="5"/>
        <v>86.496413963049704</v>
      </c>
      <c r="Y32">
        <f t="shared" si="5"/>
        <v>97.724872204025317</v>
      </c>
      <c r="Z32">
        <f t="shared" si="5"/>
        <v>109.42788308915128</v>
      </c>
      <c r="AA32">
        <f t="shared" si="5"/>
        <v>121.51831005582457</v>
      </c>
      <c r="AB32">
        <f t="shared" si="5"/>
        <v>133.90733304949683</v>
      </c>
      <c r="AC32">
        <f t="shared" si="5"/>
        <v>146.50666670867213</v>
      </c>
      <c r="AD32">
        <f t="shared" si="5"/>
        <v>159.23048107349842</v>
      </c>
      <c r="AE32">
        <f t="shared" si="5"/>
        <v>171.99699454791565</v>
      </c>
      <c r="AF32">
        <f t="shared" si="5"/>
        <v>184.72973113131295</v>
      </c>
      <c r="AG32">
        <f t="shared" si="5"/>
        <v>197.35845165513248</v>
      </c>
      <c r="AH32">
        <f t="shared" si="5"/>
        <v>209.81978186189542</v>
      </c>
    </row>
    <row r="35" spans="14:21" x14ac:dyDescent="0.25">
      <c r="N35" t="s">
        <v>19</v>
      </c>
      <c r="P35">
        <f>BL32</f>
        <v>0</v>
      </c>
      <c r="R35" t="s">
        <v>18</v>
      </c>
      <c r="U35">
        <f>((P35*1000)/(365*24))*4</f>
        <v>0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2.9174463833672801</v>
      </c>
      <c r="B53" s="3">
        <v>0.17416489902735457</v>
      </c>
      <c r="C53" s="3">
        <v>398.29666496972192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</row>
    <row r="54" spans="1:64" x14ac:dyDescent="0.25">
      <c r="E54" t="s">
        <v>3</v>
      </c>
      <c r="F54">
        <f>SUM(J54:AC54)</f>
        <v>154.79728429001338</v>
      </c>
      <c r="I54">
        <v>0</v>
      </c>
      <c r="J54">
        <f>(J55-J51)^2</f>
        <v>5.249011207737E-3</v>
      </c>
      <c r="K54">
        <f t="shared" ref="K54:AH54" si="6">(K55-K51)^2</f>
        <v>1.7471449891589764E-2</v>
      </c>
      <c r="L54">
        <f t="shared" si="6"/>
        <v>1.8449080149860353E-2</v>
      </c>
      <c r="M54">
        <f t="shared" si="6"/>
        <v>1.9893830768991492</v>
      </c>
      <c r="N54">
        <f t="shared" si="6"/>
        <v>6.2377610027689325</v>
      </c>
      <c r="O54">
        <f t="shared" si="6"/>
        <v>10.849770745239343</v>
      </c>
      <c r="P54">
        <f t="shared" si="6"/>
        <v>35.239212645095833</v>
      </c>
      <c r="Q54">
        <f t="shared" si="6"/>
        <v>22.165185143770177</v>
      </c>
      <c r="R54">
        <f t="shared" si="6"/>
        <v>12.782220826253564</v>
      </c>
      <c r="S54">
        <f t="shared" si="6"/>
        <v>0.50653248519008853</v>
      </c>
      <c r="T54">
        <f t="shared" si="6"/>
        <v>6.0601739926414259E-3</v>
      </c>
      <c r="U54">
        <f t="shared" si="6"/>
        <v>32.187597332830464</v>
      </c>
      <c r="V54">
        <f t="shared" si="6"/>
        <v>2.4960774780430643</v>
      </c>
      <c r="W54">
        <f t="shared" si="6"/>
        <v>0.40255271775929713</v>
      </c>
      <c r="X54">
        <f t="shared" si="6"/>
        <v>7.1334285249783774E-2</v>
      </c>
      <c r="Y54">
        <f t="shared" si="6"/>
        <v>6.5042742022414837</v>
      </c>
      <c r="Z54">
        <f t="shared" si="6"/>
        <v>1.2224948163165967</v>
      </c>
      <c r="AA54">
        <f t="shared" si="6"/>
        <v>11.847174907191599</v>
      </c>
      <c r="AB54">
        <f t="shared" si="6"/>
        <v>9.8497107576186114</v>
      </c>
      <c r="AC54">
        <f t="shared" si="6"/>
        <v>0.39877215230356666</v>
      </c>
      <c r="AD54">
        <f t="shared" si="6"/>
        <v>406.4568998163794</v>
      </c>
      <c r="AE54">
        <f t="shared" si="6"/>
        <v>839.94241519220645</v>
      </c>
      <c r="AF54">
        <f t="shared" si="6"/>
        <v>1154.671377080243</v>
      </c>
      <c r="AG54">
        <f t="shared" si="6"/>
        <v>2011.852077455266</v>
      </c>
      <c r="AH54">
        <f t="shared" si="6"/>
        <v>6310.4904447584877</v>
      </c>
    </row>
    <row r="55" spans="1:64" x14ac:dyDescent="0.25">
      <c r="G55" t="s">
        <v>4</v>
      </c>
      <c r="J55">
        <f>$I51+($C53)*(EXP(-EXP($A53-$B53*J52)))</f>
        <v>3.2622863035415848</v>
      </c>
      <c r="K55">
        <f t="shared" ref="K55:AH55" si="7">$I51+($C53)*(EXP(-EXP($A53-$B53*K52)))</f>
        <v>3.2630678625087115</v>
      </c>
      <c r="L55">
        <f t="shared" si="7"/>
        <v>3.2690859768732863</v>
      </c>
      <c r="M55">
        <f t="shared" si="7"/>
        <v>3.3018763947099017</v>
      </c>
      <c r="N55">
        <f t="shared" si="7"/>
        <v>3.4352075848239871</v>
      </c>
      <c r="O55">
        <f t="shared" si="7"/>
        <v>3.8584858298081457</v>
      </c>
      <c r="P55">
        <f t="shared" si="7"/>
        <v>4.9486061720285788</v>
      </c>
      <c r="Q55">
        <f t="shared" si="7"/>
        <v>7.3014790817839579</v>
      </c>
      <c r="R55">
        <f t="shared" si="7"/>
        <v>11.676383885190738</v>
      </c>
      <c r="S55">
        <f t="shared" si="7"/>
        <v>18.849742579143015</v>
      </c>
      <c r="T55">
        <f t="shared" si="7"/>
        <v>29.428561260774089</v>
      </c>
      <c r="U55">
        <f t="shared" si="7"/>
        <v>43.696523497548611</v>
      </c>
      <c r="V55">
        <f t="shared" si="7"/>
        <v>61.545735306530212</v>
      </c>
      <c r="W55">
        <f t="shared" si="7"/>
        <v>82.504931281662692</v>
      </c>
      <c r="X55">
        <f t="shared" si="7"/>
        <v>105.83871711360757</v>
      </c>
      <c r="Y55">
        <f t="shared" si="7"/>
        <v>130.67705130760089</v>
      </c>
      <c r="Z55">
        <f t="shared" si="7"/>
        <v>156.13827772578045</v>
      </c>
      <c r="AA55">
        <f t="shared" si="7"/>
        <v>181.42311075138767</v>
      </c>
      <c r="AB55">
        <f t="shared" si="7"/>
        <v>205.871875086834</v>
      </c>
      <c r="AC55">
        <f t="shared" si="7"/>
        <v>228.9879676982452</v>
      </c>
      <c r="AD55">
        <f t="shared" si="7"/>
        <v>250.43585178537239</v>
      </c>
      <c r="AE55">
        <f t="shared" si="7"/>
        <v>270.02304586605339</v>
      </c>
      <c r="AF55">
        <f t="shared" si="7"/>
        <v>287.67429166438137</v>
      </c>
      <c r="AG55">
        <f t="shared" si="7"/>
        <v>303.40385826797956</v>
      </c>
      <c r="AH55">
        <f t="shared" si="7"/>
        <v>317.28970269620066</v>
      </c>
    </row>
    <row r="58" spans="1:64" x14ac:dyDescent="0.25">
      <c r="N58" t="s">
        <v>19</v>
      </c>
      <c r="P58">
        <f>BL55</f>
        <v>0</v>
      </c>
      <c r="R58" t="s">
        <v>20</v>
      </c>
      <c r="U58">
        <f>((P58*1000)/(365*24))*4</f>
        <v>0</v>
      </c>
    </row>
    <row r="73" spans="1:34" x14ac:dyDescent="0.25">
      <c r="A73" s="1" t="s">
        <v>9</v>
      </c>
      <c r="B73" t="s">
        <v>2</v>
      </c>
      <c r="I73">
        <v>10</v>
      </c>
      <c r="J73">
        <v>20</v>
      </c>
      <c r="K73" s="13">
        <v>42</v>
      </c>
      <c r="L73" s="14">
        <v>66</v>
      </c>
      <c r="M73" s="14">
        <v>78</v>
      </c>
      <c r="N73" s="14">
        <v>90.4</v>
      </c>
      <c r="O73" s="14">
        <v>133.89999999999998</v>
      </c>
      <c r="P73" s="14">
        <v>136.19999999999999</v>
      </c>
      <c r="Q73" s="14">
        <v>152.5</v>
      </c>
      <c r="R73" s="14">
        <v>196.39999999999998</v>
      </c>
      <c r="S73" s="14">
        <v>193.1</v>
      </c>
      <c r="T73" s="14">
        <v>411</v>
      </c>
      <c r="U73" s="14">
        <v>445.2</v>
      </c>
      <c r="V73" s="14">
        <v>613.20000000000005</v>
      </c>
      <c r="W73" s="14">
        <v>1106.9000000000001</v>
      </c>
      <c r="X73" s="14">
        <v>1488.9</v>
      </c>
      <c r="Y73" s="14">
        <v>2197.1999999999998</v>
      </c>
      <c r="Z73" s="14">
        <v>3071.3</v>
      </c>
      <c r="AA73" s="14">
        <v>3619.1000000000004</v>
      </c>
      <c r="AB73" s="14">
        <v>7481.4</v>
      </c>
      <c r="AC73" s="14">
        <f>9943+1302</f>
        <v>11245</v>
      </c>
      <c r="AD73" s="14">
        <f>12947+1544</f>
        <v>14491</v>
      </c>
      <c r="AE73" s="14">
        <f>15727+1600</f>
        <v>17327</v>
      </c>
      <c r="AF73" s="14">
        <f>1709+19140</f>
        <v>20849</v>
      </c>
      <c r="AG73" s="14">
        <f>20698+1948</f>
        <v>22646</v>
      </c>
      <c r="AH73" s="14">
        <f>1931+24493</f>
        <v>26424</v>
      </c>
    </row>
    <row r="74" spans="1:34" x14ac:dyDescent="0.25">
      <c r="A74" t="s">
        <v>6</v>
      </c>
      <c r="B74" t="s">
        <v>1</v>
      </c>
      <c r="I74">
        <f t="shared" ref="I74:AH74" si="8">I73/1000</f>
        <v>0.01</v>
      </c>
      <c r="J74">
        <f t="shared" si="8"/>
        <v>0.02</v>
      </c>
      <c r="K74">
        <f t="shared" si="8"/>
        <v>4.2000000000000003E-2</v>
      </c>
      <c r="L74">
        <f t="shared" si="8"/>
        <v>6.6000000000000003E-2</v>
      </c>
      <c r="M74">
        <f t="shared" si="8"/>
        <v>7.8E-2</v>
      </c>
      <c r="N74">
        <f t="shared" si="8"/>
        <v>9.0400000000000008E-2</v>
      </c>
      <c r="O74">
        <f t="shared" si="8"/>
        <v>0.13389999999999996</v>
      </c>
      <c r="P74">
        <f t="shared" si="8"/>
        <v>0.13619999999999999</v>
      </c>
      <c r="Q74">
        <f t="shared" si="8"/>
        <v>0.1525</v>
      </c>
      <c r="R74">
        <f t="shared" si="8"/>
        <v>0.19639999999999996</v>
      </c>
      <c r="S74">
        <f t="shared" si="8"/>
        <v>0.19309999999999999</v>
      </c>
      <c r="T74">
        <f t="shared" si="8"/>
        <v>0.41099999999999998</v>
      </c>
      <c r="U74">
        <f t="shared" si="8"/>
        <v>0.44519999999999998</v>
      </c>
      <c r="V74">
        <f t="shared" si="8"/>
        <v>0.61320000000000008</v>
      </c>
      <c r="W74">
        <f t="shared" si="8"/>
        <v>1.1069</v>
      </c>
      <c r="X74">
        <f t="shared" si="8"/>
        <v>1.4889000000000001</v>
      </c>
      <c r="Y74">
        <f t="shared" si="8"/>
        <v>2.1971999999999996</v>
      </c>
      <c r="Z74">
        <f t="shared" si="8"/>
        <v>3.0713000000000004</v>
      </c>
      <c r="AA74">
        <f t="shared" si="8"/>
        <v>3.6191000000000004</v>
      </c>
      <c r="AB74">
        <f t="shared" si="8"/>
        <v>7.4813999999999998</v>
      </c>
      <c r="AC74">
        <f t="shared" si="8"/>
        <v>11.244999999999999</v>
      </c>
      <c r="AD74">
        <f t="shared" si="8"/>
        <v>14.491</v>
      </c>
      <c r="AE74">
        <f t="shared" si="8"/>
        <v>17.327000000000002</v>
      </c>
      <c r="AF74">
        <f t="shared" si="8"/>
        <v>20.849</v>
      </c>
      <c r="AG74">
        <f t="shared" si="8"/>
        <v>22.646000000000001</v>
      </c>
      <c r="AH74">
        <f t="shared" si="8"/>
        <v>26.423999999999999</v>
      </c>
    </row>
    <row r="75" spans="1:3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3.2696737788390102</v>
      </c>
      <c r="B76" s="3">
        <v>2.7459923179656211E-2</v>
      </c>
      <c r="C76" s="3">
        <v>43612716.952727333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</row>
    <row r="77" spans="1:34" x14ac:dyDescent="0.25">
      <c r="E77" t="s">
        <v>3</v>
      </c>
      <c r="F77">
        <f>SUM(J77:AC77)</f>
        <v>1.7588287405190999</v>
      </c>
      <c r="I77">
        <v>0</v>
      </c>
      <c r="J77">
        <f>(J78-J74)^2</f>
        <v>9.3399734840993195E-5</v>
      </c>
      <c r="K77">
        <f t="shared" ref="K77:AH77" si="9">(K78-K74)^2</f>
        <v>9.8148790669304927E-4</v>
      </c>
      <c r="L77">
        <f t="shared" si="9"/>
        <v>2.9901633294279E-3</v>
      </c>
      <c r="M77">
        <f t="shared" si="9"/>
        <v>4.2850897464598902E-3</v>
      </c>
      <c r="N77">
        <f t="shared" si="9"/>
        <v>5.714162961773908E-3</v>
      </c>
      <c r="O77">
        <f t="shared" si="9"/>
        <v>1.3214211700606354E-2</v>
      </c>
      <c r="P77">
        <f t="shared" si="9"/>
        <v>1.206233621882173E-2</v>
      </c>
      <c r="Q77">
        <f t="shared" si="9"/>
        <v>1.2775675749019652E-2</v>
      </c>
      <c r="R77">
        <f t="shared" si="9"/>
        <v>1.8006277218798036E-2</v>
      </c>
      <c r="S77">
        <f t="shared" si="9"/>
        <v>8.4672348237615214E-3</v>
      </c>
      <c r="T77">
        <f t="shared" si="9"/>
        <v>5.9774191823528312E-2</v>
      </c>
      <c r="U77">
        <f t="shared" si="9"/>
        <v>2.8957940936793373E-2</v>
      </c>
      <c r="V77">
        <f t="shared" si="9"/>
        <v>2.5847051016089403E-2</v>
      </c>
      <c r="W77">
        <f t="shared" si="9"/>
        <v>0.13579683961257283</v>
      </c>
      <c r="X77">
        <f t="shared" si="9"/>
        <v>8.7494702758267068E-2</v>
      </c>
      <c r="Y77">
        <f t="shared" si="9"/>
        <v>8.4451767194779453E-2</v>
      </c>
      <c r="Z77">
        <f t="shared" si="9"/>
        <v>3.5465003006513551E-3</v>
      </c>
      <c r="AA77">
        <f t="shared" si="9"/>
        <v>1.173021103739762</v>
      </c>
      <c r="AB77">
        <f t="shared" si="9"/>
        <v>5.0665295821245127E-2</v>
      </c>
      <c r="AC77">
        <f t="shared" si="9"/>
        <v>3.0683307925208025E-2</v>
      </c>
      <c r="AD77">
        <f t="shared" si="9"/>
        <v>4.8711951919825056</v>
      </c>
      <c r="AE77">
        <f t="shared" si="9"/>
        <v>57.524105562338718</v>
      </c>
      <c r="AF77">
        <f t="shared" si="9"/>
        <v>253.37003567903309</v>
      </c>
      <c r="AG77">
        <f t="shared" si="9"/>
        <v>964.13456096923596</v>
      </c>
      <c r="AH77">
        <f t="shared" si="9"/>
        <v>2621.4129424283733</v>
      </c>
    </row>
    <row r="78" spans="1:34" x14ac:dyDescent="0.25">
      <c r="G78" t="s">
        <v>4</v>
      </c>
      <c r="J78">
        <f>$I74+($C76)*(EXP(-EXP($A76-$B76*J75)))</f>
        <v>1.0335646175713909E-2</v>
      </c>
      <c r="K78">
        <f t="shared" ref="K78:AH78" si="10">$I74+($C76)*(EXP(-EXP($A76-$B76*K75)))</f>
        <v>1.0671292610561649E-2</v>
      </c>
      <c r="L78">
        <f t="shared" si="10"/>
        <v>1.1317614084351623E-2</v>
      </c>
      <c r="M78">
        <f t="shared" si="10"/>
        <v>1.2539403100339125E-2</v>
      </c>
      <c r="N78">
        <f t="shared" si="10"/>
        <v>1.4807917334062649E-2</v>
      </c>
      <c r="O78">
        <f t="shared" si="10"/>
        <v>1.8946915219267113E-2</v>
      </c>
      <c r="P78">
        <f t="shared" si="10"/>
        <v>2.6371332436281772E-2</v>
      </c>
      <c r="Q78">
        <f t="shared" si="10"/>
        <v>3.9470465147291467E-2</v>
      </c>
      <c r="R78">
        <f t="shared" si="10"/>
        <v>6.2212529575977012E-2</v>
      </c>
      <c r="S78">
        <f t="shared" si="10"/>
        <v>0.10108242111551988</v>
      </c>
      <c r="T78">
        <f t="shared" si="10"/>
        <v>0.16651238922283132</v>
      </c>
      <c r="U78">
        <f t="shared" si="10"/>
        <v>0.27502967080952867</v>
      </c>
      <c r="V78">
        <f t="shared" si="10"/>
        <v>0.45242981925714776</v>
      </c>
      <c r="W78">
        <f t="shared" si="10"/>
        <v>0.738393772627147</v>
      </c>
      <c r="X78">
        <f t="shared" si="10"/>
        <v>1.1931049649533194</v>
      </c>
      <c r="Y78">
        <f t="shared" si="10"/>
        <v>1.9065941377143611</v>
      </c>
      <c r="Z78">
        <f t="shared" si="10"/>
        <v>3.0117474996272087</v>
      </c>
      <c r="AA78">
        <f t="shared" si="10"/>
        <v>4.7021609880056445</v>
      </c>
      <c r="AB78">
        <f t="shared" si="10"/>
        <v>7.2563104715424434</v>
      </c>
      <c r="AC78">
        <f t="shared" si="10"/>
        <v>11.069833485148536</v>
      </c>
      <c r="AD78">
        <f t="shared" si="10"/>
        <v>16.698078429051062</v>
      </c>
      <c r="AE78">
        <f t="shared" si="10"/>
        <v>24.911464751209458</v>
      </c>
      <c r="AF78">
        <f t="shared" si="10"/>
        <v>36.76660144239807</v>
      </c>
      <c r="AG78">
        <f t="shared" si="10"/>
        <v>53.696516275405727</v>
      </c>
      <c r="AH78">
        <f t="shared" si="10"/>
        <v>77.623735765220246</v>
      </c>
    </row>
    <row r="81" spans="1:34" x14ac:dyDescent="0.25">
      <c r="N81" t="s">
        <v>19</v>
      </c>
      <c r="P81">
        <f>BL78</f>
        <v>0</v>
      </c>
      <c r="R81" t="s">
        <v>20</v>
      </c>
      <c r="U81">
        <f>((P81*1000)/(365*24))*4</f>
        <v>0</v>
      </c>
    </row>
    <row r="96" spans="1:34" s="5" customFormat="1" x14ac:dyDescent="0.25">
      <c r="A96" s="4" t="s">
        <v>10</v>
      </c>
      <c r="K96" s="15"/>
      <c r="L96" s="16"/>
      <c r="M96" s="16">
        <v>2</v>
      </c>
      <c r="N96" s="16">
        <v>3</v>
      </c>
      <c r="O96" s="16">
        <v>3</v>
      </c>
      <c r="P96" s="16">
        <v>7</v>
      </c>
      <c r="Q96" s="16">
        <v>9</v>
      </c>
      <c r="R96" s="16">
        <v>9</v>
      </c>
      <c r="S96" s="16">
        <v>12.600000000000001</v>
      </c>
      <c r="T96" s="16">
        <v>12.599999999999994</v>
      </c>
      <c r="U96" s="16">
        <v>12.599999999999994</v>
      </c>
      <c r="V96" s="16">
        <v>12.600000000000023</v>
      </c>
      <c r="W96" s="16">
        <v>14.600000000000023</v>
      </c>
      <c r="X96" s="16">
        <v>14.64</v>
      </c>
      <c r="Y96" s="16">
        <v>12.64</v>
      </c>
      <c r="Z96" s="16">
        <v>14.14</v>
      </c>
      <c r="AA96" s="16">
        <v>19.34</v>
      </c>
      <c r="AB96" s="16">
        <v>68.150000000000006</v>
      </c>
      <c r="AC96" s="16">
        <v>93.9</v>
      </c>
      <c r="AD96" s="16">
        <v>148.9</v>
      </c>
      <c r="AE96" s="16">
        <v>163.9</v>
      </c>
      <c r="AF96" s="16">
        <v>263.89999999999998</v>
      </c>
      <c r="AG96" s="16">
        <v>476.9</v>
      </c>
      <c r="AH96" s="16">
        <v>1522</v>
      </c>
    </row>
    <row r="97" spans="1:34" s="17" customFormat="1" x14ac:dyDescent="0.25">
      <c r="A97" s="17" t="s">
        <v>6</v>
      </c>
      <c r="B97" s="17" t="s">
        <v>2</v>
      </c>
      <c r="M97" s="18">
        <f>M96/1000</f>
        <v>2E-3</v>
      </c>
      <c r="N97" s="18">
        <f t="shared" ref="N97:AH97" si="11">N96/1000</f>
        <v>3.0000000000000001E-3</v>
      </c>
      <c r="O97" s="18">
        <f t="shared" si="11"/>
        <v>3.0000000000000001E-3</v>
      </c>
      <c r="P97" s="18">
        <f t="shared" si="11"/>
        <v>7.0000000000000001E-3</v>
      </c>
      <c r="Q97" s="18">
        <f t="shared" si="11"/>
        <v>8.9999999999999993E-3</v>
      </c>
      <c r="R97" s="18">
        <f t="shared" si="11"/>
        <v>8.9999999999999993E-3</v>
      </c>
      <c r="S97" s="18">
        <f t="shared" si="11"/>
        <v>1.2600000000000002E-2</v>
      </c>
      <c r="T97" s="18">
        <f t="shared" si="11"/>
        <v>1.2599999999999995E-2</v>
      </c>
      <c r="U97" s="18">
        <f t="shared" si="11"/>
        <v>1.2599999999999995E-2</v>
      </c>
      <c r="V97" s="18">
        <f t="shared" si="11"/>
        <v>1.2600000000000023E-2</v>
      </c>
      <c r="W97" s="18">
        <f t="shared" si="11"/>
        <v>1.4600000000000023E-2</v>
      </c>
      <c r="X97" s="18">
        <f t="shared" si="11"/>
        <v>1.464E-2</v>
      </c>
      <c r="Y97" s="18">
        <f t="shared" si="11"/>
        <v>1.264E-2</v>
      </c>
      <c r="Z97" s="18">
        <f t="shared" si="11"/>
        <v>1.414E-2</v>
      </c>
      <c r="AA97" s="18">
        <f t="shared" si="11"/>
        <v>1.934E-2</v>
      </c>
      <c r="AB97" s="18">
        <f t="shared" si="11"/>
        <v>6.8150000000000002E-2</v>
      </c>
      <c r="AC97" s="18">
        <f t="shared" si="11"/>
        <v>9.3900000000000011E-2</v>
      </c>
      <c r="AD97" s="18">
        <f t="shared" si="11"/>
        <v>0.1489</v>
      </c>
      <c r="AE97" s="18">
        <f t="shared" si="11"/>
        <v>0.16390000000000002</v>
      </c>
      <c r="AF97" s="18">
        <f t="shared" si="11"/>
        <v>0.26389999999999997</v>
      </c>
      <c r="AG97" s="18">
        <f t="shared" si="11"/>
        <v>0.47689999999999999</v>
      </c>
      <c r="AH97" s="18">
        <f t="shared" si="11"/>
        <v>1.522</v>
      </c>
    </row>
    <row r="98" spans="1:34" x14ac:dyDescent="0.25">
      <c r="A98" s="2" t="s">
        <v>26</v>
      </c>
      <c r="B98" s="2" t="s">
        <v>25</v>
      </c>
      <c r="C98" s="2" t="s">
        <v>14</v>
      </c>
      <c r="G98" t="s">
        <v>24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2.87078168040486</v>
      </c>
      <c r="B99" s="3">
        <v>5.4734106542997735E-2</v>
      </c>
      <c r="C99" s="3">
        <v>34.509979520900231</v>
      </c>
      <c r="G99" t="s">
        <v>23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</row>
    <row r="100" spans="1:34" x14ac:dyDescent="0.25">
      <c r="E100" t="s">
        <v>3</v>
      </c>
      <c r="F100">
        <f>SUM(J100:AC100)</f>
        <v>0.13094420126619788</v>
      </c>
      <c r="M100">
        <f>ABS(M101-M97)</f>
        <v>1.9760353807500154E-3</v>
      </c>
      <c r="N100">
        <f t="shared" ref="N100:AH100" si="12">ABS(N101-N97)</f>
        <v>2.9489982630066503E-3</v>
      </c>
      <c r="O100">
        <f t="shared" si="12"/>
        <v>2.8957374558873715E-3</v>
      </c>
      <c r="P100">
        <f t="shared" si="12"/>
        <v>6.7948218308809434E-3</v>
      </c>
      <c r="Q100">
        <f t="shared" si="12"/>
        <v>8.6105295933083074E-3</v>
      </c>
      <c r="R100">
        <f t="shared" si="12"/>
        <v>8.2855162840116854E-3</v>
      </c>
      <c r="S100">
        <f t="shared" si="12"/>
        <v>1.1330962624390276E-2</v>
      </c>
      <c r="T100">
        <f t="shared" si="12"/>
        <v>1.0413908736386517E-2</v>
      </c>
      <c r="U100">
        <f t="shared" si="12"/>
        <v>8.9416796460867927E-3</v>
      </c>
      <c r="V100">
        <f t="shared" si="12"/>
        <v>6.6435867556444098E-3</v>
      </c>
      <c r="W100">
        <f t="shared" si="12"/>
        <v>5.1504324549047024E-3</v>
      </c>
      <c r="X100">
        <f t="shared" si="12"/>
        <v>1.2716914720791589E-5</v>
      </c>
      <c r="Y100">
        <f t="shared" si="12"/>
        <v>9.4811970028615012E-3</v>
      </c>
      <c r="Z100">
        <f t="shared" si="12"/>
        <v>1.8585412034452013E-2</v>
      </c>
      <c r="AA100">
        <f t="shared" si="12"/>
        <v>2.8073586988568381E-2</v>
      </c>
      <c r="AB100">
        <f t="shared" si="12"/>
        <v>7.9897782813276308E-4</v>
      </c>
      <c r="AC100">
        <f t="shared" si="12"/>
        <v>1.0147220473599727E-7</v>
      </c>
      <c r="AD100">
        <f t="shared" si="12"/>
        <v>2.0282254173185077E-2</v>
      </c>
      <c r="AE100">
        <f t="shared" si="12"/>
        <v>9.3439686238189212E-3</v>
      </c>
      <c r="AF100">
        <f t="shared" si="12"/>
        <v>3.4218836338113123E-2</v>
      </c>
      <c r="AG100">
        <f t="shared" si="12"/>
        <v>0.17693564971795678</v>
      </c>
      <c r="AH100">
        <f t="shared" si="12"/>
        <v>1.1357768071490861</v>
      </c>
    </row>
    <row r="101" spans="1:34" x14ac:dyDescent="0.25">
      <c r="G101" t="s">
        <v>4</v>
      </c>
      <c r="M101">
        <f t="shared" ref="M101:AH101" si="13">$I97+($C99)*(EXP(-EXP($A99-$B99*M98)))</f>
        <v>2.3964619249984627E-5</v>
      </c>
      <c r="N101">
        <f t="shared" si="13"/>
        <v>5.1001736993349563E-5</v>
      </c>
      <c r="O101">
        <f t="shared" si="13"/>
        <v>1.0426254411262872E-4</v>
      </c>
      <c r="P101">
        <f t="shared" si="13"/>
        <v>2.0517816911905709E-4</v>
      </c>
      <c r="Q101">
        <f t="shared" si="13"/>
        <v>3.8947040669169144E-4</v>
      </c>
      <c r="R101">
        <f t="shared" si="13"/>
        <v>7.1448371598831304E-4</v>
      </c>
      <c r="S101">
        <f t="shared" si="13"/>
        <v>1.269037375609726E-3</v>
      </c>
      <c r="T101">
        <f t="shared" si="13"/>
        <v>2.1860912636134777E-3</v>
      </c>
      <c r="U101">
        <f t="shared" si="13"/>
        <v>3.6583203539132026E-3</v>
      </c>
      <c r="V101">
        <f t="shared" si="13"/>
        <v>5.9564132443556128E-3</v>
      </c>
      <c r="W101">
        <f t="shared" si="13"/>
        <v>9.4495675450953203E-3</v>
      </c>
      <c r="X101">
        <f t="shared" si="13"/>
        <v>1.4627283085279209E-2</v>
      </c>
      <c r="Y101">
        <f t="shared" si="13"/>
        <v>2.2121197002861501E-2</v>
      </c>
      <c r="Z101">
        <f t="shared" si="13"/>
        <v>3.2725412034452013E-2</v>
      </c>
      <c r="AA101">
        <f t="shared" si="13"/>
        <v>4.7413586988568381E-2</v>
      </c>
      <c r="AB101">
        <f t="shared" si="13"/>
        <v>6.7351022171867239E-2</v>
      </c>
      <c r="AC101">
        <f t="shared" si="13"/>
        <v>9.3900101472204747E-2</v>
      </c>
      <c r="AD101">
        <f t="shared" si="13"/>
        <v>0.12861774582681493</v>
      </c>
      <c r="AE101">
        <f t="shared" si="13"/>
        <v>0.17324396862381894</v>
      </c>
      <c r="AF101">
        <f t="shared" si="13"/>
        <v>0.22968116366188684</v>
      </c>
      <c r="AG101">
        <f t="shared" si="13"/>
        <v>0.29996435028204321</v>
      </c>
      <c r="AH101">
        <f t="shared" si="13"/>
        <v>0.38622319285091389</v>
      </c>
    </row>
    <row r="104" spans="1:34" x14ac:dyDescent="0.25">
      <c r="N104" t="s">
        <v>19</v>
      </c>
      <c r="P104">
        <f>BL101</f>
        <v>0</v>
      </c>
      <c r="R104" t="s">
        <v>20</v>
      </c>
      <c r="U104">
        <f>((P104*1000)/(365*24))*4</f>
        <v>0</v>
      </c>
    </row>
    <row r="119" spans="1:34" x14ac:dyDescent="0.25">
      <c r="A119" s="1" t="s">
        <v>11</v>
      </c>
      <c r="B119" t="s">
        <v>2</v>
      </c>
      <c r="I119">
        <v>2</v>
      </c>
      <c r="J119">
        <v>4</v>
      </c>
      <c r="K119" s="13">
        <v>6</v>
      </c>
      <c r="L119" s="13">
        <v>10</v>
      </c>
      <c r="M119" s="13">
        <v>64</v>
      </c>
      <c r="N119" s="13">
        <v>133.4</v>
      </c>
      <c r="O119" s="13">
        <v>133.4</v>
      </c>
      <c r="P119" s="13">
        <v>139.66</v>
      </c>
      <c r="Q119" s="13">
        <v>150.24</v>
      </c>
      <c r="R119" s="13">
        <v>226.16</v>
      </c>
      <c r="S119" s="13">
        <v>226.38</v>
      </c>
      <c r="T119" s="13">
        <v>311.08000000000004</v>
      </c>
      <c r="U119" s="13">
        <v>451.92</v>
      </c>
      <c r="V119" s="13">
        <v>537.12</v>
      </c>
      <c r="W119" s="13">
        <v>724.05000000000007</v>
      </c>
      <c r="X119" s="13">
        <v>846.47699999999998</v>
      </c>
      <c r="Y119" s="13">
        <v>976.68200000000002</v>
      </c>
      <c r="Z119" s="13">
        <v>1109.9740000000002</v>
      </c>
      <c r="AA119" s="13">
        <v>1724.204</v>
      </c>
      <c r="AB119" s="13">
        <v>2382.768</v>
      </c>
      <c r="AC119" s="13">
        <v>3322</v>
      </c>
      <c r="AD119" s="13">
        <v>3829</v>
      </c>
      <c r="AE119" s="13">
        <v>4581</v>
      </c>
      <c r="AF119" s="13">
        <v>5469</v>
      </c>
      <c r="AG119" s="13">
        <v>5769</v>
      </c>
      <c r="AH119" s="13">
        <v>6491</v>
      </c>
    </row>
    <row r="120" spans="1:34" x14ac:dyDescent="0.25">
      <c r="A120" t="s">
        <v>5</v>
      </c>
      <c r="B120" t="s">
        <v>1</v>
      </c>
      <c r="I120">
        <f>I119/1000</f>
        <v>2E-3</v>
      </c>
      <c r="J120">
        <f t="shared" ref="J120:AH120" si="14">J119/1000</f>
        <v>4.0000000000000001E-3</v>
      </c>
      <c r="K120">
        <f t="shared" si="14"/>
        <v>6.0000000000000001E-3</v>
      </c>
      <c r="L120">
        <f t="shared" si="14"/>
        <v>0.01</v>
      </c>
      <c r="M120">
        <f t="shared" si="14"/>
        <v>6.4000000000000001E-2</v>
      </c>
      <c r="N120">
        <f t="shared" si="14"/>
        <v>0.13340000000000002</v>
      </c>
      <c r="O120">
        <f t="shared" si="14"/>
        <v>0.13340000000000002</v>
      </c>
      <c r="P120">
        <f t="shared" si="14"/>
        <v>0.13966000000000001</v>
      </c>
      <c r="Q120">
        <f t="shared" si="14"/>
        <v>0.15024000000000001</v>
      </c>
      <c r="R120">
        <f t="shared" si="14"/>
        <v>0.22616</v>
      </c>
      <c r="S120">
        <f t="shared" si="14"/>
        <v>0.22638</v>
      </c>
      <c r="T120">
        <f t="shared" si="14"/>
        <v>0.31108000000000002</v>
      </c>
      <c r="U120">
        <f t="shared" si="14"/>
        <v>0.45191999999999999</v>
      </c>
      <c r="V120">
        <f t="shared" si="14"/>
        <v>0.53712000000000004</v>
      </c>
      <c r="W120">
        <f t="shared" si="14"/>
        <v>0.72405000000000008</v>
      </c>
      <c r="X120">
        <f t="shared" si="14"/>
        <v>0.84647699999999992</v>
      </c>
      <c r="Y120">
        <f t="shared" si="14"/>
        <v>0.97668200000000005</v>
      </c>
      <c r="Z120">
        <f t="shared" si="14"/>
        <v>1.1099740000000002</v>
      </c>
      <c r="AA120">
        <f t="shared" si="14"/>
        <v>1.7242039999999998</v>
      </c>
      <c r="AB120">
        <f t="shared" si="14"/>
        <v>2.382768</v>
      </c>
      <c r="AC120">
        <f t="shared" si="14"/>
        <v>3.3220000000000001</v>
      </c>
      <c r="AD120">
        <f t="shared" si="14"/>
        <v>3.8290000000000002</v>
      </c>
      <c r="AE120">
        <f t="shared" si="14"/>
        <v>4.5810000000000004</v>
      </c>
      <c r="AF120">
        <f t="shared" si="14"/>
        <v>5.4690000000000003</v>
      </c>
      <c r="AG120">
        <f t="shared" si="14"/>
        <v>5.7690000000000001</v>
      </c>
      <c r="AH120">
        <f t="shared" si="14"/>
        <v>6.4909999999999997</v>
      </c>
    </row>
    <row r="121" spans="1:3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2.2590761663124894</v>
      </c>
      <c r="B122" s="3">
        <v>7.098140588912133E-2</v>
      </c>
      <c r="C122" s="3">
        <v>24.824363916874972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</row>
    <row r="123" spans="1:34" x14ac:dyDescent="0.25">
      <c r="E123" t="s">
        <v>3</v>
      </c>
      <c r="F123">
        <f>SUM(J123:AC123)</f>
        <v>2.1894163472743173</v>
      </c>
      <c r="I123">
        <v>0</v>
      </c>
      <c r="J123">
        <f>ABS(J124-J120)</f>
        <v>1.324686107906892E-3</v>
      </c>
      <c r="K123">
        <f t="shared" ref="K123:AH123" si="15">ABS(K124-K120)</f>
        <v>2.1254838015246809E-3</v>
      </c>
      <c r="L123">
        <f t="shared" si="15"/>
        <v>2.8229444192678053E-3</v>
      </c>
      <c r="M123">
        <f t="shared" si="15"/>
        <v>4.3608727599437846E-2</v>
      </c>
      <c r="N123">
        <f t="shared" si="15"/>
        <v>0.10126299472834038</v>
      </c>
      <c r="O123">
        <f t="shared" si="15"/>
        <v>8.3659000984715876E-2</v>
      </c>
      <c r="P123">
        <f t="shared" si="15"/>
        <v>6.4378719994063568E-2</v>
      </c>
      <c r="Q123">
        <f t="shared" si="15"/>
        <v>3.9009790658404306E-2</v>
      </c>
      <c r="R123">
        <f t="shared" si="15"/>
        <v>6.5738388746738596E-2</v>
      </c>
      <c r="S123">
        <f t="shared" si="15"/>
        <v>3.9346020579197893E-4</v>
      </c>
      <c r="T123">
        <f t="shared" si="15"/>
        <v>1.7973208432769949E-4</v>
      </c>
      <c r="U123">
        <f t="shared" si="15"/>
        <v>3.2257996096990482E-2</v>
      </c>
      <c r="V123">
        <f t="shared" si="15"/>
        <v>1.7446419429912763E-2</v>
      </c>
      <c r="W123">
        <f t="shared" si="15"/>
        <v>4.892317908644972E-3</v>
      </c>
      <c r="X123">
        <f t="shared" si="15"/>
        <v>6.9817697556852854E-2</v>
      </c>
      <c r="Y123">
        <f t="shared" si="15"/>
        <v>0.17170368363914212</v>
      </c>
      <c r="Z123">
        <f t="shared" si="15"/>
        <v>0.30730972459737971</v>
      </c>
      <c r="AA123">
        <f t="shared" si="15"/>
        <v>4.5646450821390516E-6</v>
      </c>
      <c r="AB123">
        <f t="shared" si="15"/>
        <v>0.31306997942238013</v>
      </c>
      <c r="AC123">
        <f t="shared" si="15"/>
        <v>0.86841003464741284</v>
      </c>
      <c r="AD123">
        <f t="shared" si="15"/>
        <v>0.9539663601084909</v>
      </c>
      <c r="AE123">
        <f t="shared" si="15"/>
        <v>1.2484727374444264</v>
      </c>
      <c r="AF123">
        <f t="shared" si="15"/>
        <v>1.6450223809789564</v>
      </c>
      <c r="AG123">
        <f t="shared" si="15"/>
        <v>1.4222234480395839</v>
      </c>
      <c r="AH123">
        <f t="shared" si="15"/>
        <v>1.5931110050324246</v>
      </c>
    </row>
    <row r="124" spans="1:34" x14ac:dyDescent="0.25">
      <c r="G124" t="s">
        <v>4</v>
      </c>
      <c r="J124">
        <f>$I120+($C122)*(EXP(-EXP($A122-$B122*J121)))</f>
        <v>5.3246861079068921E-3</v>
      </c>
      <c r="K124">
        <f t="shared" ref="K124:AH124" si="16">$I120+($C122)*(EXP(-EXP($A122-$B122*K121)))</f>
        <v>8.125483801524681E-3</v>
      </c>
      <c r="L124">
        <f t="shared" si="16"/>
        <v>1.2822944419267806E-2</v>
      </c>
      <c r="M124">
        <f t="shared" si="16"/>
        <v>2.0391272400562155E-2</v>
      </c>
      <c r="N124">
        <f t="shared" si="16"/>
        <v>3.2137005271659635E-2</v>
      </c>
      <c r="O124">
        <f t="shared" si="16"/>
        <v>4.9740999015284136E-2</v>
      </c>
      <c r="P124">
        <f t="shared" si="16"/>
        <v>7.5281280005936438E-2</v>
      </c>
      <c r="Q124">
        <f t="shared" si="16"/>
        <v>0.11123020934159571</v>
      </c>
      <c r="R124">
        <f t="shared" si="16"/>
        <v>0.1604216112532614</v>
      </c>
      <c r="S124">
        <f t="shared" si="16"/>
        <v>0.22598653979420802</v>
      </c>
      <c r="T124">
        <f t="shared" si="16"/>
        <v>0.31125973208432772</v>
      </c>
      <c r="U124">
        <f t="shared" si="16"/>
        <v>0.41966200390300951</v>
      </c>
      <c r="V124">
        <f t="shared" si="16"/>
        <v>0.5545664194299128</v>
      </c>
      <c r="W124">
        <f t="shared" si="16"/>
        <v>0.71915768209135511</v>
      </c>
      <c r="X124">
        <f t="shared" si="16"/>
        <v>0.91629469755685278</v>
      </c>
      <c r="Y124">
        <f t="shared" si="16"/>
        <v>1.1483856836391422</v>
      </c>
      <c r="Z124">
        <f t="shared" si="16"/>
        <v>1.4172837245973799</v>
      </c>
      <c r="AA124">
        <f t="shared" si="16"/>
        <v>1.724208564645082</v>
      </c>
      <c r="AB124">
        <f t="shared" si="16"/>
        <v>2.0696980205776199</v>
      </c>
      <c r="AC124">
        <f t="shared" si="16"/>
        <v>2.4535899653525872</v>
      </c>
      <c r="AD124">
        <f t="shared" si="16"/>
        <v>2.8750336398915093</v>
      </c>
      <c r="AE124">
        <f t="shared" si="16"/>
        <v>3.332527262555574</v>
      </c>
      <c r="AF124">
        <f t="shared" si="16"/>
        <v>3.8239776190210439</v>
      </c>
      <c r="AG124">
        <f t="shared" si="16"/>
        <v>4.3467765519604162</v>
      </c>
      <c r="AH124">
        <f t="shared" si="16"/>
        <v>4.897888994967575</v>
      </c>
    </row>
    <row r="127" spans="1:34" x14ac:dyDescent="0.25">
      <c r="N127" t="s">
        <v>19</v>
      </c>
      <c r="P127">
        <f>BL124</f>
        <v>0</v>
      </c>
      <c r="R127" t="s">
        <v>20</v>
      </c>
      <c r="U127">
        <f>((P127*1000)/(365*24))*4</f>
        <v>0</v>
      </c>
    </row>
    <row r="142" spans="1:34" x14ac:dyDescent="0.25">
      <c r="A142" s="1" t="s">
        <v>12</v>
      </c>
      <c r="B142" t="s">
        <v>2</v>
      </c>
      <c r="I142">
        <v>200</v>
      </c>
      <c r="J142">
        <v>500</v>
      </c>
      <c r="K142" s="19">
        <v>1117.075</v>
      </c>
      <c r="L142" s="19">
        <v>1242.075</v>
      </c>
      <c r="M142" s="19">
        <v>1422.7550000000001</v>
      </c>
      <c r="N142" s="19">
        <v>1777.6</v>
      </c>
      <c r="O142" s="19">
        <v>2149.6</v>
      </c>
      <c r="P142" s="19">
        <v>2619.3000000000002</v>
      </c>
      <c r="Q142" s="19">
        <v>3483.9</v>
      </c>
      <c r="R142" s="19">
        <v>5140.3</v>
      </c>
      <c r="S142" s="19">
        <v>7810.5999999999995</v>
      </c>
      <c r="T142" s="19">
        <v>11523.5</v>
      </c>
      <c r="U142" s="19">
        <v>15603.699999999999</v>
      </c>
      <c r="V142" s="19">
        <v>22797.854000000007</v>
      </c>
      <c r="W142" s="19">
        <v>33557.454000000005</v>
      </c>
      <c r="X142" s="19">
        <v>48519.153999999995</v>
      </c>
      <c r="Y142" s="19">
        <v>68725.641000000003</v>
      </c>
      <c r="Z142" s="19">
        <v>86039.701999999976</v>
      </c>
      <c r="AA142" s="19">
        <v>103430.299</v>
      </c>
      <c r="AB142" s="19">
        <v>128811.58899999999</v>
      </c>
      <c r="AC142" s="19">
        <v>166703.59099999999</v>
      </c>
      <c r="AD142" s="19">
        <v>189152.21600000001</v>
      </c>
      <c r="AE142" s="19">
        <f>205015-112-1+5557</f>
        <v>210459</v>
      </c>
      <c r="AF142" s="19">
        <f>6421+229262-121-1</f>
        <v>235561</v>
      </c>
      <c r="AG142" s="19">
        <f>257520-284-1+7876</f>
        <v>265111</v>
      </c>
      <c r="AH142" s="19">
        <f>10295+332088-486-1</f>
        <v>341896</v>
      </c>
    </row>
    <row r="143" spans="1:34" x14ac:dyDescent="0.25">
      <c r="A143" t="s">
        <v>5</v>
      </c>
      <c r="B143" t="s">
        <v>1</v>
      </c>
      <c r="I143">
        <f t="shared" ref="I143:AH143" si="17">I142/1000</f>
        <v>0.2</v>
      </c>
      <c r="J143">
        <f t="shared" si="17"/>
        <v>0.5</v>
      </c>
      <c r="K143">
        <f t="shared" si="17"/>
        <v>1.117075</v>
      </c>
      <c r="L143">
        <f t="shared" si="17"/>
        <v>1.242075</v>
      </c>
      <c r="M143">
        <f t="shared" si="17"/>
        <v>1.4227550000000002</v>
      </c>
      <c r="N143">
        <f t="shared" si="17"/>
        <v>1.7775999999999998</v>
      </c>
      <c r="O143">
        <f t="shared" si="17"/>
        <v>2.1496</v>
      </c>
      <c r="P143">
        <f t="shared" si="17"/>
        <v>2.6193</v>
      </c>
      <c r="Q143">
        <f t="shared" si="17"/>
        <v>3.4839000000000002</v>
      </c>
      <c r="R143">
        <f t="shared" si="17"/>
        <v>5.1402999999999999</v>
      </c>
      <c r="S143">
        <f t="shared" si="17"/>
        <v>7.8105999999999991</v>
      </c>
      <c r="T143">
        <f t="shared" si="17"/>
        <v>11.5235</v>
      </c>
      <c r="U143">
        <f t="shared" si="17"/>
        <v>15.603699999999998</v>
      </c>
      <c r="V143">
        <f t="shared" si="17"/>
        <v>22.797854000000008</v>
      </c>
      <c r="W143">
        <f t="shared" si="17"/>
        <v>33.557454000000007</v>
      </c>
      <c r="X143">
        <f t="shared" si="17"/>
        <v>48.519153999999993</v>
      </c>
      <c r="Y143">
        <f t="shared" si="17"/>
        <v>68.72564100000001</v>
      </c>
      <c r="Z143">
        <f t="shared" si="17"/>
        <v>86.039701999999977</v>
      </c>
      <c r="AA143">
        <f t="shared" si="17"/>
        <v>103.43029900000001</v>
      </c>
      <c r="AB143">
        <f t="shared" si="17"/>
        <v>128.811589</v>
      </c>
      <c r="AC143">
        <f t="shared" si="17"/>
        <v>166.70359099999999</v>
      </c>
      <c r="AD143">
        <f t="shared" si="17"/>
        <v>189.15221600000001</v>
      </c>
      <c r="AE143">
        <f t="shared" si="17"/>
        <v>210.459</v>
      </c>
      <c r="AF143">
        <f t="shared" si="17"/>
        <v>235.56100000000001</v>
      </c>
      <c r="AG143">
        <f t="shared" si="17"/>
        <v>265.11099999999999</v>
      </c>
      <c r="AH143">
        <f t="shared" si="17"/>
        <v>341.89600000000002</v>
      </c>
    </row>
    <row r="144" spans="1:3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2.5296107517659419</v>
      </c>
      <c r="B145" s="3">
        <v>8.2126323364175191E-2</v>
      </c>
      <c r="C145" s="3">
        <v>1855.9657402556472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</row>
    <row r="146" spans="1:34" x14ac:dyDescent="0.25">
      <c r="E146" t="s">
        <v>3</v>
      </c>
      <c r="F146">
        <f>SUM(J146:AC146)</f>
        <v>83.473711776181162</v>
      </c>
      <c r="I146">
        <v>0</v>
      </c>
      <c r="J146">
        <f>(J147-J143)^2</f>
        <v>7.9682100947183712E-2</v>
      </c>
      <c r="K146">
        <f t="shared" ref="K146:AH146" si="18">(K147-K143)^2</f>
        <v>0.76211577644826567</v>
      </c>
      <c r="L146">
        <f t="shared" si="18"/>
        <v>0.88362297334467654</v>
      </c>
      <c r="M146">
        <f t="shared" si="18"/>
        <v>1.0031776937543002</v>
      </c>
      <c r="N146">
        <f t="shared" si="18"/>
        <v>1.2694190676060559</v>
      </c>
      <c r="O146">
        <f t="shared" si="18"/>
        <v>1.1674537869953885</v>
      </c>
      <c r="P146">
        <f t="shared" si="18"/>
        <v>0.68658043654453982</v>
      </c>
      <c r="Q146">
        <f t="shared" si="18"/>
        <v>0.25807403041902327</v>
      </c>
      <c r="R146">
        <f t="shared" si="18"/>
        <v>9.2549575053881505E-2</v>
      </c>
      <c r="S146">
        <f t="shared" si="18"/>
        <v>3.0498480653692938E-2</v>
      </c>
      <c r="T146">
        <f t="shared" si="18"/>
        <v>2.794768495941459E-2</v>
      </c>
      <c r="U146">
        <f t="shared" si="18"/>
        <v>3.0754972258276827</v>
      </c>
      <c r="V146">
        <f t="shared" si="18"/>
        <v>4.9452502007276982</v>
      </c>
      <c r="W146">
        <f t="shared" si="18"/>
        <v>2.3152072905290599</v>
      </c>
      <c r="X146">
        <f t="shared" si="18"/>
        <v>0.36561089256554347</v>
      </c>
      <c r="Y146">
        <f t="shared" si="18"/>
        <v>23.47516930184981</v>
      </c>
      <c r="Z146">
        <f t="shared" si="18"/>
        <v>7.6341599324363072</v>
      </c>
      <c r="AA146">
        <f t="shared" si="18"/>
        <v>8.4215292050706179</v>
      </c>
      <c r="AB146">
        <f t="shared" si="18"/>
        <v>19.197986756289335</v>
      </c>
      <c r="AC146">
        <f t="shared" si="18"/>
        <v>7.7821793641586776</v>
      </c>
      <c r="AD146">
        <f t="shared" si="18"/>
        <v>86.556179476866646</v>
      </c>
      <c r="AE146">
        <f t="shared" si="18"/>
        <v>688.01157965136417</v>
      </c>
      <c r="AF146">
        <f t="shared" si="18"/>
        <v>1835.2087236776081</v>
      </c>
      <c r="AG146">
        <f t="shared" si="18"/>
        <v>3386.4123046009695</v>
      </c>
      <c r="AH146">
        <f t="shared" si="18"/>
        <v>850.19317955175779</v>
      </c>
    </row>
    <row r="147" spans="1:34" x14ac:dyDescent="0.25">
      <c r="G147" t="s">
        <v>4</v>
      </c>
      <c r="J147">
        <f>$I143+($C145)*(EXP(-EXP($A145-$B145*J144)))</f>
        <v>0.21771981835916338</v>
      </c>
      <c r="K147">
        <f t="shared" ref="K147:AH147" si="19">$I143+($C145)*(EXP(-EXP($A145-$B145*K144)))</f>
        <v>0.24408257365927538</v>
      </c>
      <c r="L147">
        <f t="shared" si="19"/>
        <v>0.30206278021523764</v>
      </c>
      <c r="M147">
        <f t="shared" si="19"/>
        <v>0.42116741333855379</v>
      </c>
      <c r="N147">
        <f t="shared" si="19"/>
        <v>0.65091500959404969</v>
      </c>
      <c r="O147">
        <f t="shared" si="19"/>
        <v>1.0691122457911018</v>
      </c>
      <c r="P147">
        <f t="shared" si="19"/>
        <v>1.7906985055863465</v>
      </c>
      <c r="Q147">
        <f t="shared" si="19"/>
        <v>2.9758901276362604</v>
      </c>
      <c r="R147">
        <f t="shared" si="19"/>
        <v>4.8360803835156556</v>
      </c>
      <c r="S147">
        <f t="shared" si="19"/>
        <v>7.6359618579642659</v>
      </c>
      <c r="T147">
        <f t="shared" si="19"/>
        <v>11.690675611138152</v>
      </c>
      <c r="U147">
        <f t="shared" si="19"/>
        <v>17.357409561423349</v>
      </c>
      <c r="V147">
        <f t="shared" si="19"/>
        <v>25.021645851933929</v>
      </c>
      <c r="W147">
        <f t="shared" si="19"/>
        <v>35.079034523839958</v>
      </c>
      <c r="X147">
        <f t="shared" si="19"/>
        <v>47.91449633440272</v>
      </c>
      <c r="Y147">
        <f t="shared" si="19"/>
        <v>63.880522910432965</v>
      </c>
      <c r="Z147">
        <f t="shared" si="19"/>
        <v>83.276703640891469</v>
      </c>
      <c r="AA147">
        <f t="shared" si="19"/>
        <v>106.33228611318135</v>
      </c>
      <c r="AB147">
        <f t="shared" si="19"/>
        <v>133.19313972506177</v>
      </c>
      <c r="AC147">
        <f t="shared" si="19"/>
        <v>163.913935221206</v>
      </c>
      <c r="AD147">
        <f t="shared" si="19"/>
        <v>198.45577335602607</v>
      </c>
      <c r="AE147">
        <f t="shared" si="19"/>
        <v>236.68897483131397</v>
      </c>
      <c r="AF147">
        <f t="shared" si="19"/>
        <v>278.40033617223321</v>
      </c>
      <c r="AG147">
        <f t="shared" si="19"/>
        <v>323.30388878033955</v>
      </c>
      <c r="AH147">
        <f t="shared" si="19"/>
        <v>371.05407228799186</v>
      </c>
    </row>
    <row r="150" spans="1:34" x14ac:dyDescent="0.25">
      <c r="N150" t="s">
        <v>19</v>
      </c>
      <c r="P150">
        <f>BL147</f>
        <v>0</v>
      </c>
      <c r="R150" t="s">
        <v>20</v>
      </c>
      <c r="U150">
        <f>((P150*1000)/(365*24))*4</f>
        <v>0</v>
      </c>
    </row>
    <row r="165" spans="1:34" x14ac:dyDescent="0.25">
      <c r="A165" s="1" t="s">
        <v>13</v>
      </c>
      <c r="B165" t="s">
        <v>2</v>
      </c>
      <c r="I165">
        <v>4</v>
      </c>
      <c r="J165">
        <v>7</v>
      </c>
      <c r="K165" s="13">
        <v>9</v>
      </c>
      <c r="L165" s="13">
        <v>9</v>
      </c>
      <c r="M165" s="13">
        <v>9</v>
      </c>
      <c r="N165" s="13">
        <v>12.4</v>
      </c>
      <c r="O165" s="13">
        <v>12.4</v>
      </c>
      <c r="P165" s="13">
        <v>19.399999999999999</v>
      </c>
      <c r="Q165" s="13">
        <v>23.4</v>
      </c>
      <c r="R165" s="13">
        <v>32.9</v>
      </c>
      <c r="S165" s="13">
        <v>45</v>
      </c>
      <c r="T165" s="13">
        <v>55</v>
      </c>
      <c r="U165" s="13">
        <v>71</v>
      </c>
      <c r="V165" s="13">
        <v>71.7</v>
      </c>
      <c r="W165" s="13">
        <v>100.7</v>
      </c>
      <c r="X165" s="13">
        <v>103.7</v>
      </c>
      <c r="Y165" s="13">
        <v>106.9</v>
      </c>
      <c r="Z165" s="13">
        <v>115.3</v>
      </c>
      <c r="AA165" s="13">
        <v>119.2</v>
      </c>
      <c r="AB165" s="13">
        <v>162.19999999999999</v>
      </c>
      <c r="AC165" s="13">
        <v>286.21999999999997</v>
      </c>
      <c r="AD165" s="13">
        <v>423</v>
      </c>
      <c r="AE165" s="13">
        <v>504</v>
      </c>
      <c r="AF165" s="13">
        <v>609</v>
      </c>
      <c r="AG165" s="13">
        <v>769</v>
      </c>
      <c r="AH165" s="13">
        <v>915</v>
      </c>
    </row>
    <row r="166" spans="1:34" x14ac:dyDescent="0.25">
      <c r="A166" t="s">
        <v>5</v>
      </c>
      <c r="B166" t="s">
        <v>1</v>
      </c>
      <c r="I166">
        <f>I165/1000</f>
        <v>4.0000000000000001E-3</v>
      </c>
      <c r="J166">
        <f t="shared" ref="J166:AH166" si="20">J165/1000</f>
        <v>7.0000000000000001E-3</v>
      </c>
      <c r="K166">
        <f t="shared" si="20"/>
        <v>8.9999999999999993E-3</v>
      </c>
      <c r="L166">
        <f t="shared" si="20"/>
        <v>8.9999999999999993E-3</v>
      </c>
      <c r="M166">
        <f t="shared" si="20"/>
        <v>8.9999999999999993E-3</v>
      </c>
      <c r="N166">
        <f t="shared" si="20"/>
        <v>1.24E-2</v>
      </c>
      <c r="O166">
        <f t="shared" si="20"/>
        <v>1.24E-2</v>
      </c>
      <c r="P166">
        <f t="shared" si="20"/>
        <v>1.9399999999999997E-2</v>
      </c>
      <c r="Q166">
        <f t="shared" si="20"/>
        <v>2.3399999999999997E-2</v>
      </c>
      <c r="R166">
        <f t="shared" si="20"/>
        <v>3.2899999999999999E-2</v>
      </c>
      <c r="S166">
        <f t="shared" si="20"/>
        <v>4.4999999999999998E-2</v>
      </c>
      <c r="T166">
        <f t="shared" si="20"/>
        <v>5.5E-2</v>
      </c>
      <c r="U166">
        <f t="shared" si="20"/>
        <v>7.0999999999999994E-2</v>
      </c>
      <c r="V166">
        <f t="shared" si="20"/>
        <v>7.17E-2</v>
      </c>
      <c r="W166">
        <f t="shared" si="20"/>
        <v>0.1007</v>
      </c>
      <c r="X166">
        <f t="shared" si="20"/>
        <v>0.1037</v>
      </c>
      <c r="Y166">
        <f t="shared" si="20"/>
        <v>0.10690000000000001</v>
      </c>
      <c r="Z166">
        <f t="shared" si="20"/>
        <v>0.1153</v>
      </c>
      <c r="AA166">
        <f t="shared" si="20"/>
        <v>0.1192</v>
      </c>
      <c r="AB166">
        <f t="shared" si="20"/>
        <v>0.16219999999999998</v>
      </c>
      <c r="AC166">
        <f t="shared" si="20"/>
        <v>0.28621999999999997</v>
      </c>
      <c r="AD166">
        <f t="shared" si="20"/>
        <v>0.42299999999999999</v>
      </c>
      <c r="AE166">
        <f t="shared" si="20"/>
        <v>0.504</v>
      </c>
      <c r="AF166">
        <f t="shared" si="20"/>
        <v>0.60899999999999999</v>
      </c>
      <c r="AG166">
        <f t="shared" si="20"/>
        <v>0.76900000000000002</v>
      </c>
      <c r="AH166">
        <f t="shared" si="20"/>
        <v>0.91500000000000004</v>
      </c>
    </row>
    <row r="167" spans="1:3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2.2708697691932036</v>
      </c>
      <c r="B168" s="3">
        <v>2.606842982870668E-2</v>
      </c>
      <c r="C168" s="3">
        <v>60.939091130112203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</row>
    <row r="169" spans="1:34" x14ac:dyDescent="0.25">
      <c r="E169" t="s">
        <v>3</v>
      </c>
      <c r="F169">
        <f>SUM(J169:AC169)</f>
        <v>0.2369372685077494</v>
      </c>
      <c r="I169">
        <v>0</v>
      </c>
      <c r="J169">
        <f>ABS(J170-J166)</f>
        <v>1.8505390081258967E-3</v>
      </c>
      <c r="K169">
        <f t="shared" ref="K169:AH169" si="21">ABS(K170-K166)</f>
        <v>1.1839572939259559E-3</v>
      </c>
      <c r="L169">
        <f t="shared" si="21"/>
        <v>2.834817509111718E-3</v>
      </c>
      <c r="M169">
        <f t="shared" si="21"/>
        <v>4.866134905371567E-3</v>
      </c>
      <c r="N169">
        <f t="shared" si="21"/>
        <v>3.9506272641693322E-3</v>
      </c>
      <c r="O169">
        <f t="shared" si="21"/>
        <v>6.9716706806617224E-3</v>
      </c>
      <c r="P169">
        <f t="shared" si="21"/>
        <v>3.6242613299359641E-3</v>
      </c>
      <c r="Q169">
        <f t="shared" si="21"/>
        <v>4.0159688367846329E-3</v>
      </c>
      <c r="R169">
        <f t="shared" si="21"/>
        <v>2.3213439894737009E-4</v>
      </c>
      <c r="S169">
        <f t="shared" si="21"/>
        <v>6.0845845778429719E-3</v>
      </c>
      <c r="T169">
        <f t="shared" si="21"/>
        <v>8.6906959385108576E-3</v>
      </c>
      <c r="U169">
        <f t="shared" si="21"/>
        <v>1.5983805984790253E-2</v>
      </c>
      <c r="V169">
        <f t="shared" si="21"/>
        <v>6.480614231408402E-3</v>
      </c>
      <c r="W169">
        <f t="shared" si="21"/>
        <v>2.3580631817390826E-2</v>
      </c>
      <c r="X169">
        <f t="shared" si="21"/>
        <v>1.2765758570777511E-2</v>
      </c>
      <c r="Y169">
        <f t="shared" si="21"/>
        <v>2.9619357383436906E-9</v>
      </c>
      <c r="Z169">
        <f t="shared" si="21"/>
        <v>9.9706411274497336E-3</v>
      </c>
      <c r="AA169">
        <f t="shared" si="21"/>
        <v>2.7118148739893377E-2</v>
      </c>
      <c r="AB169">
        <f t="shared" si="21"/>
        <v>8.1322393503447943E-3</v>
      </c>
      <c r="AC169">
        <f t="shared" si="21"/>
        <v>8.8600033980370779E-2</v>
      </c>
      <c r="AD169">
        <f t="shared" si="21"/>
        <v>0.19449488672516668</v>
      </c>
      <c r="AE169">
        <f t="shared" si="21"/>
        <v>0.24067259844372446</v>
      </c>
      <c r="AF169">
        <f t="shared" si="21"/>
        <v>0.30655850108241528</v>
      </c>
      <c r="AG169">
        <f t="shared" si="21"/>
        <v>0.4227841564599531</v>
      </c>
      <c r="AH169">
        <f t="shared" si="21"/>
        <v>0.51996871653607268</v>
      </c>
    </row>
    <row r="170" spans="1:34" x14ac:dyDescent="0.25">
      <c r="G170" t="s">
        <v>4</v>
      </c>
      <c r="J170">
        <f>$I166+($C168)*(EXP(-EXP($A168-$B168*J167)))</f>
        <v>8.8505390081258968E-3</v>
      </c>
      <c r="K170">
        <f t="shared" ref="K170:AH170" si="22">$I166+($C168)*(EXP(-EXP($A168-$B168*K167)))</f>
        <v>1.0183957293925955E-2</v>
      </c>
      <c r="L170">
        <f t="shared" si="22"/>
        <v>1.1834817509111717E-2</v>
      </c>
      <c r="M170">
        <f t="shared" si="22"/>
        <v>1.3866134905371566E-2</v>
      </c>
      <c r="N170">
        <f t="shared" si="22"/>
        <v>1.6350627264169332E-2</v>
      </c>
      <c r="O170">
        <f t="shared" si="22"/>
        <v>1.9371670680661722E-2</v>
      </c>
      <c r="P170">
        <f t="shared" si="22"/>
        <v>2.3024261329935961E-2</v>
      </c>
      <c r="Q170">
        <f t="shared" si="22"/>
        <v>2.741596883678463E-2</v>
      </c>
      <c r="R170">
        <f t="shared" si="22"/>
        <v>3.2667865601052629E-2</v>
      </c>
      <c r="S170">
        <f t="shared" si="22"/>
        <v>3.8915415422157026E-2</v>
      </c>
      <c r="T170">
        <f t="shared" si="22"/>
        <v>4.6309304061489143E-2</v>
      </c>
      <c r="U170">
        <f t="shared" si="22"/>
        <v>5.5016194015209741E-2</v>
      </c>
      <c r="V170">
        <f t="shared" si="22"/>
        <v>6.5219385768591598E-2</v>
      </c>
      <c r="W170">
        <f t="shared" si="22"/>
        <v>7.7119368182609171E-2</v>
      </c>
      <c r="X170">
        <f t="shared" si="22"/>
        <v>9.093424142922249E-2</v>
      </c>
      <c r="Y170">
        <f t="shared" si="22"/>
        <v>0.10689999703806427</v>
      </c>
      <c r="Z170">
        <f t="shared" si="22"/>
        <v>0.12527064112744973</v>
      </c>
      <c r="AA170">
        <f t="shared" si="22"/>
        <v>0.14631814873989338</v>
      </c>
      <c r="AB170">
        <f t="shared" si="22"/>
        <v>0.17033223935034478</v>
      </c>
      <c r="AC170">
        <f t="shared" si="22"/>
        <v>0.1976199660196292</v>
      </c>
      <c r="AD170">
        <f t="shared" si="22"/>
        <v>0.2285051132748333</v>
      </c>
      <c r="AE170">
        <f t="shared" si="22"/>
        <v>0.26332740155627554</v>
      </c>
      <c r="AF170">
        <f t="shared" si="22"/>
        <v>0.30244149891758471</v>
      </c>
      <c r="AG170">
        <f t="shared" si="22"/>
        <v>0.34621584354004692</v>
      </c>
      <c r="AH170">
        <f t="shared" si="22"/>
        <v>0.39503128346392735</v>
      </c>
    </row>
    <row r="173" spans="1:34" x14ac:dyDescent="0.25">
      <c r="N173" t="s">
        <v>19</v>
      </c>
      <c r="P173">
        <f>BL170</f>
        <v>0</v>
      </c>
      <c r="R173" t="s">
        <v>20</v>
      </c>
      <c r="U173">
        <f>((P173*1000)/(365*24))*4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6"/>
  <sheetViews>
    <sheetView workbookViewId="0">
      <selection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6" max="16" width="14.5703125" customWidth="1"/>
    <col min="18" max="18" width="11.5703125" customWidth="1"/>
  </cols>
  <sheetData>
    <row r="1" spans="1:3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3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</row>
    <row r="3" spans="1:3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3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20">
        <v>9.2773575102249234E-2</v>
      </c>
      <c r="B5" s="20">
        <v>52.550427969319323</v>
      </c>
      <c r="C5" s="20">
        <v>0.90726640497103672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</row>
    <row r="6" spans="1:34" x14ac:dyDescent="0.25">
      <c r="E6" t="s">
        <v>3</v>
      </c>
      <c r="F6">
        <f>SUM(J6:AC6)</f>
        <v>2320.6318907923142</v>
      </c>
      <c r="I6">
        <v>0</v>
      </c>
      <c r="J6">
        <f>(J7-J3)^2</f>
        <v>0.16148502652427835</v>
      </c>
      <c r="K6">
        <f t="shared" ref="K6:AH6" si="0">(K7-K3)^2</f>
        <v>5.7369610715927353</v>
      </c>
      <c r="L6">
        <f t="shared" si="0"/>
        <v>21.544968878796549</v>
      </c>
      <c r="M6">
        <f t="shared" si="0"/>
        <v>47.544394948877574</v>
      </c>
      <c r="N6">
        <f t="shared" si="0"/>
        <v>143.94610817053766</v>
      </c>
      <c r="O6">
        <f t="shared" si="0"/>
        <v>116.46946192343235</v>
      </c>
      <c r="P6">
        <f t="shared" si="0"/>
        <v>181.6761882836951</v>
      </c>
      <c r="Q6">
        <f t="shared" si="0"/>
        <v>62.492335203339529</v>
      </c>
      <c r="R6">
        <f t="shared" si="0"/>
        <v>74.745656203898093</v>
      </c>
      <c r="S6">
        <f t="shared" si="0"/>
        <v>0.97591268205628445</v>
      </c>
      <c r="T6">
        <f t="shared" si="0"/>
        <v>56.233227521740893</v>
      </c>
      <c r="U6">
        <f t="shared" si="0"/>
        <v>151.52042993286608</v>
      </c>
      <c r="V6">
        <f t="shared" si="0"/>
        <v>231.06943467647372</v>
      </c>
      <c r="W6">
        <f t="shared" si="0"/>
        <v>223.58266674388966</v>
      </c>
      <c r="X6">
        <f t="shared" si="0"/>
        <v>3.2555592915706324</v>
      </c>
      <c r="Y6">
        <f t="shared" si="0"/>
        <v>78.46203297593128</v>
      </c>
      <c r="Z6">
        <f t="shared" si="0"/>
        <v>150.24285572978627</v>
      </c>
      <c r="AA6">
        <f t="shared" si="0"/>
        <v>533.67271478256419</v>
      </c>
      <c r="AB6">
        <f t="shared" si="0"/>
        <v>192.30499072122527</v>
      </c>
      <c r="AC6">
        <f t="shared" si="0"/>
        <v>44.994506023516081</v>
      </c>
      <c r="AD6">
        <f t="shared" si="0"/>
        <v>42.466236192806633</v>
      </c>
      <c r="AE6">
        <f t="shared" si="0"/>
        <v>1479.4607423466957</v>
      </c>
      <c r="AF6">
        <f t="shared" si="0"/>
        <v>6.4106593200738162</v>
      </c>
      <c r="AG6">
        <f t="shared" si="0"/>
        <v>2485.90744914571</v>
      </c>
      <c r="AH6">
        <f t="shared" si="0"/>
        <v>3516.7214401601914</v>
      </c>
    </row>
    <row r="7" spans="1:34" x14ac:dyDescent="0.25">
      <c r="G7" t="s">
        <v>4</v>
      </c>
      <c r="J7">
        <f t="shared" ref="J7:AH7" si="1">$I3+(1-NORMDIST(I5,AVERAGE($I5:$AH5)*$C5,STDEVA($I5:$AH5)*$C5,1))*I2*(1/(1+EXP(-$A5*(J4-$B5))))</f>
        <v>8.8027486648011433</v>
      </c>
      <c r="K7">
        <f t="shared" si="1"/>
        <v>9.6226210557055296</v>
      </c>
      <c r="L7">
        <f t="shared" si="1"/>
        <v>11.279604434075296</v>
      </c>
      <c r="M7">
        <f t="shared" si="1"/>
        <v>14.320929634661614</v>
      </c>
      <c r="N7">
        <f t="shared" si="1"/>
        <v>19.422680267157801</v>
      </c>
      <c r="O7">
        <f t="shared" si="1"/>
        <v>27.598350116477548</v>
      </c>
      <c r="P7">
        <f t="shared" si="1"/>
        <v>38.852051027017517</v>
      </c>
      <c r="Q7">
        <f t="shared" si="1"/>
        <v>55.006185930431364</v>
      </c>
      <c r="R7">
        <f t="shared" si="1"/>
        <v>76.470635407242185</v>
      </c>
      <c r="S7">
        <f t="shared" si="1"/>
        <v>105.07176268720939</v>
      </c>
      <c r="T7">
        <f t="shared" si="1"/>
        <v>140.35809778144616</v>
      </c>
      <c r="U7">
        <f t="shared" si="1"/>
        <v>182.99198408668573</v>
      </c>
      <c r="V7">
        <f t="shared" si="1"/>
        <v>235.80101336909655</v>
      </c>
      <c r="W7">
        <f t="shared" si="1"/>
        <v>290.97320722070089</v>
      </c>
      <c r="X7">
        <f t="shared" si="1"/>
        <v>344.66070508908217</v>
      </c>
      <c r="Y7">
        <f t="shared" si="1"/>
        <v>431.52721226922733</v>
      </c>
      <c r="Z7">
        <f t="shared" si="1"/>
        <v>518.29706210331381</v>
      </c>
      <c r="AA7">
        <f t="shared" si="1"/>
        <v>612.390693588727</v>
      </c>
      <c r="AB7">
        <f t="shared" si="1"/>
        <v>719.67326828701562</v>
      </c>
      <c r="AC7">
        <f t="shared" si="1"/>
        <v>838.13748270504038</v>
      </c>
      <c r="AD7">
        <f t="shared" si="1"/>
        <v>955.71078308449648</v>
      </c>
      <c r="AE7">
        <f t="shared" si="1"/>
        <v>1101.847190225342</v>
      </c>
      <c r="AF7">
        <f t="shared" si="1"/>
        <v>1266.988607726061</v>
      </c>
      <c r="AG7">
        <f t="shared" si="1"/>
        <v>1468.0289215962796</v>
      </c>
      <c r="AH7">
        <f t="shared" si="1"/>
        <v>1650.5154636219308</v>
      </c>
    </row>
    <row r="10" spans="1:34" x14ac:dyDescent="0.25">
      <c r="N10" t="s">
        <v>17</v>
      </c>
      <c r="P10" t="e">
        <f>#REF!</f>
        <v>#REF!</v>
      </c>
      <c r="R10" t="s">
        <v>18</v>
      </c>
      <c r="U10" t="e">
        <f>((P10*1000)/(365*24))*4</f>
        <v>#REF!</v>
      </c>
    </row>
    <row r="12" spans="1:34" x14ac:dyDescent="0.25">
      <c r="N12" t="s">
        <v>21</v>
      </c>
      <c r="P12" t="e">
        <f>P35+P58+P81+P104+P127+P150+P173</f>
        <v>#REF!</v>
      </c>
      <c r="R12" t="s">
        <v>22</v>
      </c>
      <c r="U12" t="e">
        <f>U35+U58+U81+U104+U127+U150+U173</f>
        <v>#REF!</v>
      </c>
    </row>
    <row r="15" spans="1:34" x14ac:dyDescent="0.25">
      <c r="J15">
        <v>5.0000000000000001E-3</v>
      </c>
      <c r="K15">
        <v>0.01</v>
      </c>
      <c r="L15">
        <v>0.02</v>
      </c>
      <c r="M15">
        <v>0.03</v>
      </c>
      <c r="N15">
        <v>0.04</v>
      </c>
      <c r="O15">
        <v>0.05</v>
      </c>
      <c r="P15">
        <v>7.4999999999999997E-2</v>
      </c>
      <c r="Q15">
        <v>0.1</v>
      </c>
      <c r="R15">
        <v>0.2</v>
      </c>
    </row>
    <row r="16" spans="1:34" x14ac:dyDescent="0.25">
      <c r="J16">
        <f>1-NORMDIST(J15,AVERAGE($I5:$AH5)*$C5,STDEVA($I5:$AH5)*$C5,1)</f>
        <v>0.99678807008817949</v>
      </c>
      <c r="K16">
        <f t="shared" ref="K16:R16" si="2">1-NORMDIST(K15,AVERAGE($I5:$AH5)*$C5,STDEVA($I5:$AH5)*$C5,1)</f>
        <v>0.99490107458297372</v>
      </c>
      <c r="L16">
        <f t="shared" si="2"/>
        <v>0.98798020969346834</v>
      </c>
      <c r="M16">
        <f t="shared" si="2"/>
        <v>0.97404894357633376</v>
      </c>
      <c r="N16">
        <f t="shared" si="2"/>
        <v>0.94859633604065619</v>
      </c>
      <c r="O16">
        <f t="shared" si="2"/>
        <v>0.90638905065091757</v>
      </c>
      <c r="P16">
        <f t="shared" si="2"/>
        <v>0.70452636719651685</v>
      </c>
      <c r="Q16">
        <f t="shared" si="2"/>
        <v>0.40364853088898411</v>
      </c>
      <c r="R16">
        <f t="shared" si="2"/>
        <v>3.7662230491020132E-4</v>
      </c>
    </row>
    <row r="27" spans="1:3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</row>
    <row r="28" spans="1:3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3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20">
        <v>0.12749932827363661</v>
      </c>
      <c r="B30" s="20">
        <v>38.459736973371548</v>
      </c>
      <c r="C30" s="20">
        <v>1.1000000000000001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</row>
    <row r="31" spans="1:34" x14ac:dyDescent="0.25">
      <c r="E31" t="s">
        <v>3</v>
      </c>
      <c r="F31">
        <f>SUM(N31:AC31)</f>
        <v>3364.5844963286163</v>
      </c>
      <c r="I31">
        <v>0</v>
      </c>
      <c r="J31">
        <f>(J32-J28)^2</f>
        <v>0.20763290051130939</v>
      </c>
      <c r="K31">
        <f t="shared" ref="K31:AH31" si="3">(K32-K28)^2</f>
        <v>0.65626394057132853</v>
      </c>
      <c r="L31">
        <f t="shared" si="3"/>
        <v>8.2313683355826459</v>
      </c>
      <c r="M31">
        <f t="shared" si="3"/>
        <v>10.346608932030147</v>
      </c>
      <c r="N31">
        <f t="shared" si="3"/>
        <v>59.995145295885578</v>
      </c>
      <c r="O31">
        <f t="shared" si="3"/>
        <v>49.997709958228342</v>
      </c>
      <c r="P31">
        <f t="shared" si="3"/>
        <v>102.68024669100078</v>
      </c>
      <c r="Q31">
        <f t="shared" si="3"/>
        <v>109.6815112038246</v>
      </c>
      <c r="R31">
        <f t="shared" si="3"/>
        <v>232.06497477613675</v>
      </c>
      <c r="S31">
        <f t="shared" si="3"/>
        <v>225.76113297337812</v>
      </c>
      <c r="T31">
        <f t="shared" si="3"/>
        <v>174.64670007970744</v>
      </c>
      <c r="U31">
        <f t="shared" si="3"/>
        <v>386.67771708895316</v>
      </c>
      <c r="V31">
        <f t="shared" si="3"/>
        <v>283.65720083381507</v>
      </c>
      <c r="W31">
        <f t="shared" si="3"/>
        <v>108.46667303793036</v>
      </c>
      <c r="X31">
        <f t="shared" si="3"/>
        <v>166.58637747901699</v>
      </c>
      <c r="Y31">
        <f t="shared" si="3"/>
        <v>229.45888650530486</v>
      </c>
      <c r="Z31">
        <f t="shared" si="3"/>
        <v>316.9430999776929</v>
      </c>
      <c r="AA31">
        <f t="shared" si="3"/>
        <v>329.4538787535904</v>
      </c>
      <c r="AB31">
        <f t="shared" si="3"/>
        <v>4.7123271364339292</v>
      </c>
      <c r="AC31">
        <f t="shared" si="3"/>
        <v>583.80091453771729</v>
      </c>
      <c r="AD31">
        <f t="shared" si="3"/>
        <v>293.09919668021473</v>
      </c>
      <c r="AE31">
        <f t="shared" si="3"/>
        <v>35.764977231565283</v>
      </c>
      <c r="AF31">
        <f t="shared" si="3"/>
        <v>1858.7556223492259</v>
      </c>
      <c r="AG31">
        <f t="shared" si="3"/>
        <v>1968.2658605100437</v>
      </c>
      <c r="AH31">
        <f t="shared" si="3"/>
        <v>2229.7676877670365</v>
      </c>
    </row>
    <row r="32" spans="1:34" x14ac:dyDescent="0.25">
      <c r="G32" t="s">
        <v>4</v>
      </c>
      <c r="J32">
        <f t="shared" ref="J32:AH32" si="4">$I28+(1-NORMDIST(I30,AVERAGE($I30:$AH30)*$C30,STDEVA($I30:$AH30)*$C30,1))*I27*(1/(1+EXP(-$A30*(J29-$B30))))</f>
        <v>5.2842527781219504</v>
      </c>
      <c r="K32">
        <f t="shared" si="4"/>
        <v>6.4853917639928422</v>
      </c>
      <c r="L32">
        <f t="shared" si="4"/>
        <v>8.3074430016072487</v>
      </c>
      <c r="M32">
        <f t="shared" si="4"/>
        <v>11.027707252712544</v>
      </c>
      <c r="N32">
        <f t="shared" si="4"/>
        <v>14.709060886555626</v>
      </c>
      <c r="O32">
        <f t="shared" si="4"/>
        <v>19.863380775748833</v>
      </c>
      <c r="P32">
        <f t="shared" si="4"/>
        <v>26.292823109523308</v>
      </c>
      <c r="Q32">
        <f t="shared" si="4"/>
        <v>34.058258167800489</v>
      </c>
      <c r="R32">
        <f t="shared" si="4"/>
        <v>44.063107895664217</v>
      </c>
      <c r="S32">
        <f t="shared" si="4"/>
        <v>56.071399686286021</v>
      </c>
      <c r="T32">
        <f t="shared" si="4"/>
        <v>69.948743551363961</v>
      </c>
      <c r="U32">
        <f t="shared" si="4"/>
        <v>86.049071180723075</v>
      </c>
      <c r="V32">
        <f t="shared" si="4"/>
        <v>104.51177571621535</v>
      </c>
      <c r="W32">
        <f t="shared" si="4"/>
        <v>124.96849515342284</v>
      </c>
      <c r="X32">
        <f t="shared" si="4"/>
        <v>140.5366623382734</v>
      </c>
      <c r="Y32">
        <f t="shared" si="4"/>
        <v>171.50950283166483</v>
      </c>
      <c r="Z32">
        <f t="shared" si="4"/>
        <v>197.22950923280018</v>
      </c>
      <c r="AA32">
        <f t="shared" si="4"/>
        <v>229.96439134543141</v>
      </c>
      <c r="AB32">
        <f t="shared" si="4"/>
        <v>262.64423044076057</v>
      </c>
      <c r="AC32">
        <f t="shared" si="4"/>
        <v>294.76925753090285</v>
      </c>
      <c r="AD32">
        <f t="shared" si="4"/>
        <v>339.98801643768854</v>
      </c>
      <c r="AE32">
        <f t="shared" si="4"/>
        <v>390.19690410575237</v>
      </c>
      <c r="AF32">
        <f t="shared" si="4"/>
        <v>446.33088300818895</v>
      </c>
      <c r="AG32">
        <f t="shared" si="4"/>
        <v>504.39495521313557</v>
      </c>
      <c r="AH32">
        <f t="shared" si="4"/>
        <v>557.35848701363864</v>
      </c>
    </row>
    <row r="35" spans="10:21" x14ac:dyDescent="0.25">
      <c r="N35" t="s">
        <v>19</v>
      </c>
      <c r="P35" t="e">
        <f>#REF!</f>
        <v>#REF!</v>
      </c>
      <c r="R35" t="s">
        <v>18</v>
      </c>
      <c r="U35" t="e">
        <f>((P35*1000)/(365*24))*4</f>
        <v>#REF!</v>
      </c>
    </row>
    <row r="39" spans="10:21" x14ac:dyDescent="0.25">
      <c r="J39">
        <v>5.0000000000000001E-3</v>
      </c>
      <c r="K39">
        <v>0.01</v>
      </c>
      <c r="L39">
        <v>0.02</v>
      </c>
      <c r="M39">
        <v>0.03</v>
      </c>
      <c r="N39">
        <v>0.04</v>
      </c>
      <c r="O39">
        <v>0.05</v>
      </c>
      <c r="P39">
        <v>7.4999999999999997E-2</v>
      </c>
      <c r="Q39">
        <v>0.1</v>
      </c>
      <c r="R39">
        <v>0.2</v>
      </c>
    </row>
    <row r="40" spans="10:21" x14ac:dyDescent="0.25">
      <c r="J40">
        <f>1-NORMDIST(J39,AVERAGE($I30:$AH30)*$C30,STDEVA($I30:$AH30)*$C30,1)</f>
        <v>0.99704473889685941</v>
      </c>
      <c r="K40">
        <f t="shared" ref="K40:R40" si="5">1-NORMDIST(K39,AVERAGE($I30:$AH30)*$C30,STDEVA($I30:$AH30)*$C30,1)</f>
        <v>0.99565238939594281</v>
      </c>
      <c r="L40">
        <f t="shared" si="5"/>
        <v>0.99100980685118534</v>
      </c>
      <c r="M40">
        <f t="shared" si="5"/>
        <v>0.98249459383737825</v>
      </c>
      <c r="N40">
        <f t="shared" si="5"/>
        <v>0.96787527057059031</v>
      </c>
      <c r="O40">
        <f t="shared" si="5"/>
        <v>0.94438135233201081</v>
      </c>
      <c r="P40">
        <f t="shared" si="5"/>
        <v>0.8284824175840686</v>
      </c>
      <c r="Q40">
        <f t="shared" si="5"/>
        <v>0.61932713049696808</v>
      </c>
      <c r="R40">
        <f t="shared" si="5"/>
        <v>1.1477866218179367E-2</v>
      </c>
    </row>
    <row r="50" spans="1:3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</row>
    <row r="51" spans="1:3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3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3.0814914604324741</v>
      </c>
      <c r="B53" s="3">
        <v>0.21309881223967428</v>
      </c>
      <c r="C53" s="3">
        <v>4.4016447951474901E-3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</row>
    <row r="54" spans="1:34" x14ac:dyDescent="0.25">
      <c r="E54" t="s">
        <v>3</v>
      </c>
      <c r="F54">
        <f>SUM(N54:AC54)</f>
        <v>206.61361450240889</v>
      </c>
      <c r="I54">
        <v>0</v>
      </c>
      <c r="J54">
        <f>(J55-J51)^2</f>
        <v>5.2589833250281754E-3</v>
      </c>
      <c r="K54">
        <f t="shared" ref="K54:AH54" si="6">(K55-K51)^2</f>
        <v>1.7677607039436462E-2</v>
      </c>
      <c r="L54">
        <f t="shared" si="6"/>
        <v>1.6949330081049437E-2</v>
      </c>
      <c r="M54">
        <f t="shared" si="6"/>
        <v>2.0676725022995464</v>
      </c>
      <c r="N54">
        <f t="shared" si="6"/>
        <v>6.7215553209738701</v>
      </c>
      <c r="O54">
        <f t="shared" si="6"/>
        <v>12.478578962767614</v>
      </c>
      <c r="P54">
        <f t="shared" si="6"/>
        <v>41.448329930398629</v>
      </c>
      <c r="Q54">
        <f t="shared" si="6"/>
        <v>29.866114984986897</v>
      </c>
      <c r="R54">
        <f t="shared" si="6"/>
        <v>21.082647431176927</v>
      </c>
      <c r="S54">
        <f t="shared" si="6"/>
        <v>2.6915778883968455</v>
      </c>
      <c r="T54">
        <f t="shared" si="6"/>
        <v>5.5644362971614007E-2</v>
      </c>
      <c r="U54">
        <f t="shared" si="6"/>
        <v>31.943457300043892</v>
      </c>
      <c r="V54">
        <f t="shared" si="6"/>
        <v>10.09620055886907</v>
      </c>
      <c r="W54">
        <f t="shared" si="6"/>
        <v>4.1385167279979447</v>
      </c>
      <c r="X54">
        <f t="shared" si="6"/>
        <v>6.0149939992362622</v>
      </c>
      <c r="Y54">
        <f t="shared" si="6"/>
        <v>3.889789081267566</v>
      </c>
      <c r="Z54">
        <f t="shared" si="6"/>
        <v>0.32260610231921888</v>
      </c>
      <c r="AA54">
        <f t="shared" si="6"/>
        <v>24.891696277780476</v>
      </c>
      <c r="AB54">
        <f t="shared" si="6"/>
        <v>7.5540128961521829</v>
      </c>
      <c r="AC54">
        <f t="shared" si="6"/>
        <v>3.417892677069887</v>
      </c>
      <c r="AD54">
        <f t="shared" si="6"/>
        <v>314.32964896807044</v>
      </c>
      <c r="AE54">
        <f t="shared" si="6"/>
        <v>583.66451986487368</v>
      </c>
      <c r="AF54">
        <f t="shared" si="6"/>
        <v>839.57018259631809</v>
      </c>
      <c r="AG54">
        <f t="shared" si="6"/>
        <v>732.30197242901602</v>
      </c>
      <c r="AH54">
        <f t="shared" si="6"/>
        <v>3777.1985966161865</v>
      </c>
    </row>
    <row r="55" spans="1:34" x14ac:dyDescent="0.25">
      <c r="G55" t="s">
        <v>4</v>
      </c>
      <c r="J55">
        <f>$I51+($C53/($C53+I53))*I50*(EXP(-EXP($A53-$B53*J52)))</f>
        <v>3.262217515568925</v>
      </c>
      <c r="K55">
        <f t="shared" ref="K55:AH55" si="7">$I51+($C53/($C53+J53))*J50*(EXP(-EXP($A53-$B53*K52)))</f>
        <v>3.2622903123249993</v>
      </c>
      <c r="L55">
        <f t="shared" si="7"/>
        <v>3.2634481786878493</v>
      </c>
      <c r="M55">
        <f t="shared" si="7"/>
        <v>3.2743909450007194</v>
      </c>
      <c r="N55">
        <f t="shared" si="7"/>
        <v>3.3401623348056257</v>
      </c>
      <c r="O55">
        <f t="shared" si="7"/>
        <v>3.6198816336572079</v>
      </c>
      <c r="P55">
        <f t="shared" si="7"/>
        <v>4.4468309477436199</v>
      </c>
      <c r="Q55">
        <f t="shared" si="7"/>
        <v>6.5444807724974616</v>
      </c>
      <c r="R55">
        <f t="shared" si="7"/>
        <v>10.660022656675579</v>
      </c>
      <c r="S55">
        <f t="shared" si="7"/>
        <v>17.92085063141948</v>
      </c>
      <c r="T55">
        <f t="shared" si="7"/>
        <v>29.114823567266694</v>
      </c>
      <c r="U55">
        <f t="shared" si="7"/>
        <v>43.674966384634942</v>
      </c>
      <c r="V55">
        <f t="shared" si="7"/>
        <v>63.143289270913648</v>
      </c>
      <c r="W55">
        <f t="shared" si="7"/>
        <v>83.904795326660846</v>
      </c>
      <c r="X55">
        <f t="shared" si="7"/>
        <v>103.119083852919</v>
      </c>
      <c r="Y55">
        <f t="shared" si="7"/>
        <v>131.25514434508111</v>
      </c>
      <c r="Z55">
        <f t="shared" si="7"/>
        <v>156.6759583562293</v>
      </c>
      <c r="AA55">
        <f t="shared" si="7"/>
        <v>179.87592541022286</v>
      </c>
      <c r="AB55">
        <f t="shared" si="7"/>
        <v>205.48190665904332</v>
      </c>
      <c r="AC55">
        <f t="shared" si="7"/>
        <v>230.20523796933989</v>
      </c>
      <c r="AD55">
        <f t="shared" si="7"/>
        <v>252.86728376514054</v>
      </c>
      <c r="AE55">
        <f t="shared" si="7"/>
        <v>274.84565609240917</v>
      </c>
      <c r="AF55">
        <f t="shared" si="7"/>
        <v>292.679409985836</v>
      </c>
      <c r="AG55">
        <f t="shared" si="7"/>
        <v>321.19645378403169</v>
      </c>
      <c r="AH55">
        <f t="shared" si="7"/>
        <v>335.26938017326881</v>
      </c>
    </row>
    <row r="58" spans="1:34" x14ac:dyDescent="0.25">
      <c r="N58" t="s">
        <v>19</v>
      </c>
      <c r="P58" t="e">
        <f>#REF!</f>
        <v>#REF!</v>
      </c>
      <c r="R58" t="s">
        <v>20</v>
      </c>
      <c r="U58" t="e">
        <f>((P58*1000)/(365*24))*4</f>
        <v>#REF!</v>
      </c>
    </row>
    <row r="60" spans="1:34" x14ac:dyDescent="0.25">
      <c r="J60">
        <v>5.0000000000000001E-3</v>
      </c>
      <c r="K60">
        <v>0.01</v>
      </c>
      <c r="L60">
        <v>0.02</v>
      </c>
      <c r="M60">
        <v>0.03</v>
      </c>
      <c r="N60">
        <v>0.04</v>
      </c>
      <c r="O60">
        <v>0.05</v>
      </c>
      <c r="P60">
        <v>7.4999999999999997E-2</v>
      </c>
      <c r="Q60">
        <v>0.1</v>
      </c>
      <c r="R60">
        <v>0.2</v>
      </c>
    </row>
    <row r="61" spans="1:34" x14ac:dyDescent="0.25">
      <c r="J61">
        <f>$C53/(J60+$C53)</f>
        <v>0.46817816361444853</v>
      </c>
      <c r="K61">
        <f t="shared" ref="K61:R61" si="8">$C53/(K60+$C53)</f>
        <v>0.30563486725006478</v>
      </c>
      <c r="L61">
        <f t="shared" si="8"/>
        <v>0.18038311892904862</v>
      </c>
      <c r="M61">
        <f t="shared" si="8"/>
        <v>0.12794867284276948</v>
      </c>
      <c r="N61">
        <f t="shared" si="8"/>
        <v>9.913247167880887E-2</v>
      </c>
      <c r="O61">
        <f t="shared" si="8"/>
        <v>8.0910141811376027E-2</v>
      </c>
      <c r="P61">
        <f t="shared" si="8"/>
        <v>5.5435184075890709E-2</v>
      </c>
      <c r="Q61">
        <f t="shared" si="8"/>
        <v>4.2160684381785482E-2</v>
      </c>
      <c r="R61">
        <f t="shared" si="8"/>
        <v>2.1534292444460729E-2</v>
      </c>
    </row>
    <row r="73" spans="1:3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</row>
    <row r="74" spans="1:3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3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3.4143267030720916</v>
      </c>
      <c r="B76" s="3">
        <v>0.10465123072351835</v>
      </c>
      <c r="C76" s="3">
        <v>1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</row>
    <row r="77" spans="1:34" x14ac:dyDescent="0.25">
      <c r="E77" t="s">
        <v>3</v>
      </c>
      <c r="F77">
        <f>SUM(S77:AC77)</f>
        <v>21.035088614842302</v>
      </c>
      <c r="I77">
        <v>0</v>
      </c>
      <c r="J77">
        <f>(J78-J74)^2</f>
        <v>1.169380555038412E-3</v>
      </c>
      <c r="K77">
        <f t="shared" ref="K77:AH77" si="9">(K78-K74)^2</f>
        <v>9.0531816369277089E-3</v>
      </c>
      <c r="L77">
        <f t="shared" si="9"/>
        <v>1.0731812483182713E-2</v>
      </c>
      <c r="M77">
        <f t="shared" si="9"/>
        <v>1.9794463615416355E-2</v>
      </c>
      <c r="N77">
        <f t="shared" si="9"/>
        <v>5.9695604375995366E-2</v>
      </c>
      <c r="O77">
        <f t="shared" si="9"/>
        <v>9.8062318433545792E-2</v>
      </c>
      <c r="P77">
        <f t="shared" si="9"/>
        <v>0.20319371765178934</v>
      </c>
      <c r="Q77">
        <f t="shared" si="9"/>
        <v>0.18827591761577717</v>
      </c>
      <c r="R77">
        <f t="shared" si="9"/>
        <v>0.28104293792137963</v>
      </c>
      <c r="S77">
        <f t="shared" si="9"/>
        <v>0.25575730627438398</v>
      </c>
      <c r="T77">
        <f t="shared" si="9"/>
        <v>0.50263718086748388</v>
      </c>
      <c r="U77">
        <f t="shared" si="9"/>
        <v>0.99528747996326061</v>
      </c>
      <c r="V77">
        <f t="shared" si="9"/>
        <v>1.6259520672266439</v>
      </c>
      <c r="W77">
        <f t="shared" si="9"/>
        <v>1.4287318273958294</v>
      </c>
      <c r="X77">
        <f t="shared" si="9"/>
        <v>2.7507112167166561</v>
      </c>
      <c r="Y77">
        <f t="shared" si="9"/>
        <v>0.61582111798349448</v>
      </c>
      <c r="Z77">
        <f t="shared" si="9"/>
        <v>1.7788837593239863</v>
      </c>
      <c r="AA77">
        <f t="shared" si="9"/>
        <v>1.1297234536029779</v>
      </c>
      <c r="AB77">
        <f t="shared" si="9"/>
        <v>3.6232258530217124E-2</v>
      </c>
      <c r="AC77">
        <f t="shared" si="9"/>
        <v>9.9153509469573695</v>
      </c>
      <c r="AD77">
        <f t="shared" si="9"/>
        <v>13.634718788924573</v>
      </c>
      <c r="AE77">
        <f t="shared" si="9"/>
        <v>5.8581319422718785</v>
      </c>
      <c r="AF77">
        <f t="shared" si="9"/>
        <v>187.33518109176057</v>
      </c>
      <c r="AG77">
        <f t="shared" si="9"/>
        <v>765.11640649959179</v>
      </c>
      <c r="AH77">
        <f t="shared" si="9"/>
        <v>2667.6838420603708</v>
      </c>
    </row>
    <row r="78" spans="1:34" x14ac:dyDescent="0.25">
      <c r="G78" t="s">
        <v>4</v>
      </c>
      <c r="J78">
        <f>$I74+($C76/($C76+I76))*I73*(EXP(-EXP($A76-$B76*J75)))</f>
        <v>7.7777784875796797E-3</v>
      </c>
      <c r="K78">
        <f>$I74+($C76/($C76+J76))*J73*(EXP(-EXP($A76-$B76*K75)))</f>
        <v>7.7777891846361798E-3</v>
      </c>
      <c r="L78">
        <f t="shared" ref="L78:AH78" si="10">$I74+($C76/($C76+K76))*K73*(EXP(-EXP($A76-$B76*L75)))</f>
        <v>7.7779185555041496E-3</v>
      </c>
      <c r="M78">
        <f t="shared" si="10"/>
        <v>7.7791215831380222E-3</v>
      </c>
      <c r="N78">
        <f t="shared" si="10"/>
        <v>7.7879564932821195E-3</v>
      </c>
      <c r="O78">
        <f t="shared" si="10"/>
        <v>7.8419898279144147E-3</v>
      </c>
      <c r="P78">
        <f t="shared" si="10"/>
        <v>8.0966000358204948E-3</v>
      </c>
      <c r="Q78">
        <f t="shared" si="10"/>
        <v>9.1897244229498277E-3</v>
      </c>
      <c r="R78">
        <f t="shared" si="10"/>
        <v>1.3279661990830142E-2</v>
      </c>
      <c r="S78">
        <f t="shared" si="10"/>
        <v>2.6576604549721963E-2</v>
      </c>
      <c r="T78">
        <f t="shared" si="10"/>
        <v>6.4820173089109784E-2</v>
      </c>
      <c r="U78">
        <f t="shared" si="10"/>
        <v>0.16381901720676281</v>
      </c>
      <c r="V78">
        <f t="shared" si="10"/>
        <v>0.3953053007846335</v>
      </c>
      <c r="W78">
        <f t="shared" si="10"/>
        <v>0.88263190572887773</v>
      </c>
      <c r="X78">
        <f t="shared" si="10"/>
        <v>1.7906009454478091</v>
      </c>
      <c r="Y78">
        <f t="shared" si="10"/>
        <v>3.5396163066504802</v>
      </c>
      <c r="Z78">
        <f t="shared" si="10"/>
        <v>6.4703993400239641</v>
      </c>
      <c r="AA78">
        <f t="shared" si="10"/>
        <v>11.259795043913972</v>
      </c>
      <c r="AB78">
        <f t="shared" si="10"/>
        <v>18.391333771662342</v>
      </c>
      <c r="AC78">
        <f t="shared" si="10"/>
        <v>28.311521796618401</v>
      </c>
      <c r="AD78">
        <f t="shared" si="10"/>
        <v>41.484481482129411</v>
      </c>
      <c r="AE78">
        <f t="shared" si="10"/>
        <v>58.552134517537382</v>
      </c>
      <c r="AF78">
        <f t="shared" si="10"/>
        <v>79.446031223735645</v>
      </c>
      <c r="AG78">
        <f t="shared" si="10"/>
        <v>106.42567772295477</v>
      </c>
      <c r="AH78">
        <f t="shared" si="10"/>
        <v>137.0680518181392</v>
      </c>
    </row>
    <row r="81" spans="1:34" x14ac:dyDescent="0.25">
      <c r="N81" t="s">
        <v>19</v>
      </c>
      <c r="P81" t="e">
        <f>#REF!</f>
        <v>#REF!</v>
      </c>
      <c r="R81" t="s">
        <v>20</v>
      </c>
      <c r="U81" t="e">
        <f>((P81*1000)/(365*24))*4</f>
        <v>#REF!</v>
      </c>
    </row>
    <row r="83" spans="1:34" x14ac:dyDescent="0.25">
      <c r="J83">
        <v>5.0000000000000001E-3</v>
      </c>
      <c r="K83">
        <v>0.01</v>
      </c>
      <c r="L83">
        <v>0.02</v>
      </c>
      <c r="M83">
        <v>0.03</v>
      </c>
      <c r="N83">
        <v>0.04</v>
      </c>
      <c r="O83">
        <v>0.05</v>
      </c>
      <c r="P83">
        <v>7.4999999999999997E-2</v>
      </c>
      <c r="Q83">
        <v>0.1</v>
      </c>
      <c r="R83">
        <v>0.2</v>
      </c>
    </row>
    <row r="84" spans="1:34" x14ac:dyDescent="0.25">
      <c r="J84">
        <f>$C76/(J83+$C76)</f>
        <v>0.99502487562189068</v>
      </c>
      <c r="K84">
        <f t="shared" ref="K84" si="11">$C76/(K83+$C76)</f>
        <v>0.99009900990099009</v>
      </c>
      <c r="L84">
        <f t="shared" ref="L84" si="12">$C76/(L83+$C76)</f>
        <v>0.98039215686274506</v>
      </c>
      <c r="M84">
        <f t="shared" ref="M84" si="13">$C76/(M83+$C76)</f>
        <v>0.970873786407767</v>
      </c>
      <c r="N84">
        <f t="shared" ref="N84" si="14">$C76/(N83+$C76)</f>
        <v>0.96153846153846145</v>
      </c>
      <c r="O84">
        <f t="shared" ref="O84" si="15">$C76/(O83+$C76)</f>
        <v>0.95238095238095233</v>
      </c>
      <c r="P84">
        <f t="shared" ref="P84" si="16">$C76/(P83+$C76)</f>
        <v>0.93023255813953487</v>
      </c>
      <c r="Q84">
        <f t="shared" ref="Q84:R84" si="17">$C76/(Q83+$C76)</f>
        <v>0.90909090909090906</v>
      </c>
      <c r="R84">
        <f t="shared" si="17"/>
        <v>0.83333333333333337</v>
      </c>
    </row>
    <row r="96" spans="1:3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</row>
    <row r="97" spans="1:3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4.2863307030489208</v>
      </c>
      <c r="B99" s="3">
        <v>0.12885567262681688</v>
      </c>
      <c r="C99" s="3">
        <v>4.6943950543637657E-3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</row>
    <row r="100" spans="1:34" x14ac:dyDescent="0.25">
      <c r="E100" t="s">
        <v>3</v>
      </c>
      <c r="F100">
        <f>SUM(N100:AC100)</f>
        <v>0.15088043063878587</v>
      </c>
      <c r="I100">
        <v>0</v>
      </c>
      <c r="J100">
        <f>ABS(J101-J97)</f>
        <v>4.9005441999674462E-27</v>
      </c>
      <c r="K100">
        <f t="shared" ref="K100:AH100" si="18">ABS(K101-K97)</f>
        <v>1.1479347687395076E-23</v>
      </c>
      <c r="L100">
        <f t="shared" si="18"/>
        <v>1.0558699872634274E-20</v>
      </c>
      <c r="M100">
        <f t="shared" si="18"/>
        <v>4.306326206072694E-18</v>
      </c>
      <c r="N100">
        <f t="shared" si="18"/>
        <v>1.8999999999991194E-3</v>
      </c>
      <c r="O100">
        <f t="shared" si="18"/>
        <v>3.0999999999031637E-3</v>
      </c>
      <c r="P100">
        <f t="shared" si="18"/>
        <v>6.1999999940272098E-3</v>
      </c>
      <c r="Q100">
        <f t="shared" si="18"/>
        <v>8.599999777346639E-3</v>
      </c>
      <c r="R100">
        <f t="shared" si="18"/>
        <v>8.010095463639651E-3</v>
      </c>
      <c r="S100">
        <f t="shared" si="18"/>
        <v>7.7999063480533141E-3</v>
      </c>
      <c r="T100">
        <f t="shared" si="18"/>
        <v>8.7988719351882305E-3</v>
      </c>
      <c r="U100">
        <f t="shared" si="18"/>
        <v>1.0489687531894049E-2</v>
      </c>
      <c r="V100">
        <f t="shared" si="18"/>
        <v>8.0281961381393156E-3</v>
      </c>
      <c r="W100">
        <f t="shared" si="18"/>
        <v>1.0803648907008747E-2</v>
      </c>
      <c r="X100">
        <f t="shared" si="18"/>
        <v>8.1059337596553378E-3</v>
      </c>
      <c r="Y100">
        <f t="shared" si="18"/>
        <v>6.001206865260178E-3</v>
      </c>
      <c r="Z100">
        <f t="shared" si="18"/>
        <v>3.0931217015658583E-3</v>
      </c>
      <c r="AA100">
        <f t="shared" si="18"/>
        <v>3.8778843734495971E-2</v>
      </c>
      <c r="AB100">
        <f t="shared" si="18"/>
        <v>2.1168928993993141E-2</v>
      </c>
      <c r="AC100">
        <f t="shared" si="18"/>
        <v>1.9894886159610436E-6</v>
      </c>
      <c r="AD100">
        <f t="shared" si="18"/>
        <v>0.14235061775699809</v>
      </c>
      <c r="AE100">
        <f t="shared" si="18"/>
        <v>0.65958965487964594</v>
      </c>
      <c r="AF100">
        <f t="shared" si="18"/>
        <v>1.3866869333829426</v>
      </c>
      <c r="AG100">
        <f t="shared" si="18"/>
        <v>2.348879506937815</v>
      </c>
      <c r="AH100">
        <f t="shared" si="18"/>
        <v>3.1208432672942767</v>
      </c>
    </row>
    <row r="101" spans="1:34" x14ac:dyDescent="0.25">
      <c r="G101" t="s">
        <v>4</v>
      </c>
      <c r="J101">
        <f>$I97+($C99/($C99+I99))*I96*(EXP(-EXP($A99-$B99*J98)))</f>
        <v>4.9005441999674462E-27</v>
      </c>
      <c r="K101">
        <f t="shared" ref="K101:AH101" si="19">$I97+($C99/($C99+J99))*J96*(EXP(-EXP($A99-$B99*K98)))</f>
        <v>1.1479347687395076E-23</v>
      </c>
      <c r="L101">
        <f t="shared" si="19"/>
        <v>1.0558699872634274E-20</v>
      </c>
      <c r="M101">
        <f t="shared" si="19"/>
        <v>4.306326206072694E-18</v>
      </c>
      <c r="N101">
        <f t="shared" si="19"/>
        <v>8.805101120188732E-16</v>
      </c>
      <c r="O101">
        <f t="shared" si="19"/>
        <v>9.6836002334302825E-14</v>
      </c>
      <c r="P101">
        <f t="shared" si="19"/>
        <v>5.9727895679633823E-12</v>
      </c>
      <c r="Q101">
        <f t="shared" si="19"/>
        <v>2.2265336142241087E-10</v>
      </c>
      <c r="R101">
        <f t="shared" si="19"/>
        <v>5.5464613603475235E-9</v>
      </c>
      <c r="S101">
        <f t="shared" si="19"/>
        <v>9.3651946686527972E-8</v>
      </c>
      <c r="T101">
        <f t="shared" si="19"/>
        <v>1.1280648117689884E-6</v>
      </c>
      <c r="U101">
        <f t="shared" si="19"/>
        <v>1.0312468105949962E-5</v>
      </c>
      <c r="V101">
        <f t="shared" si="19"/>
        <v>7.180386186068421E-5</v>
      </c>
      <c r="W101">
        <f t="shared" si="19"/>
        <v>3.9635109299125367E-4</v>
      </c>
      <c r="X101">
        <f t="shared" si="19"/>
        <v>1.6800662403446626E-3</v>
      </c>
      <c r="Y101">
        <f t="shared" si="19"/>
        <v>6.5377931347398235E-3</v>
      </c>
      <c r="Z101">
        <f t="shared" si="19"/>
        <v>2.1209121701565858E-2</v>
      </c>
      <c r="AA101">
        <f t="shared" si="19"/>
        <v>5.9900543734495972E-2</v>
      </c>
      <c r="AB101">
        <f t="shared" si="19"/>
        <v>0.14684012899399315</v>
      </c>
      <c r="AC101">
        <f t="shared" si="19"/>
        <v>0.32905731051138398</v>
      </c>
      <c r="AD101">
        <f t="shared" si="19"/>
        <v>0.66625391775699805</v>
      </c>
      <c r="AE101">
        <f t="shared" si="19"/>
        <v>1.2665533548796459</v>
      </c>
      <c r="AF101">
        <f t="shared" si="19"/>
        <v>2.2157620333829424</v>
      </c>
      <c r="AG101">
        <f t="shared" si="19"/>
        <v>3.6885229069378149</v>
      </c>
      <c r="AH101">
        <f t="shared" si="19"/>
        <v>5.7194318883051496</v>
      </c>
    </row>
    <row r="104" spans="1:34" x14ac:dyDescent="0.25">
      <c r="N104" t="s">
        <v>19</v>
      </c>
      <c r="P104" t="e">
        <f>#REF!</f>
        <v>#REF!</v>
      </c>
      <c r="R104" t="s">
        <v>20</v>
      </c>
      <c r="U104" t="e">
        <f>((P104*1000)/(365*24))*4</f>
        <v>#REF!</v>
      </c>
    </row>
    <row r="106" spans="1:34" x14ac:dyDescent="0.25">
      <c r="J106">
        <v>5.0000000000000001E-3</v>
      </c>
      <c r="K106">
        <v>0.01</v>
      </c>
      <c r="L106">
        <v>0.02</v>
      </c>
      <c r="M106">
        <v>0.03</v>
      </c>
      <c r="N106">
        <v>0.04</v>
      </c>
      <c r="O106">
        <v>0.05</v>
      </c>
      <c r="P106">
        <v>7.4999999999999997E-2</v>
      </c>
      <c r="Q106">
        <v>0.1</v>
      </c>
      <c r="R106">
        <v>0.2</v>
      </c>
    </row>
    <row r="107" spans="1:34" x14ac:dyDescent="0.25">
      <c r="J107">
        <f>$C99/(J106+$C99)</f>
        <v>0.48423806003765696</v>
      </c>
      <c r="K107">
        <f t="shared" ref="K107" si="20">$C99/(K106+$C99)</f>
        <v>0.3194684120711509</v>
      </c>
      <c r="L107">
        <f t="shared" ref="L107" si="21">$C99/(L106+$C99)</f>
        <v>0.19009961750547988</v>
      </c>
      <c r="M107">
        <f t="shared" ref="M107" si="22">$C99/(M106+$C99)</f>
        <v>0.13530701564353453</v>
      </c>
      <c r="N107">
        <f t="shared" ref="N107" si="23">$C99/(N106+$C99)</f>
        <v>0.10503319372940982</v>
      </c>
      <c r="O107">
        <f t="shared" ref="O107" si="24">$C99/(O106+$C99)</f>
        <v>8.5829545233981439E-2</v>
      </c>
      <c r="P107">
        <f t="shared" ref="P107" si="25">$C99/(P106+$C99)</f>
        <v>5.8904958763555081E-2</v>
      </c>
      <c r="Q107">
        <f t="shared" ref="Q107:R107" si="26">$C99/(Q106+$C99)</f>
        <v>4.4839029366626044E-2</v>
      </c>
      <c r="R107">
        <f t="shared" si="26"/>
        <v>2.2933676582189779E-2</v>
      </c>
    </row>
    <row r="119" spans="1:3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</row>
    <row r="120" spans="1:3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3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3.4407022890195607</v>
      </c>
      <c r="B122" s="3">
        <v>0.14344540440995995</v>
      </c>
      <c r="C122" s="3">
        <v>4.7265524737487366E-3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</row>
    <row r="123" spans="1:34" x14ac:dyDescent="0.25">
      <c r="E123" t="s">
        <v>3</v>
      </c>
      <c r="F123">
        <f>SUM(N123:AC123)</f>
        <v>11.087691889664267</v>
      </c>
      <c r="I123">
        <v>0</v>
      </c>
      <c r="J123">
        <f>ABS(J124-J120)</f>
        <v>7.9999998273504094E-4</v>
      </c>
      <c r="K123">
        <f t="shared" ref="K123:AH123" si="27">ABS(K124-K120)</f>
        <v>8.9999928875511559E-4</v>
      </c>
      <c r="L123">
        <f t="shared" si="27"/>
        <v>1.2999820136643195E-3</v>
      </c>
      <c r="M123">
        <f t="shared" si="27"/>
        <v>1.3499710888392281E-2</v>
      </c>
      <c r="N123">
        <f t="shared" si="27"/>
        <v>0.16919671719740123</v>
      </c>
      <c r="O123">
        <f t="shared" si="27"/>
        <v>0.40925230859495548</v>
      </c>
      <c r="P123">
        <f t="shared" si="27"/>
        <v>0.43710742141197928</v>
      </c>
      <c r="Q123">
        <f t="shared" si="27"/>
        <v>0.5283932632049082</v>
      </c>
      <c r="R123">
        <f t="shared" si="27"/>
        <v>0.75825641422583978</v>
      </c>
      <c r="S123">
        <f t="shared" si="27"/>
        <v>0.7610486961565921</v>
      </c>
      <c r="T123">
        <f t="shared" si="27"/>
        <v>0.80806429688515569</v>
      </c>
      <c r="U123">
        <f t="shared" si="27"/>
        <v>0.9110956565679349</v>
      </c>
      <c r="V123">
        <f t="shared" si="27"/>
        <v>1.0788818723079916</v>
      </c>
      <c r="W123">
        <f t="shared" si="27"/>
        <v>1.1212401191147952</v>
      </c>
      <c r="X123">
        <f t="shared" si="27"/>
        <v>1.425596937032712</v>
      </c>
      <c r="Y123">
        <f t="shared" si="27"/>
        <v>0.83503406142095193</v>
      </c>
      <c r="Z123">
        <f t="shared" si="27"/>
        <v>1.5995094564402734E-6</v>
      </c>
      <c r="AA123">
        <f t="shared" si="27"/>
        <v>0.33847366235812304</v>
      </c>
      <c r="AB123">
        <f t="shared" si="27"/>
        <v>0.7101118631608454</v>
      </c>
      <c r="AC123">
        <f t="shared" si="27"/>
        <v>0.7959370005146269</v>
      </c>
      <c r="AD123">
        <f t="shared" si="27"/>
        <v>0.24271383279099723</v>
      </c>
      <c r="AE123">
        <f t="shared" si="27"/>
        <v>1.5723854270673172</v>
      </c>
      <c r="AF123">
        <f t="shared" si="27"/>
        <v>3.1658057112296163</v>
      </c>
      <c r="AG123">
        <f t="shared" si="27"/>
        <v>3.3285423658331581</v>
      </c>
      <c r="AH123">
        <f t="shared" si="27"/>
        <v>4.857808070553677</v>
      </c>
    </row>
    <row r="124" spans="1:34" x14ac:dyDescent="0.25">
      <c r="G124" t="s">
        <v>4</v>
      </c>
      <c r="J124">
        <f>$I120+($C122/($C122+I122))*I119*(EXP(-EXP($A122-$B122*J121)))</f>
        <v>6.3000000172649586E-3</v>
      </c>
      <c r="K124">
        <f>$I120+($C122/($C122+J122))*J119*(EXP(-EXP($A122-$B122*K121)))</f>
        <v>6.3000007112448851E-3</v>
      </c>
      <c r="L124">
        <f t="shared" ref="L124:AH124" si="28">$I120+($C122/($C122+K122))*K119*(EXP(-EXP($A122-$B122*L121)))</f>
        <v>6.3000179863356804E-3</v>
      </c>
      <c r="M124">
        <f t="shared" si="28"/>
        <v>6.3002891116077158E-3</v>
      </c>
      <c r="N124">
        <f t="shared" si="28"/>
        <v>6.3032828025987621E-3</v>
      </c>
      <c r="O124">
        <f t="shared" si="28"/>
        <v>6.3276914050445048E-3</v>
      </c>
      <c r="P124">
        <f t="shared" si="28"/>
        <v>6.4765785880207425E-3</v>
      </c>
      <c r="Q124">
        <f t="shared" si="28"/>
        <v>7.2057367950917042E-3</v>
      </c>
      <c r="R124">
        <f t="shared" si="28"/>
        <v>1.0024090824665252E-2</v>
      </c>
      <c r="S124">
        <f t="shared" si="28"/>
        <v>1.9333414954519144E-2</v>
      </c>
      <c r="T124">
        <f t="shared" si="28"/>
        <v>4.4501309175450358E-2</v>
      </c>
      <c r="U124">
        <f t="shared" si="28"/>
        <v>0.10512770707140896</v>
      </c>
      <c r="V124">
        <f t="shared" si="28"/>
        <v>0.23289625900513966</v>
      </c>
      <c r="W124">
        <f t="shared" si="28"/>
        <v>0.46799082028063477</v>
      </c>
      <c r="X124">
        <f t="shared" si="28"/>
        <v>0.85898549730643092</v>
      </c>
      <c r="Y124">
        <f t="shared" si="28"/>
        <v>1.551469877958682</v>
      </c>
      <c r="Z124">
        <f t="shared" si="28"/>
        <v>2.5156318400065389</v>
      </c>
      <c r="AA124">
        <f t="shared" si="28"/>
        <v>3.9319209649138722</v>
      </c>
      <c r="AB124">
        <f t="shared" si="28"/>
        <v>5.7701846973731623</v>
      </c>
      <c r="AC124">
        <f t="shared" si="28"/>
        <v>8.1147492821086136</v>
      </c>
      <c r="AD124">
        <f t="shared" si="28"/>
        <v>10.933656840002868</v>
      </c>
      <c r="AE124">
        <f t="shared" si="28"/>
        <v>14.030159522810235</v>
      </c>
      <c r="AF124">
        <f t="shared" si="28"/>
        <v>17.936529062992584</v>
      </c>
      <c r="AG124">
        <f t="shared" si="28"/>
        <v>22.186271498815032</v>
      </c>
      <c r="AH124">
        <f t="shared" si="28"/>
        <v>26.647651139055782</v>
      </c>
    </row>
    <row r="127" spans="1:34" x14ac:dyDescent="0.25">
      <c r="N127" t="s">
        <v>19</v>
      </c>
      <c r="P127" t="e">
        <f>#REF!</f>
        <v>#REF!</v>
      </c>
      <c r="R127" t="s">
        <v>20</v>
      </c>
      <c r="U127" t="e">
        <f>((P127*1000)/(365*24))*4</f>
        <v>#REF!</v>
      </c>
    </row>
    <row r="129" spans="1:34" x14ac:dyDescent="0.25">
      <c r="J129">
        <v>5.0000000000000001E-3</v>
      </c>
      <c r="K129">
        <v>0.01</v>
      </c>
      <c r="L129">
        <v>0.02</v>
      </c>
      <c r="M129">
        <v>0.03</v>
      </c>
      <c r="N129">
        <v>0.04</v>
      </c>
      <c r="O129">
        <v>0.05</v>
      </c>
      <c r="P129">
        <v>7.4999999999999997E-2</v>
      </c>
      <c r="Q129">
        <v>0.1</v>
      </c>
      <c r="R129">
        <v>0.2</v>
      </c>
    </row>
    <row r="130" spans="1:34" x14ac:dyDescent="0.25">
      <c r="J130">
        <f>$C122/(J129+$C122)</f>
        <v>0.48594324520485138</v>
      </c>
      <c r="K130">
        <f t="shared" ref="K130:R130" si="29">$C122/(K129+$C122)</f>
        <v>0.3209544448487992</v>
      </c>
      <c r="L130">
        <f t="shared" si="29"/>
        <v>0.19115291057120648</v>
      </c>
      <c r="M130">
        <f t="shared" si="29"/>
        <v>0.13610773707875945</v>
      </c>
      <c r="N130">
        <f t="shared" si="29"/>
        <v>0.10567665541677691</v>
      </c>
      <c r="O130">
        <f t="shared" si="29"/>
        <v>8.6366713416051039E-2</v>
      </c>
      <c r="P130">
        <f t="shared" si="29"/>
        <v>5.9284546077732765E-2</v>
      </c>
      <c r="Q130">
        <f t="shared" si="29"/>
        <v>4.513232186205611E-2</v>
      </c>
      <c r="R130">
        <f t="shared" si="29"/>
        <v>2.3087149256590951E-2</v>
      </c>
    </row>
    <row r="142" spans="1:3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</row>
    <row r="143" spans="1:3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3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3.7776813859465008</v>
      </c>
      <c r="B145" s="3">
        <v>0.26619512956245533</v>
      </c>
      <c r="C145" s="3">
        <v>2.183460299165245E-3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</row>
    <row r="146" spans="1:34" x14ac:dyDescent="0.25">
      <c r="E146" t="s">
        <v>3</v>
      </c>
      <c r="F146">
        <f>SUM(N146:AC146)</f>
        <v>325.91622598966535</v>
      </c>
      <c r="I146">
        <v>0</v>
      </c>
      <c r="J146">
        <f>(J147-J143)^2</f>
        <v>1.7003181139516481E-2</v>
      </c>
      <c r="K146">
        <f t="shared" ref="K146:AH146" si="30">(K147-K143)^2</f>
        <v>8.5282875693482672E-3</v>
      </c>
      <c r="L146">
        <f t="shared" si="30"/>
        <v>0.13538625046649869</v>
      </c>
      <c r="M146">
        <f t="shared" si="30"/>
        <v>0.86793794715452743</v>
      </c>
      <c r="N146">
        <f t="shared" si="30"/>
        <v>2.078653372300368</v>
      </c>
      <c r="O146">
        <f t="shared" si="30"/>
        <v>5.6928953227442367</v>
      </c>
      <c r="P146">
        <f t="shared" si="30"/>
        <v>8.1794677105387947</v>
      </c>
      <c r="Q146">
        <f t="shared" si="30"/>
        <v>14.089263939125582</v>
      </c>
      <c r="R146">
        <f t="shared" si="30"/>
        <v>39.715885991701938</v>
      </c>
      <c r="S146">
        <f t="shared" si="30"/>
        <v>33.37519982249173</v>
      </c>
      <c r="T146">
        <f t="shared" si="30"/>
        <v>32.577801576096761</v>
      </c>
      <c r="U146">
        <f t="shared" si="30"/>
        <v>0.27993569073534175</v>
      </c>
      <c r="V146">
        <f t="shared" si="30"/>
        <v>21.914471033979954</v>
      </c>
      <c r="W146">
        <f t="shared" si="30"/>
        <v>32.451098790405233</v>
      </c>
      <c r="X146">
        <f t="shared" si="30"/>
        <v>2.2628924082037143</v>
      </c>
      <c r="Y146">
        <f t="shared" si="30"/>
        <v>0.22909849318268571</v>
      </c>
      <c r="Z146">
        <f t="shared" si="30"/>
        <v>0.32315125830375041</v>
      </c>
      <c r="AA146">
        <f t="shared" si="30"/>
        <v>98.230463936063373</v>
      </c>
      <c r="AB146">
        <f t="shared" si="30"/>
        <v>0.69837428434240212</v>
      </c>
      <c r="AC146">
        <f t="shared" si="30"/>
        <v>33.817572359449485</v>
      </c>
      <c r="AD146">
        <f t="shared" si="30"/>
        <v>1396.9533772813727</v>
      </c>
      <c r="AE146">
        <f t="shared" si="30"/>
        <v>6080.8672843373843</v>
      </c>
      <c r="AF146">
        <f t="shared" si="30"/>
        <v>12984.376649469725</v>
      </c>
      <c r="AG146">
        <f t="shared" si="30"/>
        <v>13713.815043498171</v>
      </c>
      <c r="AH146">
        <f t="shared" si="30"/>
        <v>21662.357464400866</v>
      </c>
    </row>
    <row r="147" spans="1:34" x14ac:dyDescent="0.25">
      <c r="G147" t="s">
        <v>4</v>
      </c>
      <c r="J147">
        <f>$I143+($C145/($C145+I145))*I142*(EXP(-EXP($A145-$B145*J144)))</f>
        <v>1.1216013131314315</v>
      </c>
      <c r="K147">
        <f t="shared" ref="K147:AH147" si="31">$I143+($C145/($C145+J145))*J142*(EXP(-EXP($A145-$B145*K144)))</f>
        <v>1.1216013134617584</v>
      </c>
      <c r="L147">
        <f t="shared" si="31"/>
        <v>1.1216014602977873</v>
      </c>
      <c r="M147">
        <f t="shared" si="31"/>
        <v>1.1216171331980254</v>
      </c>
      <c r="N147">
        <f t="shared" si="31"/>
        <v>1.122193404262487</v>
      </c>
      <c r="O147">
        <f t="shared" si="31"/>
        <v>1.1314305155677051</v>
      </c>
      <c r="P147">
        <f t="shared" si="31"/>
        <v>1.2070363743005221</v>
      </c>
      <c r="Q147">
        <f t="shared" si="31"/>
        <v>1.587309026239347</v>
      </c>
      <c r="R147">
        <f t="shared" si="31"/>
        <v>2.8846392910574048</v>
      </c>
      <c r="S147">
        <f t="shared" si="31"/>
        <v>6.2420663072644356</v>
      </c>
      <c r="T147">
        <f t="shared" si="31"/>
        <v>12.862110437616781</v>
      </c>
      <c r="U147">
        <f t="shared" si="31"/>
        <v>24.074041922184676</v>
      </c>
      <c r="V147">
        <f t="shared" si="31"/>
        <v>40.761184058161234</v>
      </c>
      <c r="W147">
        <f t="shared" si="31"/>
        <v>60.544564866230907</v>
      </c>
      <c r="X147">
        <f t="shared" si="31"/>
        <v>82.988487880554487</v>
      </c>
      <c r="Y147">
        <f t="shared" si="31"/>
        <v>114.02972997226068</v>
      </c>
      <c r="Z147">
        <f t="shared" si="31"/>
        <v>147.15511614727481</v>
      </c>
      <c r="AA147">
        <f t="shared" si="31"/>
        <v>178.56101513814076</v>
      </c>
      <c r="AB147">
        <f t="shared" si="31"/>
        <v>213.43699917959785</v>
      </c>
      <c r="AC147">
        <f t="shared" si="31"/>
        <v>248.87534106083626</v>
      </c>
      <c r="AD147">
        <f t="shared" si="31"/>
        <v>273.83177405535503</v>
      </c>
      <c r="AE147">
        <f t="shared" si="31"/>
        <v>309.11786232305695</v>
      </c>
      <c r="AF147">
        <f t="shared" si="31"/>
        <v>348.00274907674628</v>
      </c>
      <c r="AG147">
        <f t="shared" si="31"/>
        <v>392.26230791640762</v>
      </c>
      <c r="AH147">
        <f t="shared" si="31"/>
        <v>425.45472998276102</v>
      </c>
    </row>
    <row r="150" spans="1:34" x14ac:dyDescent="0.25">
      <c r="N150" t="s">
        <v>19</v>
      </c>
      <c r="P150" t="e">
        <f>#REF!</f>
        <v>#REF!</v>
      </c>
      <c r="R150" t="s">
        <v>20</v>
      </c>
      <c r="U150" t="e">
        <f>((P150*1000)/(365*24))*4</f>
        <v>#REF!</v>
      </c>
    </row>
    <row r="152" spans="1:34" x14ac:dyDescent="0.25">
      <c r="J152">
        <v>5.0000000000000001E-3</v>
      </c>
      <c r="K152">
        <v>0.01</v>
      </c>
      <c r="L152">
        <v>0.02</v>
      </c>
      <c r="M152">
        <v>0.03</v>
      </c>
      <c r="N152">
        <v>0.04</v>
      </c>
      <c r="O152">
        <v>0.05</v>
      </c>
      <c r="P152">
        <v>7.4999999999999997E-2</v>
      </c>
      <c r="Q152">
        <v>0.1</v>
      </c>
      <c r="R152">
        <v>0.2</v>
      </c>
    </row>
    <row r="153" spans="1:34" x14ac:dyDescent="0.25">
      <c r="J153">
        <f>$C145/(J152+$C145)</f>
        <v>0.30395661815225372</v>
      </c>
      <c r="K153">
        <f t="shared" ref="K153:R153" si="32">$C145/(K152+$C145)</f>
        <v>0.17921511997005035</v>
      </c>
      <c r="L153">
        <f t="shared" si="32"/>
        <v>9.8427399049525549E-2</v>
      </c>
      <c r="M153">
        <f t="shared" si="32"/>
        <v>6.7844174581248445E-2</v>
      </c>
      <c r="N153">
        <f t="shared" si="32"/>
        <v>5.1761052404903175E-2</v>
      </c>
      <c r="O153">
        <f t="shared" si="32"/>
        <v>4.1841999105608804E-2</v>
      </c>
      <c r="P153">
        <f t="shared" si="32"/>
        <v>2.8289225317212938E-2</v>
      </c>
      <c r="Q153">
        <f t="shared" si="32"/>
        <v>2.1368040314671963E-2</v>
      </c>
      <c r="R153">
        <f t="shared" si="32"/>
        <v>1.0799401177200348E-2</v>
      </c>
    </row>
    <row r="165" spans="1:3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</row>
    <row r="166" spans="1:3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3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2.13096516022605</v>
      </c>
      <c r="B168" s="3">
        <v>3.0227477643427671E-3</v>
      </c>
      <c r="C168" s="3">
        <v>0.33088961655691662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</row>
    <row r="169" spans="1:34" x14ac:dyDescent="0.25">
      <c r="E169" t="s">
        <v>3</v>
      </c>
      <c r="F169">
        <f>SUM(N169:AC169)</f>
        <v>3.019649257131022E-2</v>
      </c>
      <c r="I169">
        <v>0</v>
      </c>
      <c r="J169">
        <f>(J170-J166)^2</f>
        <v>2.6236038983652845E-3</v>
      </c>
      <c r="K169">
        <f t="shared" ref="K169:AH169" si="33">(K170-K166)^2</f>
        <v>2.9381046247807844E-3</v>
      </c>
      <c r="L169">
        <f t="shared" si="33"/>
        <v>3.6775358528502006E-3</v>
      </c>
      <c r="M169">
        <f t="shared" si="33"/>
        <v>1.1159631009358903E-3</v>
      </c>
      <c r="N169">
        <f t="shared" si="33"/>
        <v>1.4763558329615525E-3</v>
      </c>
      <c r="O169">
        <f t="shared" si="33"/>
        <v>1.593575871587083E-3</v>
      </c>
      <c r="P169">
        <f t="shared" si="33"/>
        <v>2.6553971862472332E-3</v>
      </c>
      <c r="Q169">
        <f t="shared" si="33"/>
        <v>4.1328895903968241E-3</v>
      </c>
      <c r="R169">
        <f t="shared" si="33"/>
        <v>3.0502751498977737E-3</v>
      </c>
      <c r="S169">
        <f t="shared" si="33"/>
        <v>1.7806160289726473E-3</v>
      </c>
      <c r="T169">
        <f t="shared" si="33"/>
        <v>1.5944285163611368E-5</v>
      </c>
      <c r="U169">
        <f t="shared" si="33"/>
        <v>5.5097829785094319E-6</v>
      </c>
      <c r="V169">
        <f t="shared" si="33"/>
        <v>1.2409339242389621E-3</v>
      </c>
      <c r="W169">
        <f t="shared" si="33"/>
        <v>2.8452720200417012E-3</v>
      </c>
      <c r="X169">
        <f t="shared" si="33"/>
        <v>2.9830265737232825E-4</v>
      </c>
      <c r="Y169">
        <f t="shared" si="33"/>
        <v>9.9729197840964114E-6</v>
      </c>
      <c r="Z169">
        <f t="shared" si="33"/>
        <v>5.8679325791908415E-4</v>
      </c>
      <c r="AA169">
        <f t="shared" si="33"/>
        <v>1.3627565010583798E-3</v>
      </c>
      <c r="AB169">
        <f t="shared" si="33"/>
        <v>4.3390593273790285E-3</v>
      </c>
      <c r="AC169">
        <f t="shared" si="33"/>
        <v>4.8028382353114095E-3</v>
      </c>
      <c r="AD169">
        <f t="shared" si="33"/>
        <v>0.11428597158652511</v>
      </c>
      <c r="AE169">
        <f t="shared" si="33"/>
        <v>0.18865963130656102</v>
      </c>
      <c r="AF169">
        <f t="shared" si="33"/>
        <v>0.90378844294157157</v>
      </c>
      <c r="AG169">
        <f t="shared" si="33"/>
        <v>1.3178968174354466</v>
      </c>
      <c r="AH169">
        <f t="shared" si="33"/>
        <v>2.1680639823080838</v>
      </c>
    </row>
    <row r="170" spans="1:34" x14ac:dyDescent="0.25">
      <c r="G170" t="s">
        <v>4</v>
      </c>
      <c r="J170">
        <f>$I166+($C168/($C168+I168))*I165*(EXP(-EXP($A168-$B168*J167)))</f>
        <v>5.2221127460895321E-2</v>
      </c>
      <c r="K170">
        <f t="shared" ref="K170:AH170" si="34">$I166+($C168/($C168+J168))*J165*(EXP(-EXP($A168-$B168*K167)))</f>
        <v>5.7204286036998814E-2</v>
      </c>
      <c r="L170">
        <f t="shared" si="34"/>
        <v>6.3642690019904302E-2</v>
      </c>
      <c r="M170">
        <f t="shared" si="34"/>
        <v>7.1406033900118862E-2</v>
      </c>
      <c r="N170">
        <f t="shared" si="34"/>
        <v>7.7923376126539851E-2</v>
      </c>
      <c r="O170">
        <f t="shared" si="34"/>
        <v>8.6619617628267476E-2</v>
      </c>
      <c r="P170">
        <f t="shared" si="34"/>
        <v>9.583054614737975E-2</v>
      </c>
      <c r="Q170">
        <f t="shared" si="34"/>
        <v>0.10688755393073238</v>
      </c>
      <c r="R170">
        <f t="shared" si="34"/>
        <v>0.11662929611988346</v>
      </c>
      <c r="S170">
        <f t="shared" si="34"/>
        <v>0.1281973462314</v>
      </c>
      <c r="T170">
        <f t="shared" si="34"/>
        <v>0.14339302957209327</v>
      </c>
      <c r="U170">
        <f t="shared" si="34"/>
        <v>0.15734729269127423</v>
      </c>
      <c r="V170">
        <f t="shared" si="34"/>
        <v>0.1748731079395448</v>
      </c>
      <c r="W170">
        <f t="shared" si="34"/>
        <v>0.18715890870968516</v>
      </c>
      <c r="X170">
        <f t="shared" si="34"/>
        <v>0.20492855948763022</v>
      </c>
      <c r="Y170">
        <f t="shared" si="34"/>
        <v>0.22895799299937419</v>
      </c>
      <c r="Z170">
        <f t="shared" si="34"/>
        <v>0.2408238159239845</v>
      </c>
      <c r="AA170">
        <f t="shared" si="34"/>
        <v>0.26500453197582802</v>
      </c>
      <c r="AB170">
        <f t="shared" si="34"/>
        <v>0.28314953654940067</v>
      </c>
      <c r="AC170">
        <f t="shared" si="34"/>
        <v>0.31248648752526059</v>
      </c>
      <c r="AD170">
        <f t="shared" si="34"/>
        <v>0.33993791755577635</v>
      </c>
      <c r="AE170">
        <f t="shared" si="34"/>
        <v>0.36097933520611408</v>
      </c>
      <c r="AF170">
        <f t="shared" si="34"/>
        <v>0.38697211399361375</v>
      </c>
      <c r="AG170">
        <f t="shared" si="34"/>
        <v>0.40408453324315463</v>
      </c>
      <c r="AH170">
        <f t="shared" si="34"/>
        <v>0.43174456723924137</v>
      </c>
    </row>
    <row r="173" spans="1:34" x14ac:dyDescent="0.25">
      <c r="N173" t="s">
        <v>19</v>
      </c>
      <c r="P173" t="e">
        <f>#REF!</f>
        <v>#REF!</v>
      </c>
      <c r="R173" t="s">
        <v>20</v>
      </c>
      <c r="U173" t="e">
        <f>((P173*1000)/(365*24))*4</f>
        <v>#REF!</v>
      </c>
    </row>
    <row r="175" spans="1:34" x14ac:dyDescent="0.25">
      <c r="J175">
        <v>5.0000000000000001E-3</v>
      </c>
      <c r="K175">
        <v>0.01</v>
      </c>
      <c r="L175">
        <v>0.02</v>
      </c>
      <c r="M175">
        <v>0.03</v>
      </c>
      <c r="N175">
        <v>0.04</v>
      </c>
      <c r="O175">
        <v>0.05</v>
      </c>
      <c r="P175">
        <v>7.4999999999999997E-2</v>
      </c>
      <c r="Q175">
        <v>0.1</v>
      </c>
      <c r="R175">
        <v>0.2</v>
      </c>
    </row>
    <row r="176" spans="1:34" x14ac:dyDescent="0.25">
      <c r="J176">
        <f>$C168/(J175+$C168)</f>
        <v>0.98511415728996565</v>
      </c>
      <c r="K176">
        <f t="shared" ref="K176:R176" si="35">$C168/(K175+$C168)</f>
        <v>0.97066499091112579</v>
      </c>
      <c r="L176">
        <f t="shared" si="35"/>
        <v>0.94300201813821449</v>
      </c>
      <c r="M176">
        <f t="shared" si="35"/>
        <v>0.91687208879486104</v>
      </c>
      <c r="N176">
        <f t="shared" si="35"/>
        <v>0.89215120021063843</v>
      </c>
      <c r="O176">
        <f t="shared" si="35"/>
        <v>0.86872837214104404</v>
      </c>
      <c r="P176">
        <f t="shared" si="35"/>
        <v>0.81522069808976505</v>
      </c>
      <c r="Q176">
        <f t="shared" si="35"/>
        <v>0.76792200100094343</v>
      </c>
      <c r="R176">
        <f t="shared" si="35"/>
        <v>0.62327385248726563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Generation</vt:lpstr>
      <vt:lpstr>Capacities</vt:lpstr>
      <vt:lpstr>Var_M Gen_const_Costs_const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2024-07-04T13:24:40Z</dcterms:modified>
</cp:coreProperties>
</file>