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sha.personal/Library/Mobile Documents/com~apple~CloudDocs/Data Analytics Bootcamp/Module 1/Analysis Projects/Crowdfunding Analysis/"/>
    </mc:Choice>
  </mc:AlternateContent>
  <xr:revisionPtr revIDLastSave="0" documentId="8_{09BD3FFB-0F26-5A47-BE3B-C8E4C81A4624}" xr6:coauthVersionLast="47" xr6:coauthVersionMax="47" xr10:uidLastSave="{00000000-0000-0000-0000-000000000000}"/>
  <bookViews>
    <workbookView xWindow="7760" yWindow="720" windowWidth="17840" windowHeight="19420" xr2:uid="{00000000-000D-0000-FFFF-FFFF00000000}"/>
  </bookViews>
  <sheets>
    <sheet name="Kickstarter" sheetId="1" r:id="rId1"/>
    <sheet name="Subcategory Statistics" sheetId="3" r:id="rId2"/>
    <sheet name="Parent Category Statistics" sheetId="2" r:id="rId3"/>
    <sheet name="Outcomes Based on Launch Date" sheetId="4" r:id="rId4"/>
    <sheet name="Theater Outcomes by Launch Date" sheetId="5" r:id="rId5"/>
    <sheet name="Outcomes Based on Goals" sheetId="6" r:id="rId6"/>
  </sheets>
  <definedNames>
    <definedName name="_xlnm._FilterDatabase" localSheetId="0" hidden="1">Kickstarter!$A$1:$U$4115</definedName>
  </definedNames>
  <calcPr calcId="191029"/>
  <pivotCaches>
    <pivotCache cacheId="4" r:id="rId7"/>
    <pivotCache cacheId="5" r:id="rId8"/>
    <pivotCache cacheId="6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<sst xmlns="http://schemas.openxmlformats.org/spreadsheetml/2006/main" count="33087" uniqueCount="8403">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</sst>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5">
    <dxf>
      <numFmt numFmtId="13" formatCode="0%"/>
    </dxf>
    <dxf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439592378499513E-2"/>
          <c:y val="0.10386473429951691"/>
          <c:w val="0.87041039125477082"/>
          <c:h val="0.737185895241355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81-424F-967B-698D3C801E9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81-424F-967B-698D3C801E9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81-424F-967B-698D3C801E9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A81-424F-967B-698D3C801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9934656"/>
        <c:axId val="339936304"/>
      </c:barChart>
      <c:catAx>
        <c:axId val="33993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36304"/>
        <c:crosses val="autoZero"/>
        <c:auto val="1"/>
        <c:lblAlgn val="ctr"/>
        <c:lblOffset val="100"/>
        <c:noMultiLvlLbl val="0"/>
      </c:catAx>
      <c:valAx>
        <c:axId val="33993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93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87-D345-B533-8750237B751F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87-D345-B533-8750237B751F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87-D345-B533-8750237B751F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87-D345-B533-8750237B7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1526064"/>
        <c:axId val="661527296"/>
      </c:barChart>
      <c:catAx>
        <c:axId val="66152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27296"/>
        <c:crosses val="autoZero"/>
        <c:auto val="1"/>
        <c:lblAlgn val="ctr"/>
        <c:lblOffset val="100"/>
        <c:noMultiLvlLbl val="0"/>
      </c:catAx>
      <c:valAx>
        <c:axId val="66152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52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62806156768093E-2"/>
          <c:y val="0.10309610337169393"/>
          <c:w val="0.73295611917857006"/>
          <c:h val="0.7850789420553199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55-794F-AA33-F009B56C2E1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68-8D47-B6F4-C646F93D434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68-8D47-B6F4-C646F93D434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68-8D47-B6F4-C646F93D4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855920"/>
        <c:axId val="340898624"/>
      </c:lineChart>
      <c:catAx>
        <c:axId val="34085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98624"/>
        <c:crosses val="autoZero"/>
        <c:auto val="1"/>
        <c:lblAlgn val="ctr"/>
        <c:lblOffset val="100"/>
        <c:noMultiLvlLbl val="0"/>
      </c:catAx>
      <c:valAx>
        <c:axId val="3408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85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20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875636375829174E-2"/>
          <c:y val="7.0904053659959179E-2"/>
          <c:w val="0.79176911083417623"/>
          <c:h val="0.8583407956358396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D-1E49-995A-9AB663D0853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D-1E49-995A-9AB663D0853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D-1E49-995A-9AB663D08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7244831"/>
        <c:axId val="1377249199"/>
      </c:lineChart>
      <c:catAx>
        <c:axId val="137724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49199"/>
        <c:crosses val="autoZero"/>
        <c:auto val="1"/>
        <c:lblAlgn val="ctr"/>
        <c:lblOffset val="100"/>
        <c:noMultiLvlLbl val="0"/>
      </c:catAx>
      <c:valAx>
        <c:axId val="137724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244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 Goals</a:t>
            </a:r>
          </a:p>
        </c:rich>
      </c:tx>
      <c:layout>
        <c:manualLayout>
          <c:xMode val="edge"/>
          <c:yMode val="edge"/>
          <c:x val="0.43138707744354643"/>
          <c:y val="5.10199714979837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315397320800529E-2"/>
          <c:y val="0.11538670466003949"/>
          <c:w val="0.92788191426353761"/>
          <c:h val="0.6825008484406420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Goals'!$O$1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Goals'!$N$2:$N$14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Goals'!$O$2:$O$14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0.5477178423236515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B3-2848-A881-65715FD8C873}"/>
            </c:ext>
          </c:extLst>
        </c:ser>
        <c:ser>
          <c:idx val="1"/>
          <c:order val="1"/>
          <c:tx>
            <c:strRef>
              <c:f>'Outcomes Based on Goals'!$P$1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Goals'!$N$2:$N$14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Goals'!$P$2:$P$14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0.45228215767634855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B3-2848-A881-65715FD8C873}"/>
            </c:ext>
          </c:extLst>
        </c:ser>
        <c:ser>
          <c:idx val="2"/>
          <c:order val="2"/>
          <c:tx>
            <c:strRef>
              <c:f>'Outcomes Based on Goals'!$Q$1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Goals'!$N$2:$N$14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Goals'!$Q$2:$Q$14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B3-2848-A881-65715FD8C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7912639"/>
        <c:axId val="1368049871"/>
      </c:lineChart>
      <c:catAx>
        <c:axId val="1367912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049871"/>
        <c:crosses val="autoZero"/>
        <c:auto val="1"/>
        <c:lblAlgn val="ctr"/>
        <c:lblOffset val="100"/>
        <c:noMultiLvlLbl val="0"/>
      </c:catAx>
      <c:valAx>
        <c:axId val="136804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91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7313576977593967"/>
          <c:y val="0.8642168347042003"/>
          <c:w val="0.46161723819493217"/>
          <c:h val="0.113878225294811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679450</xdr:colOff>
      <xdr:row>7</xdr:row>
      <xdr:rowOff>38100</xdr:rowOff>
    </xdr:from>
    <xdr:to>
      <xdr:col>23</xdr:col>
      <xdr:colOff>546100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0B4BD1-E7C4-0934-F9B6-DA0C9C633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2</xdr:row>
      <xdr:rowOff>38100</xdr:rowOff>
    </xdr:from>
    <xdr:to>
      <xdr:col>16</xdr:col>
      <xdr:colOff>63500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23F702-7CD6-C080-50A6-CEC839C5C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2</xdr:row>
      <xdr:rowOff>25400</xdr:rowOff>
    </xdr:from>
    <xdr:to>
      <xdr:col>17</xdr:col>
      <xdr:colOff>152400</xdr:colOff>
      <xdr:row>28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4DE11-1AAB-B6F9-4AFA-5371EE938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451613</xdr:colOff>
      <xdr:row>1</xdr:row>
      <xdr:rowOff>101409</xdr:rowOff>
    </xdr:from>
    <xdr:to>
      <xdr:col>17</xdr:col>
      <xdr:colOff>318263</xdr:colOff>
      <xdr:row>32</xdr:row>
      <xdr:rowOff>25209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C01DA-4194-732B-9492-1A99C9798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447972</xdr:colOff>
      <xdr:row>18</xdr:row>
      <xdr:rowOff>163756</xdr:rowOff>
    </xdr:from>
    <xdr:to>
      <xdr:col>16</xdr:col>
      <xdr:colOff>986517</xdr:colOff>
      <xdr:row>48</xdr:row>
      <xdr:rowOff>105929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6DDF94-1DB6-045E-63CE-1EC2EC1B66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 Osoteo" refreshedDate="44733.899041666664" createdVersion="8" refreshedVersion="8" minRefreshableVersion="3" recordCount="4114" xr:uid="{CFA9CFEF-0A89-8D4C-9DE0-3EE127B0D62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 Osoteo" refreshedDate="44733.908924884257" createdVersion="8" refreshedVersion="8" minRefreshableVersion="3" recordCount="4114" xr:uid="{16BAF165-8D73-4749-B31F-9E64F824FF8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 Osoteo" refreshedDate="44733.915041898152" createdVersion="8" refreshedVersion="8" minRefreshableVersion="3" recordCount="4114" xr:uid="{0B95D3A9-44AF-E142-918E-F914C447E6A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sha Osoteo" refreshedDate="44734.918297453703" createdVersion="8" refreshedVersion="8" minRefreshableVersion="3" recordCount="12" xr:uid="{159F0CAC-6783-714A-A63F-334D3CED6718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132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109"/>
        <n v="33"/>
        <n v="12"/>
        <n v="11"/>
        <n v="4"/>
        <n v="8"/>
        <n v="2"/>
        <n v="1"/>
        <n v="10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 count="12">
        <n v="186"/>
        <n v="534"/>
        <n v="241"/>
        <n v="72"/>
        <n v="24"/>
        <n v="20"/>
        <n v="5"/>
        <n v="11"/>
        <n v="6"/>
        <n v="3"/>
        <n v="1"/>
        <n v="12"/>
      </sharedItems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477178423236515"/>
        <n v="0.54166666666666663"/>
        <n v="0.5"/>
        <n v="0.45"/>
        <n v="0.2"/>
        <n v="0.27272727272727271"/>
        <n v="0.66666666666666663"/>
        <n v="0"/>
        <n v="0.16666666666666666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5228215767634855"/>
        <n v="0.45833333333333331"/>
        <n v="0.5"/>
        <n v="0.55000000000000004"/>
        <n v="0.8"/>
        <n v="0.72727272727272729"/>
        <n v="0.33333333333333331"/>
        <n v="1"/>
        <n v="0.83333333333333337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109DA-3E5F-F24E-A495-BA26DF49FA85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87026-AC96-3441-80EE-7A8B42F3FA50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42A5F-3D5E-3A4D-A14A-A766F111859A}" name="PivotTable3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904C7-48C0-C347-94BE-B2E03361CE95}" name="PivotTable4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87D6B-DC17-2E46-BDA6-9BF128FD77CC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N1:Q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10"/>
        <item x="5"/>
        <item x="4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>
      <items count="13">
        <item x="10"/>
        <item x="9"/>
        <item x="6"/>
        <item x="8"/>
        <item x="7"/>
        <item x="11"/>
        <item x="5"/>
        <item x="4"/>
        <item x="3"/>
        <item x="0"/>
        <item x="2"/>
        <item x="1"/>
        <item t="default"/>
      </items>
    </pivotField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outline="0" collapsedLevelsAreSubtotals="1" fieldPosition="0"/>
    </format>
  </formats>
  <chartFormats count="6"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0" zoomScaleNormal="110" workbookViewId="0">
      <selection activeCell="O3" sqref="O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live">
      <formula>NOT(ISERROR(SEARCH("live",F1)))</formula>
    </cfRule>
  </conditionalFormatting>
  <conditionalFormatting sqref="O1:O1048576 P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66E33-FD41-FF4B-9AAC-117E7C9C5DEF}">
  <dimension ref="A1:F43"/>
  <sheetViews>
    <sheetView workbookViewId="0">
      <selection activeCell="P43" sqref="P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8224</v>
      </c>
    </row>
    <row r="2" spans="1:6" x14ac:dyDescent="0.2">
      <c r="A2" s="9" t="s">
        <v>8358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8314</v>
      </c>
      <c r="B6" s="11"/>
      <c r="C6" s="11">
        <v>14</v>
      </c>
      <c r="D6" s="11"/>
      <c r="E6" s="11"/>
      <c r="F6" s="11">
        <v>14</v>
      </c>
    </row>
    <row r="7" spans="1:6" x14ac:dyDescent="0.2">
      <c r="A7" s="10" t="s">
        <v>8342</v>
      </c>
      <c r="B7" s="11">
        <v>3</v>
      </c>
      <c r="C7" s="11"/>
      <c r="D7" s="11"/>
      <c r="E7" s="11"/>
      <c r="F7" s="11">
        <v>3</v>
      </c>
    </row>
    <row r="8" spans="1:6" x14ac:dyDescent="0.2">
      <c r="A8" s="10" t="s">
        <v>8356</v>
      </c>
      <c r="B8" s="11"/>
      <c r="C8" s="11">
        <v>2</v>
      </c>
      <c r="D8" s="11"/>
      <c r="E8" s="11"/>
      <c r="F8" s="11">
        <v>2</v>
      </c>
    </row>
    <row r="9" spans="1:6" x14ac:dyDescent="0.2">
      <c r="A9" s="10" t="s">
        <v>8352</v>
      </c>
      <c r="B9" s="11"/>
      <c r="C9" s="11"/>
      <c r="D9" s="11"/>
      <c r="E9" s="11">
        <v>5</v>
      </c>
      <c r="F9" s="11">
        <v>5</v>
      </c>
    </row>
    <row r="10" spans="1:6" x14ac:dyDescent="0.2">
      <c r="A10" s="10" t="s">
        <v>8313</v>
      </c>
      <c r="B10" s="11"/>
      <c r="C10" s="11"/>
      <c r="D10" s="11"/>
      <c r="E10" s="11">
        <v>8</v>
      </c>
      <c r="F10" s="11">
        <v>8</v>
      </c>
    </row>
    <row r="11" spans="1:6" x14ac:dyDescent="0.2">
      <c r="A11" s="10" t="s">
        <v>8312</v>
      </c>
      <c r="B11" s="11"/>
      <c r="C11" s="11">
        <v>16</v>
      </c>
      <c r="D11" s="11"/>
      <c r="E11" s="11"/>
      <c r="F11" s="11">
        <v>16</v>
      </c>
    </row>
    <row r="12" spans="1:6" x14ac:dyDescent="0.2">
      <c r="A12" s="10" t="s">
        <v>8328</v>
      </c>
      <c r="B12" s="11"/>
      <c r="C12" s="11"/>
      <c r="D12" s="11"/>
      <c r="E12" s="11">
        <v>6</v>
      </c>
      <c r="F12" s="11">
        <v>6</v>
      </c>
    </row>
    <row r="13" spans="1:6" x14ac:dyDescent="0.2">
      <c r="A13" s="10" t="s">
        <v>8345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">
      <c r="A14" s="10" t="s">
        <v>8322</v>
      </c>
      <c r="B14" s="11"/>
      <c r="C14" s="11">
        <v>2</v>
      </c>
      <c r="D14" s="11"/>
      <c r="E14" s="11"/>
      <c r="F14" s="11">
        <v>2</v>
      </c>
    </row>
    <row r="15" spans="1:6" x14ac:dyDescent="0.2">
      <c r="A15" s="10" t="s">
        <v>8335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">
      <c r="A16" s="10" t="s">
        <v>8346</v>
      </c>
      <c r="B16" s="11"/>
      <c r="C16" s="11">
        <v>3</v>
      </c>
      <c r="D16" s="11"/>
      <c r="E16" s="11"/>
      <c r="F16" s="11">
        <v>3</v>
      </c>
    </row>
    <row r="17" spans="1:6" x14ac:dyDescent="0.2">
      <c r="A17" s="10" t="s">
        <v>8347</v>
      </c>
      <c r="B17" s="11"/>
      <c r="C17" s="11"/>
      <c r="D17" s="11"/>
      <c r="E17" s="11">
        <v>19</v>
      </c>
      <c r="F17" s="11">
        <v>19</v>
      </c>
    </row>
    <row r="18" spans="1:6" x14ac:dyDescent="0.2">
      <c r="A18" s="10" t="s">
        <v>8326</v>
      </c>
      <c r="B18" s="11"/>
      <c r="C18" s="11">
        <v>6</v>
      </c>
      <c r="D18" s="11"/>
      <c r="E18" s="11"/>
      <c r="F18" s="11">
        <v>6</v>
      </c>
    </row>
    <row r="19" spans="1:6" x14ac:dyDescent="0.2">
      <c r="A19" s="10" t="s">
        <v>8325</v>
      </c>
      <c r="B19" s="11"/>
      <c r="C19" s="11"/>
      <c r="D19" s="11"/>
      <c r="E19" s="11">
        <v>2</v>
      </c>
      <c r="F19" s="11">
        <v>2</v>
      </c>
    </row>
    <row r="20" spans="1:6" x14ac:dyDescent="0.2">
      <c r="A20" s="10" t="s">
        <v>8333</v>
      </c>
      <c r="B20" s="11"/>
      <c r="C20" s="11">
        <v>7</v>
      </c>
      <c r="D20" s="11"/>
      <c r="E20" s="11"/>
      <c r="F20" s="11">
        <v>7</v>
      </c>
    </row>
    <row r="21" spans="1:6" x14ac:dyDescent="0.2">
      <c r="A21" s="10" t="s">
        <v>8357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">
      <c r="A22" s="10" t="s">
        <v>8341</v>
      </c>
      <c r="B22" s="11"/>
      <c r="C22" s="11">
        <v>3</v>
      </c>
      <c r="D22" s="11"/>
      <c r="E22" s="11"/>
      <c r="F22" s="11">
        <v>3</v>
      </c>
    </row>
    <row r="23" spans="1:6" x14ac:dyDescent="0.2">
      <c r="A23" s="10" t="s">
        <v>8321</v>
      </c>
      <c r="B23" s="11"/>
      <c r="C23" s="11"/>
      <c r="D23" s="11"/>
      <c r="E23" s="11">
        <v>6</v>
      </c>
      <c r="F23" s="11">
        <v>6</v>
      </c>
    </row>
    <row r="24" spans="1:6" x14ac:dyDescent="0.2">
      <c r="A24" s="10" t="s">
        <v>8348</v>
      </c>
      <c r="B24" s="11"/>
      <c r="C24" s="11">
        <v>5</v>
      </c>
      <c r="D24" s="11"/>
      <c r="E24" s="11"/>
      <c r="F24" s="11">
        <v>5</v>
      </c>
    </row>
    <row r="25" spans="1:6" x14ac:dyDescent="0.2">
      <c r="A25" s="10" t="s">
        <v>8337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">
      <c r="A26" s="10" t="s">
        <v>8343</v>
      </c>
      <c r="B26" s="11"/>
      <c r="C26" s="11">
        <v>5</v>
      </c>
      <c r="D26" s="11"/>
      <c r="E26" s="11"/>
      <c r="F26" s="11">
        <v>5</v>
      </c>
    </row>
    <row r="27" spans="1:6" x14ac:dyDescent="0.2">
      <c r="A27" s="10" t="s">
        <v>8316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">
      <c r="A28" s="10" t="s">
        <v>8344</v>
      </c>
      <c r="B28" s="11"/>
      <c r="C28" s="11"/>
      <c r="D28" s="11"/>
      <c r="E28" s="11">
        <v>2</v>
      </c>
      <c r="F28" s="11">
        <v>2</v>
      </c>
    </row>
    <row r="29" spans="1:6" x14ac:dyDescent="0.2">
      <c r="A29" s="10" t="s">
        <v>8351</v>
      </c>
      <c r="B29" s="11"/>
      <c r="C29" s="11">
        <v>3</v>
      </c>
      <c r="D29" s="11"/>
      <c r="E29" s="11"/>
      <c r="F29" s="11">
        <v>3</v>
      </c>
    </row>
    <row r="30" spans="1:6" x14ac:dyDescent="0.2">
      <c r="A30" s="10" t="s">
        <v>8324</v>
      </c>
      <c r="B30" s="11"/>
      <c r="C30" s="11"/>
      <c r="D30" s="11"/>
      <c r="E30" s="11">
        <v>10</v>
      </c>
      <c r="F30" s="11">
        <v>10</v>
      </c>
    </row>
    <row r="31" spans="1:6" x14ac:dyDescent="0.2">
      <c r="A31" s="10" t="s">
        <v>8311</v>
      </c>
      <c r="B31" s="11">
        <v>2</v>
      </c>
      <c r="C31" s="11"/>
      <c r="D31" s="11"/>
      <c r="E31" s="11"/>
      <c r="F31" s="11">
        <v>2</v>
      </c>
    </row>
    <row r="32" spans="1:6" x14ac:dyDescent="0.2">
      <c r="A32" s="10" t="s">
        <v>8310</v>
      </c>
      <c r="B32" s="11"/>
      <c r="C32" s="11"/>
      <c r="D32" s="11"/>
      <c r="E32" s="11">
        <v>6</v>
      </c>
      <c r="F32" s="11">
        <v>6</v>
      </c>
    </row>
    <row r="33" spans="1:6" x14ac:dyDescent="0.2">
      <c r="A33" s="10" t="s">
        <v>8350</v>
      </c>
      <c r="B33" s="11"/>
      <c r="C33" s="11"/>
      <c r="D33" s="11">
        <v>1</v>
      </c>
      <c r="E33" s="11"/>
      <c r="F33" s="11">
        <v>1</v>
      </c>
    </row>
    <row r="34" spans="1:6" x14ac:dyDescent="0.2">
      <c r="A34" s="10" t="s">
        <v>8353</v>
      </c>
      <c r="B34" s="11"/>
      <c r="C34" s="11"/>
      <c r="D34" s="11"/>
      <c r="E34" s="11">
        <v>3</v>
      </c>
      <c r="F34" s="11">
        <v>3</v>
      </c>
    </row>
    <row r="35" spans="1:6" x14ac:dyDescent="0.2">
      <c r="A35" s="10" t="s">
        <v>8355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">
      <c r="A36" s="10" t="s">
        <v>8349</v>
      </c>
      <c r="B36" s="11"/>
      <c r="C36" s="11"/>
      <c r="D36" s="11"/>
      <c r="E36" s="11">
        <v>16</v>
      </c>
      <c r="F36" s="11">
        <v>16</v>
      </c>
    </row>
    <row r="37" spans="1:6" x14ac:dyDescent="0.2">
      <c r="A37" s="10" t="s">
        <v>8309</v>
      </c>
      <c r="B37" s="11"/>
      <c r="C37" s="11"/>
      <c r="D37" s="11"/>
      <c r="E37" s="11">
        <v>7</v>
      </c>
      <c r="F37" s="11">
        <v>7</v>
      </c>
    </row>
    <row r="38" spans="1:6" x14ac:dyDescent="0.2">
      <c r="A38" s="10" t="s">
        <v>8339</v>
      </c>
      <c r="B38" s="11"/>
      <c r="C38" s="11">
        <v>4</v>
      </c>
      <c r="D38" s="11"/>
      <c r="E38" s="11"/>
      <c r="F38" s="11">
        <v>4</v>
      </c>
    </row>
    <row r="39" spans="1:6" x14ac:dyDescent="0.2">
      <c r="A39" s="10" t="s">
        <v>8332</v>
      </c>
      <c r="B39" s="11"/>
      <c r="C39" s="11">
        <v>10</v>
      </c>
      <c r="D39" s="11"/>
      <c r="E39" s="11"/>
      <c r="F39" s="11">
        <v>10</v>
      </c>
    </row>
    <row r="40" spans="1:6" x14ac:dyDescent="0.2">
      <c r="A40" s="10" t="s">
        <v>8319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">
      <c r="A41" s="10" t="s">
        <v>8318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">
      <c r="A42" s="10" t="s">
        <v>8338</v>
      </c>
      <c r="B42" s="11">
        <v>1</v>
      </c>
      <c r="C42" s="11"/>
      <c r="D42" s="11"/>
      <c r="E42" s="11"/>
      <c r="F42" s="11">
        <v>1</v>
      </c>
    </row>
    <row r="43" spans="1:6" x14ac:dyDescent="0.2">
      <c r="A43" s="10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66E83-FFE5-C74E-90F6-C07A821D49B2}">
  <dimension ref="A1:F14"/>
  <sheetViews>
    <sheetView workbookViewId="0">
      <selection activeCell="E35" sqref="E3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8363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95B38-ED55-7C40-BAED-0D6A8E5FF148}">
  <dimension ref="A1:F18"/>
  <sheetViews>
    <sheetView workbookViewId="0">
      <selection activeCell="M38" sqref="M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8358</v>
      </c>
      <c r="B1" t="s">
        <v>8364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8363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3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D126D-A06C-A849-99CB-B7CF3B65A6E8}">
  <dimension ref="A1:E18"/>
  <sheetViews>
    <sheetView zoomScale="133" workbookViewId="0">
      <selection activeCell="G27" sqref="G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8358</v>
      </c>
      <c r="B1" t="s">
        <v>8315</v>
      </c>
    </row>
    <row r="2" spans="1:5" x14ac:dyDescent="0.2">
      <c r="A2" s="9" t="s">
        <v>8379</v>
      </c>
      <c r="B2" t="s">
        <v>8364</v>
      </c>
    </row>
    <row r="4" spans="1:5" x14ac:dyDescent="0.2">
      <c r="A4" s="9" t="s">
        <v>8363</v>
      </c>
      <c r="B4" s="9" t="s">
        <v>8360</v>
      </c>
    </row>
    <row r="5" spans="1:5" x14ac:dyDescent="0.2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79CE3-41D8-E141-9662-BFDA8908C833}">
  <dimension ref="A1:Q14"/>
  <sheetViews>
    <sheetView zoomScale="112" workbookViewId="0">
      <selection activeCell="F17" sqref="F17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10" width="3.1640625" bestFit="1" customWidth="1"/>
    <col min="11" max="13" width="4.1640625" bestFit="1" customWidth="1"/>
    <col min="14" max="14" width="13.5" bestFit="1" customWidth="1"/>
    <col min="15" max="15" width="24" bestFit="1" customWidth="1"/>
    <col min="16" max="16" width="20.6640625" bestFit="1" customWidth="1"/>
    <col min="17" max="17" width="23.33203125" bestFit="1" customWidth="1"/>
  </cols>
  <sheetData>
    <row r="1" spans="1:17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N1" s="9" t="s">
        <v>8362</v>
      </c>
      <c r="O1" t="s">
        <v>8400</v>
      </c>
      <c r="P1" t="s">
        <v>8401</v>
      </c>
      <c r="Q1" t="s">
        <v>8402</v>
      </c>
    </row>
    <row r="2" spans="1:17" x14ac:dyDescent="0.2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4">
        <f>(B2/E2)</f>
        <v>0.75806451612903225</v>
      </c>
      <c r="G2" s="14">
        <f>(C2/E2)</f>
        <v>0.24193548387096775</v>
      </c>
      <c r="H2" s="14">
        <f>(D2/E2)</f>
        <v>0</v>
      </c>
      <c r="N2" s="10" t="s">
        <v>8388</v>
      </c>
      <c r="O2" s="15">
        <v>0.75806451612903225</v>
      </c>
      <c r="P2" s="15">
        <v>0.24193548387096775</v>
      </c>
      <c r="Q2" s="15">
        <v>0</v>
      </c>
    </row>
    <row r="3" spans="1:17" x14ac:dyDescent="0.2">
      <c r="A3" t="s">
        <v>8389</v>
      </c>
      <c r="B3">
        <f>COUNTIFS(Kickstarter!$D:$D,"&gt;=1000",Kickstarter!$D:$D,"&lt;5000",Kickstarter!$F:$F,"successful",Kickstarter!$R:$R,"plays")</f>
        <v>388</v>
      </c>
      <c r="C3">
        <f>COUNTIFS(Kickstarter!$D:$D,"&gt;=1000",Kickstarter!$D:$D,"&lt;5000",Kickstarter!$F:$F,"Failed",Kickstarter!$R:$R,"plays")</f>
        <v>146</v>
      </c>
      <c r="D3">
        <f>COUNTIFS(Kickstarter!$D:$D,"&gt;=1000",Kickstarter!$D:$D,"&lt;5000",Kickstarter!$F:$F,"Canceled",Kickstarter!$R:$R,"plays")</f>
        <v>0</v>
      </c>
      <c r="E3">
        <f t="shared" ref="E3:E13" si="0">SUM(B3:D3)</f>
        <v>534</v>
      </c>
      <c r="F3" s="14">
        <f t="shared" ref="F3:F13" si="1">(B3/E3)</f>
        <v>0.72659176029962547</v>
      </c>
      <c r="G3" s="14">
        <f t="shared" ref="G3:G13" si="2">(C3/E3)</f>
        <v>0.27340823970037453</v>
      </c>
      <c r="H3" s="14">
        <f>(D3/E3)</f>
        <v>0</v>
      </c>
      <c r="N3" s="10" t="s">
        <v>8389</v>
      </c>
      <c r="O3" s="15">
        <v>0.72659176029962547</v>
      </c>
      <c r="P3" s="15">
        <v>0.27340823970037453</v>
      </c>
      <c r="Q3" s="15">
        <v>0</v>
      </c>
    </row>
    <row r="4" spans="1:17" x14ac:dyDescent="0.2">
      <c r="A4" t="s">
        <v>8390</v>
      </c>
      <c r="B4">
        <f>COUNTIFS(Kickstarter!$D:$D,"&gt;=5000",Kickstarter!$D:$D,"&lt;15000",Kickstarter!$F:$F,"successful",Kickstarter!$R:$R,"plays")</f>
        <v>132</v>
      </c>
      <c r="C4">
        <f>COUNTIFS(Kickstarter!$D:$D,"&gt;=5000",Kickstarter!$D:$D,"&lt;15000",Kickstarter!$F:$F,"Failed",Kickstarter!$R:$R,"plays")</f>
        <v>109</v>
      </c>
      <c r="D4">
        <f>COUNTIFS(Kickstarter!$D:$D,"&gt;=5000",Kickstarter!$D:$D,"&lt;15000",Kickstarter!$F:$F,"Canceled",Kickstarter!$R:$R,"plays")</f>
        <v>0</v>
      </c>
      <c r="E4">
        <f t="shared" si="0"/>
        <v>241</v>
      </c>
      <c r="F4" s="14">
        <f t="shared" si="1"/>
        <v>0.5477178423236515</v>
      </c>
      <c r="G4" s="14">
        <f t="shared" si="2"/>
        <v>0.45228215767634855</v>
      </c>
      <c r="H4" s="14">
        <f t="shared" ref="H4:H13" si="3">(D4/E4)</f>
        <v>0</v>
      </c>
      <c r="N4" s="10" t="s">
        <v>8390</v>
      </c>
      <c r="O4" s="15">
        <v>0.5477178423236515</v>
      </c>
      <c r="P4" s="15">
        <v>0.45228215767634855</v>
      </c>
      <c r="Q4" s="15">
        <v>0</v>
      </c>
    </row>
    <row r="5" spans="1:17" x14ac:dyDescent="0.2">
      <c r="A5" t="s">
        <v>8391</v>
      </c>
      <c r="B5">
        <f>COUNTIFS(Kickstarter!$D:$D,"&gt;=10000",Kickstarter!$D:$D,"&lt;15000",Kickstarter!$F:$F,"successful",Kickstarter!$R:$R,"plays")</f>
        <v>39</v>
      </c>
      <c r="C5">
        <f>COUNTIFS(Kickstarter!$D:$D,"&gt;=10000",Kickstarter!$D:$D,"&lt;15000",Kickstarter!$F:$F,"Failed",Kickstarter!$R:$R,"plays")</f>
        <v>33</v>
      </c>
      <c r="D5">
        <f>COUNTIFS(Kickstarter!$D:$D,"&gt;=10000",Kickstarter!$D:$D,"&lt;15000",Kickstarter!$F:$F,"Canceled",Kickstarter!$R:$R,"plays")</f>
        <v>0</v>
      </c>
      <c r="E5">
        <f t="shared" si="0"/>
        <v>72</v>
      </c>
      <c r="F5" s="14">
        <f t="shared" si="1"/>
        <v>0.54166666666666663</v>
      </c>
      <c r="G5" s="14">
        <f t="shared" si="2"/>
        <v>0.45833333333333331</v>
      </c>
      <c r="H5" s="14">
        <f t="shared" si="3"/>
        <v>0</v>
      </c>
      <c r="N5" s="10" t="s">
        <v>8391</v>
      </c>
      <c r="O5" s="15">
        <v>0.54166666666666663</v>
      </c>
      <c r="P5" s="15">
        <v>0.45833333333333331</v>
      </c>
      <c r="Q5" s="15">
        <v>0</v>
      </c>
    </row>
    <row r="6" spans="1:17" x14ac:dyDescent="0.2">
      <c r="A6" t="s">
        <v>8392</v>
      </c>
      <c r="B6">
        <f>COUNTIFS(Kickstarter!$D:$D,"&gt;=15000",Kickstarter!$D:$D,"&lt;20000",Kickstarter!$F:$F,"successful",Kickstarter!$R:$R,"plays")</f>
        <v>12</v>
      </c>
      <c r="C6">
        <f>COUNTIFS(Kickstarter!$D:$D,"&gt;=15000",Kickstarter!$D:$D,"&lt;20000",Kickstarter!$F:$F,"Failed",Kickstarter!$R:$R,"plays")</f>
        <v>12</v>
      </c>
      <c r="D6">
        <f>COUNTIFS(Kickstarter!$D:$D,"&gt;=15000",Kickstarter!$D:$D,"&lt;20000",Kickstarter!$F:$F,"Canceled",Kickstarter!$R:$R,"plays")</f>
        <v>0</v>
      </c>
      <c r="E6">
        <f t="shared" si="0"/>
        <v>24</v>
      </c>
      <c r="F6" s="14">
        <f t="shared" si="1"/>
        <v>0.5</v>
      </c>
      <c r="G6" s="14">
        <f t="shared" si="2"/>
        <v>0.5</v>
      </c>
      <c r="H6" s="14">
        <f t="shared" si="3"/>
        <v>0</v>
      </c>
      <c r="N6" s="10" t="s">
        <v>8392</v>
      </c>
      <c r="O6" s="15">
        <v>0.5</v>
      </c>
      <c r="P6" s="15">
        <v>0.5</v>
      </c>
      <c r="Q6" s="15">
        <v>0</v>
      </c>
    </row>
    <row r="7" spans="1:17" x14ac:dyDescent="0.2">
      <c r="A7" t="s">
        <v>8393</v>
      </c>
      <c r="B7">
        <f>COUNTIFS(Kickstarter!$D:$D,"&gt;=20000",Kickstarter!$D:$D,"&lt;25000",Kickstarter!$F:$F,"successful",Kickstarter!$R:$R,"plays")</f>
        <v>9</v>
      </c>
      <c r="C7">
        <f>COUNTIFS(Kickstarter!$D:$D,"&gt;=20000",Kickstarter!$D:$D,"&lt;25000",Kickstarter!$F:$F,"Failed",Kickstarter!$R:$R,"plays")</f>
        <v>11</v>
      </c>
      <c r="D7">
        <f>COUNTIFS(Kickstarter!$D:$D,"&gt;=20000",Kickstarter!$D:$D,"&lt;25000",Kickstarter!$F:$F,"Canceled",Kickstarter!$R:$R,"plays")</f>
        <v>0</v>
      </c>
      <c r="E7">
        <f t="shared" si="0"/>
        <v>20</v>
      </c>
      <c r="F7" s="14">
        <f t="shared" si="1"/>
        <v>0.45</v>
      </c>
      <c r="G7" s="14">
        <f t="shared" si="2"/>
        <v>0.55000000000000004</v>
      </c>
      <c r="H7" s="14">
        <f t="shared" si="3"/>
        <v>0</v>
      </c>
      <c r="N7" s="10" t="s">
        <v>8393</v>
      </c>
      <c r="O7" s="15">
        <v>0.45</v>
      </c>
      <c r="P7" s="15">
        <v>0.55000000000000004</v>
      </c>
      <c r="Q7" s="15">
        <v>0</v>
      </c>
    </row>
    <row r="8" spans="1:17" x14ac:dyDescent="0.2">
      <c r="A8" t="s">
        <v>8394</v>
      </c>
      <c r="B8">
        <f>COUNTIFS(Kickstarter!$D:$D,"&gt;=25000",Kickstarter!$D:$D,"&lt;30000",Kickstarter!$F:$F,"successful",Kickstarter!$R:$R,"plays")</f>
        <v>1</v>
      </c>
      <c r="C8">
        <f>COUNTIFS(Kickstarter!$D:$D,"&gt;=25000",Kickstarter!$D:$D,"&lt;30000",Kickstarter!$F:$F,"Failed",Kickstarter!$R:$R,"plays")</f>
        <v>4</v>
      </c>
      <c r="D8">
        <f>COUNTIFS(Kickstarter!$D:$D,"&gt;=25000",Kickstarter!$D:$D,"&lt;30000",Kickstarter!$F:$F,"Canceled",Kickstarter!$R:$R,"plays")</f>
        <v>0</v>
      </c>
      <c r="E8">
        <f t="shared" si="0"/>
        <v>5</v>
      </c>
      <c r="F8" s="14">
        <f t="shared" si="1"/>
        <v>0.2</v>
      </c>
      <c r="G8" s="14">
        <f t="shared" si="2"/>
        <v>0.8</v>
      </c>
      <c r="H8" s="14">
        <f t="shared" si="3"/>
        <v>0</v>
      </c>
      <c r="N8" s="10" t="s">
        <v>8394</v>
      </c>
      <c r="O8" s="15">
        <v>0.2</v>
      </c>
      <c r="P8" s="15">
        <v>0.8</v>
      </c>
      <c r="Q8" s="15">
        <v>0</v>
      </c>
    </row>
    <row r="9" spans="1:17" x14ac:dyDescent="0.2">
      <c r="A9" t="s">
        <v>8395</v>
      </c>
      <c r="B9">
        <f>COUNTIFS(Kickstarter!$D:$D,"&gt;=30000",Kickstarter!$D:$D,"&lt;35000",Kickstarter!$F:$F,"successful",Kickstarter!$R:$R,"plays")</f>
        <v>3</v>
      </c>
      <c r="C9">
        <f>COUNTIFS(Kickstarter!$D:$D,"&gt;=30000",Kickstarter!$D:$D,"&lt;35000",Kickstarter!$F:$F,"Failed",Kickstarter!$R:$R,"plays")</f>
        <v>8</v>
      </c>
      <c r="D9">
        <f>COUNTIFS(Kickstarter!$D:$D,"&gt;=30000",Kickstarter!$D:$D,"&lt;35000",Kickstarter!$F:$F,"Canceled",Kickstarter!$R:$R,"plays")</f>
        <v>0</v>
      </c>
      <c r="E9">
        <f t="shared" si="0"/>
        <v>11</v>
      </c>
      <c r="F9" s="14">
        <f t="shared" si="1"/>
        <v>0.27272727272727271</v>
      </c>
      <c r="G9" s="14">
        <f t="shared" si="2"/>
        <v>0.72727272727272729</v>
      </c>
      <c r="H9" s="14">
        <f t="shared" si="3"/>
        <v>0</v>
      </c>
      <c r="N9" s="10" t="s">
        <v>8395</v>
      </c>
      <c r="O9" s="15">
        <v>0.27272727272727271</v>
      </c>
      <c r="P9" s="15">
        <v>0.72727272727272729</v>
      </c>
      <c r="Q9" s="15">
        <v>0</v>
      </c>
    </row>
    <row r="10" spans="1:17" x14ac:dyDescent="0.2">
      <c r="A10" t="s">
        <v>8396</v>
      </c>
      <c r="B10">
        <f>COUNTIFS(Kickstarter!$D:$D,"&gt;=35000",Kickstarter!$D:$D,"&lt;40000",Kickstarter!$F:$F,"successful",Kickstarter!$R:$R,"plays")</f>
        <v>4</v>
      </c>
      <c r="C10">
        <f>COUNTIFS(Kickstarter!$D:$D,"&gt;=35000",Kickstarter!$D:$D,"&lt;40000",Kickstarter!$F:$F,"Failed",Kickstarter!$R:$R,"plays")</f>
        <v>2</v>
      </c>
      <c r="D10">
        <f>COUNTIFS(Kickstarter!$D:$D,"&gt;=35000",Kickstarter!$D:$D,"&lt;40000",Kickstarter!$F:$F,"Canceled",Kickstarter!$R:$R,"plays")</f>
        <v>0</v>
      </c>
      <c r="E10">
        <f t="shared" si="0"/>
        <v>6</v>
      </c>
      <c r="F10" s="14">
        <f t="shared" si="1"/>
        <v>0.66666666666666663</v>
      </c>
      <c r="G10" s="14">
        <f t="shared" si="2"/>
        <v>0.33333333333333331</v>
      </c>
      <c r="H10" s="14">
        <f t="shared" si="3"/>
        <v>0</v>
      </c>
      <c r="N10" s="10" t="s">
        <v>8396</v>
      </c>
      <c r="O10" s="15">
        <v>0.66666666666666663</v>
      </c>
      <c r="P10" s="15">
        <v>0.33333333333333331</v>
      </c>
      <c r="Q10" s="15">
        <v>0</v>
      </c>
    </row>
    <row r="11" spans="1:17" x14ac:dyDescent="0.2">
      <c r="A11" t="s">
        <v>8397</v>
      </c>
      <c r="B11">
        <f>COUNTIFS(Kickstarter!$D:$D,"&gt;=40000",Kickstarter!$D:$D,"&lt;45000",Kickstarter!$F:$F,"successful",Kickstarter!$R:$R,"plays")</f>
        <v>2</v>
      </c>
      <c r="C11">
        <f>COUNTIFS(Kickstarter!$D:$D,"&gt;=40000",Kickstarter!$D:$D,"&lt;45000",Kickstarter!$F:$F,"Failed",Kickstarter!$R:$R,"plays")</f>
        <v>1</v>
      </c>
      <c r="D11">
        <f>COUNTIFS(Kickstarter!$D:$D,"&gt;=40000",Kickstarter!$D:$D,"&lt;45000",Kickstarter!$F:$F,"Canceled",Kickstarter!$R:$R,"plays")</f>
        <v>0</v>
      </c>
      <c r="E11">
        <f t="shared" si="0"/>
        <v>3</v>
      </c>
      <c r="F11" s="14">
        <f t="shared" si="1"/>
        <v>0.66666666666666663</v>
      </c>
      <c r="G11" s="14">
        <f t="shared" si="2"/>
        <v>0.33333333333333331</v>
      </c>
      <c r="H11" s="14">
        <f t="shared" si="3"/>
        <v>0</v>
      </c>
      <c r="N11" s="10" t="s">
        <v>8397</v>
      </c>
      <c r="O11" s="15">
        <v>0.66666666666666663</v>
      </c>
      <c r="P11" s="15">
        <v>0.33333333333333331</v>
      </c>
      <c r="Q11" s="15">
        <v>0</v>
      </c>
    </row>
    <row r="12" spans="1:17" x14ac:dyDescent="0.2">
      <c r="A12" t="s">
        <v>8399</v>
      </c>
      <c r="B12">
        <f>COUNTIFS(Kickstarter!$D:$D,"&gt;=45000",Kickstarter!$D:$D,"&lt;50000",Kickstarter!$F:$F,"successful",Kickstarter!$R:$R,"plays")</f>
        <v>0</v>
      </c>
      <c r="C12">
        <f>COUNTIFS(Kickstarter!$D:$D,"&gt;=45000",Kickstarter!$D:$D,"&lt;50000",Kickstarter!$F:$F,"Failed",Kickstarter!$R:$R,"plays")</f>
        <v>1</v>
      </c>
      <c r="D12">
        <f>COUNTIFS(Kickstarter!$D:$D,"&gt;=45000",Kickstarter!$D:$D,"&lt;50000",Kickstarter!$F:$F,"Canceled",Kickstarter!$R:$R,"plays")</f>
        <v>0</v>
      </c>
      <c r="E12">
        <f t="shared" si="0"/>
        <v>1</v>
      </c>
      <c r="F12" s="14">
        <f t="shared" si="1"/>
        <v>0</v>
      </c>
      <c r="G12" s="14">
        <f t="shared" si="2"/>
        <v>1</v>
      </c>
      <c r="H12" s="14">
        <f t="shared" si="3"/>
        <v>0</v>
      </c>
      <c r="N12" s="10" t="s">
        <v>8399</v>
      </c>
      <c r="O12" s="15">
        <v>0</v>
      </c>
      <c r="P12" s="15">
        <v>1</v>
      </c>
      <c r="Q12" s="15">
        <v>0</v>
      </c>
    </row>
    <row r="13" spans="1:17" x14ac:dyDescent="0.2">
      <c r="A13" t="s">
        <v>8398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12</v>
      </c>
      <c r="F13" s="14">
        <f t="shared" si="1"/>
        <v>0.16666666666666666</v>
      </c>
      <c r="G13" s="14">
        <f t="shared" si="2"/>
        <v>0.83333333333333337</v>
      </c>
      <c r="H13" s="14">
        <f t="shared" si="3"/>
        <v>0</v>
      </c>
      <c r="N13" s="10" t="s">
        <v>8398</v>
      </c>
      <c r="O13" s="15">
        <v>0.16666666666666666</v>
      </c>
      <c r="P13" s="15">
        <v>0.83333333333333337</v>
      </c>
      <c r="Q13" s="15">
        <v>0</v>
      </c>
    </row>
    <row r="14" spans="1:17" x14ac:dyDescent="0.2">
      <c r="N14" s="10" t="s">
        <v>8361</v>
      </c>
      <c r="O14" s="15">
        <v>5.4967680581462499</v>
      </c>
      <c r="P14" s="15">
        <v>6.503231941853751</v>
      </c>
      <c r="Q14" s="15">
        <v>0</v>
      </c>
    </row>
  </sheetData>
  <phoneticPr fontId="4" type="noConversion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Subcategory Statistics</vt:lpstr>
      <vt:lpstr>Parent 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Misha (Personal)</cp:lastModifiedBy>
  <dcterms:created xsi:type="dcterms:W3CDTF">2017-04-20T15:17:24Z</dcterms:created>
  <dcterms:modified xsi:type="dcterms:W3CDTF">2022-06-26T18:37:31Z</dcterms:modified>
</cp:coreProperties>
</file>