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bookmike_1/"/>
    </mc:Choice>
  </mc:AlternateContent>
  <xr:revisionPtr revIDLastSave="0" documentId="8_{D5CB16C4-7422-944F-AF5F-116DDCD9174C}" xr6:coauthVersionLast="47" xr6:coauthVersionMax="47" xr10:uidLastSave="{00000000-0000-0000-0000-000000000000}"/>
  <bookViews>
    <workbookView xWindow="0" yWindow="740" windowWidth="34560" windowHeight="21600" firstSheet="4" activeTab="11" xr2:uid="{502C3262-BEA1-4AAA-9522-C1EB0ED7731F}"/>
  </bookViews>
  <sheets>
    <sheet name="Задание 1" sheetId="1" r:id="rId1"/>
    <sheet name="Задание 2" sheetId="2" r:id="rId2"/>
    <sheet name="Задание 4 (парная)" sheetId="4" r:id="rId3"/>
    <sheet name="Задание 5 (парная)" sheetId="6" r:id="rId4"/>
    <sheet name="Задание 7" sheetId="8" r:id="rId5"/>
    <sheet name="Задание 8 (парная)" sheetId="9" r:id="rId6"/>
    <sheet name="Задание 3" sheetId="3" r:id="rId7"/>
    <sheet name="Задание 4 (полиномиальная)" sheetId="5" r:id="rId8"/>
    <sheet name="Задание 5 (полиномиальная)" sheetId="7" r:id="rId9"/>
    <sheet name="Задание 8 (полиномиальная)" sheetId="10" r:id="rId10"/>
    <sheet name="Задание 9" sheetId="11" r:id="rId11"/>
    <sheet name="Задание 10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/>
  <c r="AD7" i="10"/>
  <c r="AB7" i="10"/>
  <c r="AA2" i="10"/>
  <c r="Z3" i="10"/>
  <c r="Z4" i="10"/>
  <c r="Z5" i="10"/>
  <c r="Z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2" i="10"/>
  <c r="Y3" i="10"/>
  <c r="Y4" i="10"/>
  <c r="Y5" i="10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2" i="10"/>
  <c r="G73" i="10" a="1"/>
  <c r="G73" i="10" s="1"/>
  <c r="G68" i="10" a="1"/>
  <c r="G68" i="10" s="1"/>
  <c r="K63" i="10" a="1"/>
  <c r="K63" i="10" s="1"/>
  <c r="G63" i="10" a="1"/>
  <c r="G63" i="10" s="1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U3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2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2" i="10"/>
  <c r="G53" i="10" a="1"/>
  <c r="G53" i="10" s="1"/>
  <c r="G48" i="10" a="1"/>
  <c r="G48" i="10" s="1"/>
  <c r="K43" i="10" a="1"/>
  <c r="K43" i="10" s="1"/>
  <c r="G43" i="10" a="1"/>
  <c r="G43" i="10" s="1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2" i="10"/>
  <c r="W9" i="9"/>
  <c r="W2" i="9"/>
  <c r="V2" i="9"/>
  <c r="U2" i="9"/>
  <c r="T2" i="9"/>
  <c r="K2" i="9"/>
  <c r="J2" i="9"/>
  <c r="I2" i="9"/>
  <c r="H2" i="9"/>
  <c r="Y2" i="9" l="1"/>
  <c r="X2" i="9"/>
  <c r="M2" i="9"/>
  <c r="L2" i="9"/>
  <c r="H2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2" i="8"/>
  <c r="E2" i="7"/>
  <c r="C2" i="7"/>
  <c r="E2" i="6"/>
  <c r="B26" i="6"/>
  <c r="I4" i="5"/>
  <c r="I5" i="5" s="1"/>
  <c r="I6" i="5" s="1"/>
  <c r="I7" i="5" s="1"/>
  <c r="I8" i="5" s="1"/>
  <c r="I4" i="4"/>
  <c r="I5" i="4" s="1"/>
  <c r="I6" i="4" s="1"/>
  <c r="I7" i="4" s="1"/>
  <c r="I8" i="4" s="1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C2" i="6" s="1"/>
  <c r="G2" i="5"/>
  <c r="P2" i="5" s="1"/>
  <c r="E2" i="5"/>
  <c r="D2" i="5"/>
  <c r="C2" i="5"/>
  <c r="B2" i="5"/>
  <c r="G2" i="4"/>
  <c r="P2" i="4" s="1"/>
  <c r="Z10" i="9" l="1"/>
  <c r="AA10" i="9" s="1"/>
  <c r="Z22" i="9"/>
  <c r="AA22" i="9" s="1"/>
  <c r="Z34" i="9"/>
  <c r="AA34" i="9" s="1"/>
  <c r="Z4" i="9"/>
  <c r="AA4" i="9" s="1"/>
  <c r="Z16" i="9"/>
  <c r="AA16" i="9" s="1"/>
  <c r="Z28" i="9"/>
  <c r="AA28" i="9" s="1"/>
  <c r="Z6" i="9"/>
  <c r="AA6" i="9" s="1"/>
  <c r="Z30" i="9"/>
  <c r="AA30" i="9" s="1"/>
  <c r="Z31" i="9"/>
  <c r="AA31" i="9" s="1"/>
  <c r="Z8" i="9"/>
  <c r="AA8" i="9" s="1"/>
  <c r="Z32" i="9"/>
  <c r="AA32" i="9" s="1"/>
  <c r="Z21" i="9"/>
  <c r="AA21" i="9" s="1"/>
  <c r="Z11" i="9"/>
  <c r="AA11" i="9" s="1"/>
  <c r="Z23" i="9"/>
  <c r="AA23" i="9" s="1"/>
  <c r="Z2" i="9"/>
  <c r="AA2" i="9" s="1"/>
  <c r="Z13" i="9"/>
  <c r="AA13" i="9" s="1"/>
  <c r="Z26" i="9"/>
  <c r="AA26" i="9" s="1"/>
  <c r="Z3" i="9"/>
  <c r="AA3" i="9" s="1"/>
  <c r="Z15" i="9"/>
  <c r="AA15" i="9" s="1"/>
  <c r="Z27" i="9"/>
  <c r="AA27" i="9" s="1"/>
  <c r="Z5" i="9"/>
  <c r="AA5" i="9" s="1"/>
  <c r="Z17" i="9"/>
  <c r="AA17" i="9" s="1"/>
  <c r="Z29" i="9"/>
  <c r="AA29" i="9" s="1"/>
  <c r="Z18" i="9"/>
  <c r="AA18" i="9" s="1"/>
  <c r="Z7" i="9"/>
  <c r="AA7" i="9" s="1"/>
  <c r="Z19" i="9"/>
  <c r="AA19" i="9" s="1"/>
  <c r="Z20" i="9"/>
  <c r="AA20" i="9" s="1"/>
  <c r="Z12" i="9"/>
  <c r="AA12" i="9" s="1"/>
  <c r="Z24" i="9"/>
  <c r="AA24" i="9" s="1"/>
  <c r="Z25" i="9"/>
  <c r="AA25" i="9" s="1"/>
  <c r="Z14" i="9"/>
  <c r="AA14" i="9" s="1"/>
  <c r="Z9" i="9"/>
  <c r="AA9" i="9" s="1"/>
  <c r="Z33" i="9"/>
  <c r="AA33" i="9" s="1"/>
  <c r="N4" i="9"/>
  <c r="O4" i="9" s="1"/>
  <c r="N16" i="9"/>
  <c r="O16" i="9" s="1"/>
  <c r="N28" i="9"/>
  <c r="O28" i="9" s="1"/>
  <c r="N5" i="9"/>
  <c r="O5" i="9" s="1"/>
  <c r="N17" i="9"/>
  <c r="O17" i="9" s="1"/>
  <c r="N29" i="9"/>
  <c r="O29" i="9" s="1"/>
  <c r="N6" i="9"/>
  <c r="O6" i="9" s="1"/>
  <c r="N18" i="9"/>
  <c r="O18" i="9" s="1"/>
  <c r="N30" i="9"/>
  <c r="O30" i="9" s="1"/>
  <c r="N7" i="9"/>
  <c r="O7" i="9" s="1"/>
  <c r="N19" i="9"/>
  <c r="O19" i="9" s="1"/>
  <c r="N31" i="9"/>
  <c r="O31" i="9" s="1"/>
  <c r="N8" i="9"/>
  <c r="O8" i="9" s="1"/>
  <c r="N20" i="9"/>
  <c r="O20" i="9" s="1"/>
  <c r="N32" i="9"/>
  <c r="O32" i="9" s="1"/>
  <c r="N9" i="9"/>
  <c r="O9" i="9" s="1"/>
  <c r="N21" i="9"/>
  <c r="O21" i="9" s="1"/>
  <c r="N10" i="9"/>
  <c r="O10" i="9" s="1"/>
  <c r="N22" i="9"/>
  <c r="O22" i="9" s="1"/>
  <c r="N34" i="9"/>
  <c r="O34" i="9" s="1"/>
  <c r="N11" i="9"/>
  <c r="O11" i="9" s="1"/>
  <c r="N23" i="9"/>
  <c r="O23" i="9" s="1"/>
  <c r="N2" i="9"/>
  <c r="O2" i="9" s="1"/>
  <c r="N12" i="9"/>
  <c r="O12" i="9" s="1"/>
  <c r="N24" i="9"/>
  <c r="O24" i="9" s="1"/>
  <c r="N13" i="9"/>
  <c r="O13" i="9" s="1"/>
  <c r="N25" i="9"/>
  <c r="O25" i="9" s="1"/>
  <c r="N14" i="9"/>
  <c r="O14" i="9" s="1"/>
  <c r="N26" i="9"/>
  <c r="O26" i="9" s="1"/>
  <c r="N33" i="9"/>
  <c r="O33" i="9" s="1"/>
  <c r="N3" i="9"/>
  <c r="O3" i="9" s="1"/>
  <c r="N15" i="9"/>
  <c r="O15" i="9" s="1"/>
  <c r="N27" i="9"/>
  <c r="O27" i="9" s="1"/>
  <c r="J3" i="4" a="1"/>
  <c r="J3" i="4" s="1"/>
  <c r="K3" i="4" s="1"/>
  <c r="L8" i="5"/>
  <c r="J3" i="5" a="1"/>
  <c r="J3" i="5" s="1"/>
  <c r="L3" i="5"/>
  <c r="L5" i="5"/>
  <c r="L7" i="5"/>
  <c r="L9" i="5"/>
  <c r="L6" i="5"/>
  <c r="F2" i="5"/>
  <c r="H2" i="5" s="1"/>
  <c r="L4" i="5"/>
  <c r="P2" i="9" l="1"/>
  <c r="AB2" i="9"/>
  <c r="M3" i="5"/>
  <c r="K5" i="4"/>
  <c r="K6" i="4"/>
  <c r="K7" i="4"/>
  <c r="K4" i="4"/>
  <c r="K8" i="4"/>
  <c r="K9" i="4"/>
  <c r="K7" i="5"/>
  <c r="M6" i="5"/>
  <c r="M5" i="5"/>
  <c r="K8" i="5"/>
  <c r="M9" i="5"/>
  <c r="M7" i="5"/>
  <c r="K3" i="5"/>
  <c r="K9" i="5"/>
  <c r="K4" i="5"/>
  <c r="M4" i="5"/>
  <c r="M8" i="5"/>
  <c r="K6" i="5"/>
  <c r="K5" i="5"/>
  <c r="E2" i="4"/>
  <c r="D2" i="4"/>
  <c r="C2" i="4"/>
  <c r="B2" i="4"/>
  <c r="K33" i="2"/>
  <c r="L8" i="3"/>
  <c r="W2" i="3"/>
  <c r="V2" i="3"/>
  <c r="U2" i="3"/>
  <c r="T2" i="3"/>
  <c r="A126" i="3" a="1"/>
  <c r="A126" i="3" s="1"/>
  <c r="A121" i="3" a="1"/>
  <c r="A121" i="3" s="1"/>
  <c r="A116" i="3" a="1"/>
  <c r="A116" i="3" s="1"/>
  <c r="A111" i="3" a="1"/>
  <c r="A111" i="3" s="1"/>
  <c r="CV108" i="3"/>
  <c r="CU108" i="3"/>
  <c r="CT108" i="3"/>
  <c r="CS108" i="3"/>
  <c r="CR108" i="3"/>
  <c r="CQ108" i="3"/>
  <c r="CP108" i="3"/>
  <c r="CO108" i="3"/>
  <c r="CN108" i="3"/>
  <c r="CM108" i="3"/>
  <c r="CL108" i="3"/>
  <c r="CK108" i="3"/>
  <c r="CJ108" i="3"/>
  <c r="CI108" i="3"/>
  <c r="CH108" i="3"/>
  <c r="CG108" i="3"/>
  <c r="CF108" i="3"/>
  <c r="CE108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A108" i="3"/>
  <c r="R2" i="3"/>
  <c r="L59" i="3"/>
  <c r="L67" i="3"/>
  <c r="L82" i="3"/>
  <c r="L83" i="3"/>
  <c r="L89" i="3"/>
  <c r="K31" i="3"/>
  <c r="K39" i="3"/>
  <c r="K63" i="3"/>
  <c r="K91" i="3"/>
  <c r="J2" i="3"/>
  <c r="I3" i="3"/>
  <c r="L3" i="3" s="1"/>
  <c r="I4" i="3"/>
  <c r="L4" i="3" s="1"/>
  <c r="I5" i="3"/>
  <c r="L5" i="3" s="1"/>
  <c r="I6" i="3"/>
  <c r="L6" i="3" s="1"/>
  <c r="I7" i="3"/>
  <c r="L7" i="3" s="1"/>
  <c r="I8" i="3"/>
  <c r="K8" i="3" s="1"/>
  <c r="I9" i="3"/>
  <c r="K9" i="3" s="1"/>
  <c r="I10" i="3"/>
  <c r="K10" i="3" s="1"/>
  <c r="I11" i="3"/>
  <c r="K11" i="3" s="1"/>
  <c r="I12" i="3"/>
  <c r="L12" i="3" s="1"/>
  <c r="I13" i="3"/>
  <c r="L13" i="3" s="1"/>
  <c r="I14" i="3"/>
  <c r="L14" i="3" s="1"/>
  <c r="I15" i="3"/>
  <c r="L15" i="3" s="1"/>
  <c r="I16" i="3"/>
  <c r="L16" i="3" s="1"/>
  <c r="I17" i="3"/>
  <c r="K17" i="3" s="1"/>
  <c r="I18" i="3"/>
  <c r="L18" i="3" s="1"/>
  <c r="I19" i="3"/>
  <c r="K19" i="3" s="1"/>
  <c r="I20" i="3"/>
  <c r="K20" i="3" s="1"/>
  <c r="I21" i="3"/>
  <c r="K21" i="3" s="1"/>
  <c r="I22" i="3"/>
  <c r="K22" i="3" s="1"/>
  <c r="I23" i="3"/>
  <c r="K23" i="3" s="1"/>
  <c r="I24" i="3"/>
  <c r="L24" i="3" s="1"/>
  <c r="I25" i="3"/>
  <c r="L25" i="3" s="1"/>
  <c r="I26" i="3"/>
  <c r="L26" i="3" s="1"/>
  <c r="I27" i="3"/>
  <c r="L27" i="3" s="1"/>
  <c r="I28" i="3"/>
  <c r="L28" i="3" s="1"/>
  <c r="I29" i="3"/>
  <c r="L29" i="3" s="1"/>
  <c r="I30" i="3"/>
  <c r="L30" i="3" s="1"/>
  <c r="I31" i="3"/>
  <c r="L31" i="3" s="1"/>
  <c r="I32" i="3"/>
  <c r="K32" i="3" s="1"/>
  <c r="I33" i="3"/>
  <c r="K33" i="3" s="1"/>
  <c r="I34" i="3"/>
  <c r="K34" i="3" s="1"/>
  <c r="I35" i="3"/>
  <c r="K35" i="3" s="1"/>
  <c r="I36" i="3"/>
  <c r="L36" i="3" s="1"/>
  <c r="I37" i="3"/>
  <c r="L37" i="3" s="1"/>
  <c r="I38" i="3"/>
  <c r="K38" i="3" s="1"/>
  <c r="I39" i="3"/>
  <c r="L39" i="3" s="1"/>
  <c r="I40" i="3"/>
  <c r="L40" i="3" s="1"/>
  <c r="I41" i="3"/>
  <c r="K41" i="3" s="1"/>
  <c r="I42" i="3"/>
  <c r="K42" i="3" s="1"/>
  <c r="I43" i="3"/>
  <c r="K43" i="3" s="1"/>
  <c r="I44" i="3"/>
  <c r="K44" i="3" s="1"/>
  <c r="I45" i="3"/>
  <c r="K45" i="3" s="1"/>
  <c r="I46" i="3"/>
  <c r="K46" i="3" s="1"/>
  <c r="I47" i="3"/>
  <c r="K47" i="3" s="1"/>
  <c r="I48" i="3"/>
  <c r="L48" i="3" s="1"/>
  <c r="I49" i="3"/>
  <c r="K49" i="3" s="1"/>
  <c r="I50" i="3"/>
  <c r="K50" i="3" s="1"/>
  <c r="I51" i="3"/>
  <c r="L51" i="3" s="1"/>
  <c r="I52" i="3"/>
  <c r="L52" i="3" s="1"/>
  <c r="I53" i="3"/>
  <c r="L53" i="3" s="1"/>
  <c r="I54" i="3"/>
  <c r="K54" i="3" s="1"/>
  <c r="I55" i="3"/>
  <c r="K55" i="3" s="1"/>
  <c r="I56" i="3"/>
  <c r="K56" i="3" s="1"/>
  <c r="I57" i="3"/>
  <c r="K57" i="3" s="1"/>
  <c r="I58" i="3"/>
  <c r="K58" i="3" s="1"/>
  <c r="I59" i="3"/>
  <c r="K59" i="3" s="1"/>
  <c r="I60" i="3"/>
  <c r="L60" i="3" s="1"/>
  <c r="I61" i="3"/>
  <c r="L61" i="3" s="1"/>
  <c r="I62" i="3"/>
  <c r="L62" i="3" s="1"/>
  <c r="I63" i="3"/>
  <c r="L63" i="3" s="1"/>
  <c r="I64" i="3"/>
  <c r="L64" i="3" s="1"/>
  <c r="I65" i="3"/>
  <c r="K65" i="3" s="1"/>
  <c r="I66" i="3"/>
  <c r="K66" i="3" s="1"/>
  <c r="I67" i="3"/>
  <c r="K67" i="3" s="1"/>
  <c r="I68" i="3"/>
  <c r="K68" i="3" s="1"/>
  <c r="I69" i="3"/>
  <c r="K69" i="3" s="1"/>
  <c r="I70" i="3"/>
  <c r="K70" i="3" s="1"/>
  <c r="I71" i="3"/>
  <c r="K71" i="3" s="1"/>
  <c r="I72" i="3"/>
  <c r="L72" i="3" s="1"/>
  <c r="I73" i="3"/>
  <c r="L73" i="3" s="1"/>
  <c r="I74" i="3"/>
  <c r="L74" i="3" s="1"/>
  <c r="I75" i="3"/>
  <c r="L75" i="3" s="1"/>
  <c r="I76" i="3"/>
  <c r="L76" i="3" s="1"/>
  <c r="I77" i="3"/>
  <c r="L77" i="3" s="1"/>
  <c r="I78" i="3"/>
  <c r="L78" i="3" s="1"/>
  <c r="I79" i="3"/>
  <c r="L79" i="3" s="1"/>
  <c r="I80" i="3"/>
  <c r="K80" i="3" s="1"/>
  <c r="I81" i="3"/>
  <c r="K81" i="3" s="1"/>
  <c r="I82" i="3"/>
  <c r="K82" i="3" s="1"/>
  <c r="I83" i="3"/>
  <c r="K83" i="3" s="1"/>
  <c r="I84" i="3"/>
  <c r="L84" i="3" s="1"/>
  <c r="I85" i="3"/>
  <c r="L85" i="3" s="1"/>
  <c r="I86" i="3"/>
  <c r="L86" i="3" s="1"/>
  <c r="I87" i="3"/>
  <c r="L87" i="3" s="1"/>
  <c r="I88" i="3"/>
  <c r="L88" i="3" s="1"/>
  <c r="I89" i="3"/>
  <c r="K89" i="3" s="1"/>
  <c r="I90" i="3"/>
  <c r="L90" i="3" s="1"/>
  <c r="I91" i="3"/>
  <c r="L91" i="3" s="1"/>
  <c r="I92" i="3"/>
  <c r="K92" i="3" s="1"/>
  <c r="I93" i="3"/>
  <c r="K93" i="3" s="1"/>
  <c r="I94" i="3"/>
  <c r="K94" i="3" s="1"/>
  <c r="I95" i="3"/>
  <c r="K95" i="3" s="1"/>
  <c r="I96" i="3"/>
  <c r="L96" i="3" s="1"/>
  <c r="I97" i="3"/>
  <c r="K97" i="3" s="1"/>
  <c r="I98" i="3"/>
  <c r="K98" i="3" s="1"/>
  <c r="I99" i="3"/>
  <c r="L99" i="3" s="1"/>
  <c r="I100" i="3"/>
  <c r="L100" i="3" s="1"/>
  <c r="I101" i="3"/>
  <c r="K101" i="3" s="1"/>
  <c r="I2" i="3"/>
  <c r="K2" i="3" s="1"/>
  <c r="U9" i="9" l="1"/>
  <c r="N2" i="5"/>
  <c r="L3" i="4"/>
  <c r="M3" i="4" s="1"/>
  <c r="L9" i="4"/>
  <c r="M9" i="4" s="1"/>
  <c r="L5" i="4"/>
  <c r="M5" i="4" s="1"/>
  <c r="L6" i="4"/>
  <c r="M6" i="4" s="1"/>
  <c r="L8" i="4"/>
  <c r="M8" i="4" s="1"/>
  <c r="L7" i="4"/>
  <c r="M7" i="4" s="1"/>
  <c r="L4" i="4"/>
  <c r="M4" i="4" s="1"/>
  <c r="F2" i="4"/>
  <c r="H2" i="4" s="1"/>
  <c r="K30" i="3"/>
  <c r="K90" i="3"/>
  <c r="K6" i="3"/>
  <c r="L58" i="3"/>
  <c r="K88" i="3"/>
  <c r="K5" i="3"/>
  <c r="L35" i="3"/>
  <c r="K29" i="3"/>
  <c r="L65" i="3"/>
  <c r="K87" i="3"/>
  <c r="K4" i="3"/>
  <c r="L34" i="3"/>
  <c r="L66" i="3"/>
  <c r="K28" i="3"/>
  <c r="K27" i="3"/>
  <c r="K3" i="3"/>
  <c r="L23" i="3"/>
  <c r="K64" i="3"/>
  <c r="L95" i="3"/>
  <c r="L22" i="3"/>
  <c r="L43" i="3"/>
  <c r="K79" i="3"/>
  <c r="K52" i="3"/>
  <c r="K77" i="3"/>
  <c r="K51" i="3"/>
  <c r="K18" i="3"/>
  <c r="L94" i="3"/>
  <c r="L55" i="3"/>
  <c r="L33" i="3"/>
  <c r="L11" i="3"/>
  <c r="L21" i="3"/>
  <c r="L20" i="3"/>
  <c r="L2" i="3"/>
  <c r="L41" i="3"/>
  <c r="L101" i="3"/>
  <c r="K78" i="3"/>
  <c r="L17" i="3"/>
  <c r="K76" i="3"/>
  <c r="L93" i="3"/>
  <c r="L71" i="3"/>
  <c r="L54" i="3"/>
  <c r="L32" i="3"/>
  <c r="L10" i="3"/>
  <c r="L44" i="3"/>
  <c r="L42" i="3"/>
  <c r="L19" i="3"/>
  <c r="K53" i="3"/>
  <c r="L57" i="3"/>
  <c r="L56" i="3"/>
  <c r="K75" i="3"/>
  <c r="K16" i="3"/>
  <c r="L92" i="3"/>
  <c r="L70" i="3"/>
  <c r="L9" i="3"/>
  <c r="L81" i="3"/>
  <c r="L80" i="3"/>
  <c r="K100" i="3"/>
  <c r="K15" i="3"/>
  <c r="L69" i="3"/>
  <c r="L47" i="3"/>
  <c r="L45" i="3"/>
  <c r="K99" i="3"/>
  <c r="K40" i="3"/>
  <c r="K7" i="3"/>
  <c r="L68" i="3"/>
  <c r="L46" i="3"/>
  <c r="K62" i="3"/>
  <c r="K26" i="3"/>
  <c r="K73" i="3"/>
  <c r="K25" i="3"/>
  <c r="K96" i="3"/>
  <c r="K84" i="3"/>
  <c r="K72" i="3"/>
  <c r="K60" i="3"/>
  <c r="K48" i="3"/>
  <c r="K36" i="3"/>
  <c r="K24" i="3"/>
  <c r="K12" i="3"/>
  <c r="K74" i="3"/>
  <c r="K37" i="3"/>
  <c r="K86" i="3"/>
  <c r="K14" i="3"/>
  <c r="K85" i="3"/>
  <c r="K13" i="3"/>
  <c r="L98" i="3"/>
  <c r="L50" i="3"/>
  <c r="L38" i="3"/>
  <c r="K61" i="3"/>
  <c r="L97" i="3"/>
  <c r="L4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2" i="3"/>
  <c r="N2" i="4" l="1"/>
  <c r="M2" i="3"/>
  <c r="S2" i="3" s="1"/>
  <c r="N2" i="3"/>
  <c r="O2" i="3" s="1"/>
  <c r="P2" i="3" s="1"/>
  <c r="P12" i="2"/>
  <c r="F2" i="2" l="1"/>
  <c r="I2" i="2" s="1"/>
  <c r="E2" i="2"/>
  <c r="D2" i="2"/>
  <c r="C2" i="2"/>
  <c r="F2" i="1"/>
  <c r="H2" i="2" l="1"/>
  <c r="T59" i="2"/>
  <c r="T14" i="2"/>
  <c r="T26" i="2"/>
  <c r="T38" i="2"/>
  <c r="T50" i="2"/>
  <c r="T62" i="2"/>
  <c r="T74" i="2"/>
  <c r="T86" i="2"/>
  <c r="T98" i="2"/>
  <c r="T85" i="2"/>
  <c r="T3" i="2"/>
  <c r="T15" i="2"/>
  <c r="T27" i="2"/>
  <c r="T39" i="2"/>
  <c r="T51" i="2"/>
  <c r="T63" i="2"/>
  <c r="T75" i="2"/>
  <c r="T87" i="2"/>
  <c r="T99" i="2"/>
  <c r="T61" i="2"/>
  <c r="T4" i="2"/>
  <c r="T16" i="2"/>
  <c r="T28" i="2"/>
  <c r="T40" i="2"/>
  <c r="T52" i="2"/>
  <c r="T64" i="2"/>
  <c r="T76" i="2"/>
  <c r="T88" i="2"/>
  <c r="T100" i="2"/>
  <c r="T45" i="2"/>
  <c r="T69" i="2"/>
  <c r="T5" i="2"/>
  <c r="T17" i="2"/>
  <c r="T29" i="2"/>
  <c r="T41" i="2"/>
  <c r="T53" i="2"/>
  <c r="T65" i="2"/>
  <c r="T77" i="2"/>
  <c r="T89" i="2"/>
  <c r="T101" i="2"/>
  <c r="T33" i="2"/>
  <c r="T81" i="2"/>
  <c r="T22" i="2"/>
  <c r="T46" i="2"/>
  <c r="T70" i="2"/>
  <c r="T23" i="2"/>
  <c r="T47" i="2"/>
  <c r="T83" i="2"/>
  <c r="T24" i="2"/>
  <c r="T48" i="2"/>
  <c r="T72" i="2"/>
  <c r="T96" i="2"/>
  <c r="T25" i="2"/>
  <c r="T97" i="2"/>
  <c r="T6" i="2"/>
  <c r="T18" i="2"/>
  <c r="T30" i="2"/>
  <c r="T42" i="2"/>
  <c r="T54" i="2"/>
  <c r="T66" i="2"/>
  <c r="T78" i="2"/>
  <c r="T90" i="2"/>
  <c r="T2" i="2"/>
  <c r="T9" i="2"/>
  <c r="T93" i="2"/>
  <c r="T34" i="2"/>
  <c r="T58" i="2"/>
  <c r="T82" i="2"/>
  <c r="T94" i="2"/>
  <c r="T11" i="2"/>
  <c r="T35" i="2"/>
  <c r="T71" i="2"/>
  <c r="T95" i="2"/>
  <c r="T12" i="2"/>
  <c r="T36" i="2"/>
  <c r="T60" i="2"/>
  <c r="T84" i="2"/>
  <c r="T13" i="2"/>
  <c r="T49" i="2"/>
  <c r="T73" i="2"/>
  <c r="T7" i="2"/>
  <c r="T19" i="2"/>
  <c r="T31" i="2"/>
  <c r="T43" i="2"/>
  <c r="T55" i="2"/>
  <c r="T67" i="2"/>
  <c r="T79" i="2"/>
  <c r="T91" i="2"/>
  <c r="T21" i="2"/>
  <c r="T57" i="2"/>
  <c r="T10" i="2"/>
  <c r="T37" i="2"/>
  <c r="T8" i="2"/>
  <c r="T20" i="2"/>
  <c r="T32" i="2"/>
  <c r="T44" i="2"/>
  <c r="T56" i="2"/>
  <c r="T68" i="2"/>
  <c r="T80" i="2"/>
  <c r="T92" i="2"/>
  <c r="J13" i="2" l="1"/>
  <c r="J25" i="2"/>
  <c r="J37" i="2"/>
  <c r="J49" i="2"/>
  <c r="J61" i="2"/>
  <c r="J73" i="2"/>
  <c r="J85" i="2"/>
  <c r="J97" i="2"/>
  <c r="J22" i="2"/>
  <c r="J35" i="2"/>
  <c r="J14" i="2"/>
  <c r="J26" i="2"/>
  <c r="J38" i="2"/>
  <c r="J50" i="2"/>
  <c r="J62" i="2"/>
  <c r="J74" i="2"/>
  <c r="J86" i="2"/>
  <c r="J98" i="2"/>
  <c r="J71" i="2"/>
  <c r="J36" i="2"/>
  <c r="J3" i="2"/>
  <c r="J15" i="2"/>
  <c r="J27" i="2"/>
  <c r="J39" i="2"/>
  <c r="J51" i="2"/>
  <c r="J63" i="2"/>
  <c r="J75" i="2"/>
  <c r="J87" i="2"/>
  <c r="J99" i="2"/>
  <c r="J10" i="2"/>
  <c r="J47" i="2"/>
  <c r="J12" i="2"/>
  <c r="J4" i="2"/>
  <c r="J16" i="2"/>
  <c r="J28" i="2"/>
  <c r="J40" i="2"/>
  <c r="J52" i="2"/>
  <c r="J64" i="2"/>
  <c r="J76" i="2"/>
  <c r="J88" i="2"/>
  <c r="J100" i="2"/>
  <c r="J45" i="2"/>
  <c r="J46" i="2"/>
  <c r="J5" i="2"/>
  <c r="J17" i="2"/>
  <c r="J29" i="2"/>
  <c r="J41" i="2"/>
  <c r="J53" i="2"/>
  <c r="J65" i="2"/>
  <c r="J77" i="2"/>
  <c r="J89" i="2"/>
  <c r="J101" i="2"/>
  <c r="J78" i="2"/>
  <c r="J2" i="2"/>
  <c r="J59" i="2"/>
  <c r="J6" i="2"/>
  <c r="J18" i="2"/>
  <c r="J30" i="2"/>
  <c r="J42" i="2"/>
  <c r="J54" i="2"/>
  <c r="J66" i="2"/>
  <c r="J90" i="2"/>
  <c r="J81" i="2"/>
  <c r="J58" i="2"/>
  <c r="J60" i="2"/>
  <c r="J7" i="2"/>
  <c r="J19" i="2"/>
  <c r="J31" i="2"/>
  <c r="J43" i="2"/>
  <c r="J55" i="2"/>
  <c r="J67" i="2"/>
  <c r="J79" i="2"/>
  <c r="J91" i="2"/>
  <c r="J93" i="2"/>
  <c r="J82" i="2"/>
  <c r="J48" i="2"/>
  <c r="J8" i="2"/>
  <c r="J20" i="2"/>
  <c r="J32" i="2"/>
  <c r="J44" i="2"/>
  <c r="J56" i="2"/>
  <c r="J68" i="2"/>
  <c r="J80" i="2"/>
  <c r="J92" i="2"/>
  <c r="J69" i="2"/>
  <c r="J94" i="2"/>
  <c r="J24" i="2"/>
  <c r="J9" i="2"/>
  <c r="J21" i="2"/>
  <c r="J33" i="2"/>
  <c r="J57" i="2"/>
  <c r="J70" i="2"/>
  <c r="J23" i="2"/>
  <c r="J83" i="2"/>
  <c r="J72" i="2"/>
  <c r="J34" i="2"/>
  <c r="J11" i="2"/>
  <c r="J95" i="2"/>
  <c r="J84" i="2"/>
  <c r="J96" i="2"/>
  <c r="U2" i="2"/>
  <c r="K2" i="2"/>
  <c r="K79" i="2" l="1"/>
  <c r="L79" i="2"/>
  <c r="L40" i="2"/>
  <c r="K40" i="2"/>
  <c r="K42" i="2"/>
  <c r="L42" i="2"/>
  <c r="L15" i="2"/>
  <c r="K15" i="2"/>
  <c r="L34" i="2"/>
  <c r="K34" i="2"/>
  <c r="L72" i="2"/>
  <c r="K72" i="2"/>
  <c r="L14" i="2"/>
  <c r="K14" i="2"/>
  <c r="L56" i="2"/>
  <c r="K56" i="2"/>
  <c r="K17" i="2"/>
  <c r="L17" i="2"/>
  <c r="L44" i="2"/>
  <c r="K44" i="2"/>
  <c r="K5" i="2"/>
  <c r="L5" i="2"/>
  <c r="L46" i="2"/>
  <c r="K46" i="2"/>
  <c r="K53" i="2"/>
  <c r="L53" i="2"/>
  <c r="K41" i="2"/>
  <c r="L41" i="2"/>
  <c r="L68" i="2"/>
  <c r="K68" i="2"/>
  <c r="L4" i="2"/>
  <c r="K4" i="2"/>
  <c r="K6" i="2"/>
  <c r="L6" i="2"/>
  <c r="L36" i="2"/>
  <c r="K36" i="2"/>
  <c r="L32" i="2"/>
  <c r="K32" i="2"/>
  <c r="L47" i="2"/>
  <c r="K47" i="2"/>
  <c r="L8" i="2"/>
  <c r="K8" i="2"/>
  <c r="L26" i="2"/>
  <c r="K26" i="2"/>
  <c r="L80" i="2"/>
  <c r="K80" i="2"/>
  <c r="L83" i="2"/>
  <c r="K83" i="2"/>
  <c r="K29" i="2"/>
  <c r="L29" i="2"/>
  <c r="L23" i="2"/>
  <c r="K23" i="2"/>
  <c r="L3" i="2"/>
  <c r="N2" i="2" s="1"/>
  <c r="K3" i="2"/>
  <c r="M2" i="2" s="1"/>
  <c r="L73" i="2"/>
  <c r="K73" i="2"/>
  <c r="K101" i="2"/>
  <c r="L101" i="2"/>
  <c r="K54" i="2"/>
  <c r="L54" i="2"/>
  <c r="L28" i="2"/>
  <c r="K28" i="2"/>
  <c r="K55" i="2"/>
  <c r="L55" i="2"/>
  <c r="L16" i="2"/>
  <c r="K16" i="2"/>
  <c r="K43" i="2"/>
  <c r="L43" i="2"/>
  <c r="L70" i="2"/>
  <c r="K70" i="2"/>
  <c r="L12" i="2"/>
  <c r="K12" i="2"/>
  <c r="L57" i="2"/>
  <c r="K57" i="2"/>
  <c r="L59" i="2"/>
  <c r="K59" i="2"/>
  <c r="L85" i="2"/>
  <c r="K85" i="2"/>
  <c r="L20" i="2"/>
  <c r="K20" i="2"/>
  <c r="L2" i="2"/>
  <c r="L10" i="2"/>
  <c r="K10" i="2"/>
  <c r="K78" i="2"/>
  <c r="L78" i="2"/>
  <c r="L61" i="2"/>
  <c r="K61" i="2"/>
  <c r="L48" i="2"/>
  <c r="K48" i="2"/>
  <c r="K88" i="2"/>
  <c r="L88" i="2"/>
  <c r="L24" i="2"/>
  <c r="K24" i="2"/>
  <c r="L39" i="2"/>
  <c r="K39" i="2"/>
  <c r="K67" i="2"/>
  <c r="L67" i="2"/>
  <c r="L35" i="2"/>
  <c r="K35" i="2"/>
  <c r="K18" i="2"/>
  <c r="L18" i="2"/>
  <c r="K31" i="2"/>
  <c r="L31" i="2"/>
  <c r="L97" i="2"/>
  <c r="K97" i="2"/>
  <c r="K19" i="2"/>
  <c r="L19" i="2"/>
  <c r="L71" i="2"/>
  <c r="K71" i="2"/>
  <c r="L33" i="2"/>
  <c r="K7" i="2"/>
  <c r="L7" i="2"/>
  <c r="L45" i="2"/>
  <c r="K45" i="2"/>
  <c r="K98" i="2"/>
  <c r="L98" i="2"/>
  <c r="L21" i="2"/>
  <c r="K21" i="2"/>
  <c r="K100" i="2"/>
  <c r="L100" i="2"/>
  <c r="K86" i="2"/>
  <c r="L86" i="2"/>
  <c r="L9" i="2"/>
  <c r="K9" i="2"/>
  <c r="K87" i="2"/>
  <c r="L87" i="2"/>
  <c r="K77" i="2"/>
  <c r="L77" i="2"/>
  <c r="L92" i="2"/>
  <c r="K92" i="2"/>
  <c r="L27" i="2"/>
  <c r="K27" i="2"/>
  <c r="K30" i="2"/>
  <c r="L30" i="2"/>
  <c r="L22" i="2"/>
  <c r="K22" i="2"/>
  <c r="L60" i="2"/>
  <c r="K60" i="2"/>
  <c r="K99" i="2"/>
  <c r="L99" i="2"/>
  <c r="L96" i="2"/>
  <c r="K96" i="2"/>
  <c r="L58" i="2"/>
  <c r="K58" i="2"/>
  <c r="L74" i="2"/>
  <c r="K74" i="2"/>
  <c r="L49" i="2"/>
  <c r="K49" i="2"/>
  <c r="L84" i="2"/>
  <c r="K84" i="2"/>
  <c r="L82" i="2"/>
  <c r="K82" i="2"/>
  <c r="L81" i="2"/>
  <c r="K81" i="2"/>
  <c r="K89" i="2"/>
  <c r="L89" i="2"/>
  <c r="L76" i="2"/>
  <c r="K76" i="2"/>
  <c r="L75" i="2"/>
  <c r="K75" i="2"/>
  <c r="L62" i="2"/>
  <c r="K62" i="2"/>
  <c r="L37" i="2"/>
  <c r="K37" i="2"/>
  <c r="L95" i="2"/>
  <c r="K95" i="2"/>
  <c r="L94" i="2"/>
  <c r="K94" i="2"/>
  <c r="L93" i="2"/>
  <c r="K93" i="2"/>
  <c r="K90" i="2"/>
  <c r="L90" i="2"/>
  <c r="K64" i="2"/>
  <c r="L64" i="2"/>
  <c r="L63" i="2"/>
  <c r="K63" i="2"/>
  <c r="L50" i="2"/>
  <c r="K50" i="2"/>
  <c r="L25" i="2"/>
  <c r="K25" i="2"/>
  <c r="L11" i="2"/>
  <c r="K11" i="2"/>
  <c r="L69" i="2"/>
  <c r="K69" i="2"/>
  <c r="K91" i="2"/>
  <c r="L91" i="2"/>
  <c r="K66" i="2"/>
  <c r="L66" i="2"/>
  <c r="K65" i="2"/>
  <c r="L65" i="2"/>
  <c r="L52" i="2"/>
  <c r="K52" i="2"/>
  <c r="K51" i="2"/>
  <c r="L51" i="2"/>
  <c r="L38" i="2"/>
  <c r="K38" i="2"/>
  <c r="L13" i="2"/>
  <c r="K13" i="2"/>
  <c r="R9" i="2" l="1"/>
  <c r="R21" i="2"/>
  <c r="R33" i="2"/>
  <c r="R45" i="2"/>
  <c r="R57" i="2"/>
  <c r="R69" i="2"/>
  <c r="R81" i="2"/>
  <c r="R93" i="2"/>
  <c r="R22" i="2"/>
  <c r="R34" i="2"/>
  <c r="R46" i="2"/>
  <c r="R58" i="2"/>
  <c r="R82" i="2"/>
  <c r="R94" i="2"/>
  <c r="R11" i="2"/>
  <c r="R47" i="2"/>
  <c r="R71" i="2"/>
  <c r="R13" i="2"/>
  <c r="R61" i="2"/>
  <c r="R28" i="2"/>
  <c r="R76" i="2"/>
  <c r="R41" i="2"/>
  <c r="R6" i="2"/>
  <c r="R68" i="2"/>
  <c r="R10" i="2"/>
  <c r="R70" i="2"/>
  <c r="R23" i="2"/>
  <c r="R59" i="2"/>
  <c r="R83" i="2"/>
  <c r="R73" i="2"/>
  <c r="R40" i="2"/>
  <c r="R5" i="2"/>
  <c r="R89" i="2"/>
  <c r="R30" i="2"/>
  <c r="R91" i="2"/>
  <c r="R35" i="2"/>
  <c r="R95" i="2"/>
  <c r="R49" i="2"/>
  <c r="R64" i="2"/>
  <c r="R90" i="2"/>
  <c r="R43" i="2"/>
  <c r="R32" i="2"/>
  <c r="R12" i="2"/>
  <c r="R24" i="2"/>
  <c r="R36" i="2"/>
  <c r="R48" i="2"/>
  <c r="R60" i="2"/>
  <c r="R72" i="2"/>
  <c r="R84" i="2"/>
  <c r="R96" i="2"/>
  <c r="R25" i="2"/>
  <c r="R37" i="2"/>
  <c r="R85" i="2"/>
  <c r="R52" i="2"/>
  <c r="R65" i="2"/>
  <c r="R78" i="2"/>
  <c r="R55" i="2"/>
  <c r="R80" i="2"/>
  <c r="R97" i="2"/>
  <c r="R53" i="2"/>
  <c r="R42" i="2"/>
  <c r="R79" i="2"/>
  <c r="R44" i="2"/>
  <c r="R14" i="2"/>
  <c r="R26" i="2"/>
  <c r="R38" i="2"/>
  <c r="R50" i="2"/>
  <c r="R62" i="2"/>
  <c r="R74" i="2"/>
  <c r="R86" i="2"/>
  <c r="R98" i="2"/>
  <c r="R27" i="2"/>
  <c r="R51" i="2"/>
  <c r="R75" i="2"/>
  <c r="R87" i="2"/>
  <c r="R88" i="2"/>
  <c r="R29" i="2"/>
  <c r="R54" i="2"/>
  <c r="R7" i="2"/>
  <c r="R56" i="2"/>
  <c r="R3" i="2"/>
  <c r="R15" i="2"/>
  <c r="R39" i="2"/>
  <c r="R63" i="2"/>
  <c r="R99" i="2"/>
  <c r="R16" i="2"/>
  <c r="R101" i="2"/>
  <c r="R66" i="2"/>
  <c r="R67" i="2"/>
  <c r="R20" i="2"/>
  <c r="R4" i="2"/>
  <c r="R100" i="2"/>
  <c r="R17" i="2"/>
  <c r="R77" i="2"/>
  <c r="R18" i="2"/>
  <c r="R2" i="2"/>
  <c r="R19" i="2"/>
  <c r="R92" i="2"/>
  <c r="R31" i="2"/>
  <c r="R8" i="2"/>
  <c r="Q2" i="2"/>
  <c r="N12" i="2"/>
  <c r="D2" i="1"/>
  <c r="C2" i="1"/>
  <c r="G2" i="1"/>
  <c r="E2" i="1"/>
  <c r="Z53" i="2" l="1"/>
  <c r="Y53" i="2"/>
  <c r="Y58" i="2"/>
  <c r="Z58" i="2"/>
  <c r="Y34" i="2"/>
  <c r="Z34" i="2"/>
  <c r="Y35" i="2"/>
  <c r="Z35" i="2"/>
  <c r="Y60" i="2"/>
  <c r="Z60" i="2"/>
  <c r="Z15" i="2"/>
  <c r="Y15" i="2"/>
  <c r="Y22" i="2"/>
  <c r="Z22" i="2"/>
  <c r="Y63" i="2"/>
  <c r="Z63" i="2"/>
  <c r="Z98" i="2"/>
  <c r="Y98" i="2"/>
  <c r="Z41" i="2"/>
  <c r="Y41" i="2"/>
  <c r="Z3" i="2"/>
  <c r="Y3" i="2"/>
  <c r="Z62" i="2"/>
  <c r="Y62" i="2"/>
  <c r="Y12" i="2"/>
  <c r="Z12" i="2"/>
  <c r="Z18" i="2"/>
  <c r="Y18" i="2"/>
  <c r="Z91" i="2"/>
  <c r="Y91" i="2"/>
  <c r="Z80" i="2"/>
  <c r="Y80" i="2"/>
  <c r="Z55" i="2"/>
  <c r="Y55" i="2"/>
  <c r="Z100" i="2"/>
  <c r="Y100" i="2"/>
  <c r="Z28" i="2"/>
  <c r="Y28" i="2"/>
  <c r="Z65" i="2"/>
  <c r="Y65" i="2"/>
  <c r="Y57" i="2"/>
  <c r="Z57" i="2"/>
  <c r="Z27" i="2"/>
  <c r="Y27" i="2"/>
  <c r="Z39" i="2"/>
  <c r="Y39" i="2"/>
  <c r="Z86" i="2"/>
  <c r="Y86" i="2"/>
  <c r="Z89" i="2"/>
  <c r="Y89" i="2"/>
  <c r="Y56" i="2"/>
  <c r="Z56" i="2"/>
  <c r="Z50" i="2"/>
  <c r="Y50" i="2"/>
  <c r="Y81" i="2"/>
  <c r="Z81" i="2"/>
  <c r="Z38" i="2"/>
  <c r="Y38" i="2"/>
  <c r="Y69" i="2"/>
  <c r="Z69" i="2"/>
  <c r="Z29" i="2"/>
  <c r="Y29" i="2"/>
  <c r="Z8" i="2"/>
  <c r="Y8" i="2"/>
  <c r="Z90" i="2"/>
  <c r="Y90" i="2"/>
  <c r="Y47" i="2"/>
  <c r="Z47" i="2"/>
  <c r="Y45" i="2"/>
  <c r="Z45" i="2"/>
  <c r="Y72" i="2"/>
  <c r="Z72" i="2"/>
  <c r="Y46" i="2"/>
  <c r="Z46" i="2"/>
  <c r="Y48" i="2"/>
  <c r="Z48" i="2"/>
  <c r="Y36" i="2"/>
  <c r="Z36" i="2"/>
  <c r="Z5" i="2"/>
  <c r="Y5" i="2"/>
  <c r="Y61" i="2"/>
  <c r="Z61" i="2"/>
  <c r="Z54" i="2"/>
  <c r="Y54" i="2"/>
  <c r="Y73" i="2"/>
  <c r="Z73" i="2"/>
  <c r="W2" i="2"/>
  <c r="X2" i="2"/>
  <c r="Y26" i="2"/>
  <c r="Z26" i="2"/>
  <c r="Z83" i="2"/>
  <c r="Y83" i="2"/>
  <c r="Z66" i="2"/>
  <c r="Y66" i="2"/>
  <c r="Y14" i="2"/>
  <c r="Z14" i="2"/>
  <c r="Z44" i="2"/>
  <c r="Y44" i="2"/>
  <c r="Z23" i="2"/>
  <c r="Y23" i="2"/>
  <c r="Z33" i="2"/>
  <c r="Y33" i="2"/>
  <c r="Z68" i="2"/>
  <c r="Y68" i="2"/>
  <c r="Z6" i="2"/>
  <c r="Y6" i="2"/>
  <c r="Y77" i="2"/>
  <c r="Z77" i="2"/>
  <c r="Z17" i="2"/>
  <c r="Y17" i="2"/>
  <c r="Z76" i="2"/>
  <c r="Y76" i="2"/>
  <c r="Z24" i="2"/>
  <c r="Y24" i="2"/>
  <c r="Y93" i="2"/>
  <c r="Z93" i="2"/>
  <c r="Y7" i="2"/>
  <c r="Z7" i="2"/>
  <c r="Y20" i="2"/>
  <c r="Z20" i="2"/>
  <c r="Y32" i="2"/>
  <c r="Z32" i="2"/>
  <c r="Z67" i="2"/>
  <c r="Y67" i="2"/>
  <c r="Y85" i="2"/>
  <c r="Z85" i="2"/>
  <c r="Z71" i="2"/>
  <c r="Y71" i="2"/>
  <c r="Z88" i="2"/>
  <c r="Y88" i="2"/>
  <c r="Y59" i="2"/>
  <c r="Z59" i="2"/>
  <c r="Z31" i="2"/>
  <c r="Y31" i="2"/>
  <c r="Z87" i="2"/>
  <c r="Y87" i="2"/>
  <c r="Y25" i="2"/>
  <c r="Z25" i="2"/>
  <c r="Y75" i="2"/>
  <c r="Z75" i="2"/>
  <c r="Y21" i="2"/>
  <c r="Z21" i="2"/>
  <c r="Z2" i="2"/>
  <c r="Y2" i="2"/>
  <c r="Z97" i="2"/>
  <c r="Y97" i="2"/>
  <c r="Y30" i="2"/>
  <c r="Z30" i="2"/>
  <c r="Z74" i="2"/>
  <c r="Y74" i="2"/>
  <c r="Z78" i="2"/>
  <c r="Y78" i="2"/>
  <c r="Z4" i="2"/>
  <c r="Y4" i="2"/>
  <c r="Z40" i="2"/>
  <c r="Y40" i="2"/>
  <c r="Z52" i="2"/>
  <c r="Y52" i="2"/>
  <c r="Y13" i="2"/>
  <c r="Z13" i="2"/>
  <c r="Z43" i="2"/>
  <c r="Y43" i="2"/>
  <c r="Z37" i="2"/>
  <c r="Y37" i="2"/>
  <c r="Z101" i="2"/>
  <c r="Y101" i="2"/>
  <c r="Y64" i="2"/>
  <c r="Z64" i="2"/>
  <c r="Z11" i="2"/>
  <c r="Y11" i="2"/>
  <c r="Y92" i="2"/>
  <c r="Z92" i="2"/>
  <c r="Y16" i="2"/>
  <c r="Z16" i="2"/>
  <c r="Z79" i="2"/>
  <c r="Y79" i="2"/>
  <c r="Z96" i="2"/>
  <c r="Y96" i="2"/>
  <c r="Z49" i="2"/>
  <c r="Y49" i="2"/>
  <c r="Y70" i="2"/>
  <c r="Z70" i="2"/>
  <c r="Y94" i="2"/>
  <c r="Z94" i="2"/>
  <c r="Y19" i="2"/>
  <c r="Z19" i="2"/>
  <c r="Y99" i="2"/>
  <c r="Z99" i="2"/>
  <c r="Z51" i="2"/>
  <c r="Y51" i="2"/>
  <c r="Z42" i="2"/>
  <c r="Y42" i="2"/>
  <c r="Y84" i="2"/>
  <c r="Z84" i="2"/>
  <c r="Y95" i="2"/>
  <c r="Z95" i="2"/>
  <c r="Z10" i="2"/>
  <c r="Y10" i="2"/>
  <c r="Y82" i="2"/>
  <c r="Z82" i="2"/>
  <c r="Z9" i="2"/>
  <c r="Y9" i="2"/>
  <c r="G75" i="10"/>
  <c r="G74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H70" i="10"/>
  <c r="G70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H69" i="10"/>
  <c r="G69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M65" i="10"/>
  <c r="L65" i="10"/>
  <c r="K65" i="10"/>
  <c r="M64" i="10"/>
  <c r="L64" i="10"/>
  <c r="K64" i="10"/>
  <c r="M63" i="10"/>
  <c r="L63" i="10"/>
  <c r="I65" i="10"/>
  <c r="H65" i="10"/>
  <c r="G65" i="10"/>
  <c r="I64" i="10"/>
  <c r="H64" i="10"/>
  <c r="G64" i="10"/>
  <c r="I63" i="10"/>
  <c r="H63" i="10"/>
  <c r="G55" i="10"/>
  <c r="G54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M45" i="10"/>
  <c r="L45" i="10"/>
  <c r="K45" i="10"/>
  <c r="M44" i="10"/>
  <c r="L44" i="10"/>
  <c r="K44" i="10"/>
  <c r="M43" i="10"/>
  <c r="L43" i="10"/>
  <c r="I45" i="10"/>
  <c r="H45" i="10"/>
  <c r="G45" i="10"/>
  <c r="I44" i="10"/>
  <c r="H44" i="10"/>
  <c r="G44" i="10"/>
  <c r="I43" i="10"/>
  <c r="H43" i="10"/>
  <c r="J9" i="5"/>
  <c r="J8" i="5"/>
  <c r="J7" i="5"/>
  <c r="J6" i="5"/>
  <c r="J5" i="5"/>
  <c r="J4" i="5"/>
  <c r="A128" i="3"/>
  <c r="A127" i="3"/>
  <c r="CV123" i="3"/>
  <c r="CU123" i="3"/>
  <c r="CT123" i="3"/>
  <c r="CS123" i="3"/>
  <c r="CR123" i="3"/>
  <c r="CQ123" i="3"/>
  <c r="CP123" i="3"/>
  <c r="CO123" i="3"/>
  <c r="CN123" i="3"/>
  <c r="CM123" i="3"/>
  <c r="CL123" i="3"/>
  <c r="CK123" i="3"/>
  <c r="CJ123" i="3"/>
  <c r="CI123" i="3"/>
  <c r="CH123" i="3"/>
  <c r="CG123" i="3"/>
  <c r="CF123" i="3"/>
  <c r="CE123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A123" i="3"/>
  <c r="CV122" i="3"/>
  <c r="CU122" i="3"/>
  <c r="CT122" i="3"/>
  <c r="CS122" i="3"/>
  <c r="CR122" i="3"/>
  <c r="CQ122" i="3"/>
  <c r="CP122" i="3"/>
  <c r="CO122" i="3"/>
  <c r="CN122" i="3"/>
  <c r="CM122" i="3"/>
  <c r="CL122" i="3"/>
  <c r="CK122" i="3"/>
  <c r="CJ122" i="3"/>
  <c r="CI122" i="3"/>
  <c r="CH122" i="3"/>
  <c r="CG122" i="3"/>
  <c r="CF122" i="3"/>
  <c r="CE122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122" i="3"/>
  <c r="CV121" i="3"/>
  <c r="CU121" i="3"/>
  <c r="CT121" i="3"/>
  <c r="CS121" i="3"/>
  <c r="CR121" i="3"/>
  <c r="CQ121" i="3"/>
  <c r="CP121" i="3"/>
  <c r="CO121" i="3"/>
  <c r="CN121" i="3"/>
  <c r="CM121" i="3"/>
  <c r="CL121" i="3"/>
  <c r="CK121" i="3"/>
  <c r="CJ121" i="3"/>
  <c r="CI121" i="3"/>
  <c r="CH121" i="3"/>
  <c r="CG121" i="3"/>
  <c r="CF121" i="3"/>
  <c r="CE121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C118" i="3"/>
  <c r="B118" i="3"/>
  <c r="A118" i="3"/>
  <c r="C117" i="3"/>
  <c r="B117" i="3"/>
  <c r="A117" i="3"/>
  <c r="C116" i="3"/>
  <c r="B116" i="3"/>
  <c r="C113" i="3"/>
  <c r="B113" i="3"/>
  <c r="A113" i="3"/>
  <c r="C112" i="3"/>
  <c r="B112" i="3"/>
  <c r="A112" i="3"/>
  <c r="C111" i="3"/>
  <c r="B111" i="3"/>
  <c r="J9" i="4"/>
  <c r="J8" i="4"/>
  <c r="J7" i="4"/>
  <c r="J6" i="4"/>
  <c r="J5" i="4"/>
  <c r="J4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<sst xmlns="http://schemas.openxmlformats.org/spreadsheetml/2006/main" count="237" uniqueCount="132">
  <si>
    <t>X</t>
  </si>
  <si>
    <t>Y</t>
  </si>
  <si>
    <t>ср X</t>
  </si>
  <si>
    <t>ср Y</t>
  </si>
  <si>
    <t>дисп X</t>
  </si>
  <si>
    <t>Cov(X,Y)</t>
  </si>
  <si>
    <t>b_0</t>
  </si>
  <si>
    <t>b_1</t>
  </si>
  <si>
    <t>Y^</t>
  </si>
  <si>
    <t>дисп Y</t>
  </si>
  <si>
    <t>r</t>
  </si>
  <si>
    <t>R^2</t>
  </si>
  <si>
    <t>2a</t>
  </si>
  <si>
    <t>Xi - ср X</t>
  </si>
  <si>
    <t>Сумма кв</t>
  </si>
  <si>
    <t>H_1: b_1 != 0</t>
  </si>
  <si>
    <t>H_0: b_1 = 0</t>
  </si>
  <si>
    <t>стат Т</t>
  </si>
  <si>
    <t>крит знач</t>
  </si>
  <si>
    <t>T &gt; крит знач =&gt; H_0 отвергается</t>
  </si>
  <si>
    <t>нижний дов. интервал для b_1</t>
  </si>
  <si>
    <t>верхний дов. интервал для b_1</t>
  </si>
  <si>
    <t>дисп Yi^</t>
  </si>
  <si>
    <t>Yi^</t>
  </si>
  <si>
    <t>нижний дов. интервал для Yi^</t>
  </si>
  <si>
    <t>верхний дов. интервал для Yi^</t>
  </si>
  <si>
    <t>X^2</t>
  </si>
  <si>
    <t>Полином второй степени:</t>
  </si>
  <si>
    <t>Y=b_0+b_1*X+b_2*X^2</t>
  </si>
  <si>
    <t>b_2</t>
  </si>
  <si>
    <t>e_i</t>
  </si>
  <si>
    <t>Q_e</t>
  </si>
  <si>
    <t>Q_r</t>
  </si>
  <si>
    <t>дисп b_1</t>
  </si>
  <si>
    <t>R^2~</t>
  </si>
  <si>
    <t>t_a,97</t>
  </si>
  <si>
    <t>S^2</t>
  </si>
  <si>
    <t>Работа с матрицами</t>
  </si>
  <si>
    <t>X^T*X</t>
  </si>
  <si>
    <t>((X^T*X)^-1)*X^T</t>
  </si>
  <si>
    <t>((X^T*X)^-1)*X^T*Y</t>
  </si>
  <si>
    <t>(X^T*X)^-1 - обратная</t>
  </si>
  <si>
    <t>X^T- транспонированная</t>
  </si>
  <si>
    <t>дисп b_2</t>
  </si>
  <si>
    <t>T_b_1</t>
  </si>
  <si>
    <t>T_b_2</t>
  </si>
  <si>
    <t>b_1 - значим</t>
  </si>
  <si>
    <t>t_a,97 &gt; T_b_2 =&gt; H_0(2) принимается</t>
  </si>
  <si>
    <t>t_a,97 &gt; T_b_1 =&gt; H_0(1) принимается</t>
  </si>
  <si>
    <t>H_0: b_2 = 0</t>
  </si>
  <si>
    <t>H_1: b_2 != 0</t>
  </si>
  <si>
    <t>b_1 - незначим</t>
  </si>
  <si>
    <t>b_2 - незначим</t>
  </si>
  <si>
    <t>(Работа с матрицами внизу)</t>
  </si>
  <si>
    <t>АКФ</t>
  </si>
  <si>
    <t>ср знач</t>
  </si>
  <si>
    <t>дисп ei</t>
  </si>
  <si>
    <t>мин</t>
  </si>
  <si>
    <t>макс</t>
  </si>
  <si>
    <t>размах</t>
  </si>
  <si>
    <t>дельта</t>
  </si>
  <si>
    <t>интервалы</t>
  </si>
  <si>
    <t>частота</t>
  </si>
  <si>
    <t>отн частота</t>
  </si>
  <si>
    <t>p_i</t>
  </si>
  <si>
    <t>H_0: остатки имеют нормальное распределение</t>
  </si>
  <si>
    <t>H_1: остатки не распределены по нормальному закону</t>
  </si>
  <si>
    <t>X^2 &gt; крит знач =&gt; гипотеза H_0 отвергается</t>
  </si>
  <si>
    <t>pi</t>
  </si>
  <si>
    <t>Q(Б-П)</t>
  </si>
  <si>
    <t>H_0: остатки независимы</t>
  </si>
  <si>
    <t>H_1: остатки зависимы</t>
  </si>
  <si>
    <t>Q( Б-П)  &lt; крит знач =&gt; гипотеза H_0 принимается</t>
  </si>
  <si>
    <t>rank(X)</t>
  </si>
  <si>
    <t>rank(e)</t>
  </si>
  <si>
    <t>d_i</t>
  </si>
  <si>
    <t>R_x,e</t>
  </si>
  <si>
    <t>H_0: R_x,e = 0</t>
  </si>
  <si>
    <t>H_1: R_x,e != 0</t>
  </si>
  <si>
    <t>R_x,e &lt; крит знач =&gt; гипотеза H_0 принимается</t>
  </si>
  <si>
    <t>Остатки независимы от регрессора (гомоскедастичность)</t>
  </si>
  <si>
    <t>упоряд X</t>
  </si>
  <si>
    <t>упоряд Y</t>
  </si>
  <si>
    <t>X_1</t>
  </si>
  <si>
    <t>Y_1</t>
  </si>
  <si>
    <t>X_2</t>
  </si>
  <si>
    <t>Y_2</t>
  </si>
  <si>
    <t>Y^_1</t>
  </si>
  <si>
    <t>e_1</t>
  </si>
  <si>
    <t>ср X_1</t>
  </si>
  <si>
    <t>ср Y_1</t>
  </si>
  <si>
    <t>дисп X_1</t>
  </si>
  <si>
    <t>Cov(X;Y)_1</t>
  </si>
  <si>
    <t>ср X_2</t>
  </si>
  <si>
    <t>ср Y_2</t>
  </si>
  <si>
    <t>дисп X_2</t>
  </si>
  <si>
    <t>Cov(X,Y)_2</t>
  </si>
  <si>
    <t>Y^_2</t>
  </si>
  <si>
    <t>e_2</t>
  </si>
  <si>
    <t>Q_e_1</t>
  </si>
  <si>
    <t>Q_e_2</t>
  </si>
  <si>
    <t xml:space="preserve">стат F </t>
  </si>
  <si>
    <t>H_0: остатки гомоскедастичны</t>
  </si>
  <si>
    <t>H_1: остатки гетероскедастичны</t>
  </si>
  <si>
    <t xml:space="preserve">стат F &gt; крит знач =&gt; гипотеза о независимости </t>
  </si>
  <si>
    <t>остатков отвергается</t>
  </si>
  <si>
    <t>Остатки гетероскедастичны</t>
  </si>
  <si>
    <t>X^2_1</t>
  </si>
  <si>
    <t>(X^T)*X</t>
  </si>
  <si>
    <t>((X^T)*X)^-1 - обратная</t>
  </si>
  <si>
    <t>(((X^T)*X)^-1)*X^T</t>
  </si>
  <si>
    <t>((((X^T)*X)^-1)*X^T)*Y</t>
  </si>
  <si>
    <t>X^2_2</t>
  </si>
  <si>
    <r>
      <rPr>
        <b/>
        <sz val="12"/>
        <color theme="5"/>
        <rFont val="Aptos Narrow"/>
        <family val="2"/>
        <scheme val="minor"/>
      </rPr>
      <t>(1)</t>
    </r>
    <r>
      <rPr>
        <sz val="11"/>
        <color theme="1"/>
        <rFont val="Aptos Narrow"/>
        <family val="2"/>
        <charset val="204"/>
        <scheme val="minor"/>
      </rPr>
      <t xml:space="preserve"> X^T - транспонированная</t>
    </r>
  </si>
  <si>
    <r>
      <rPr>
        <b/>
        <sz val="12"/>
        <color theme="5"/>
        <rFont val="Aptos Narrow"/>
        <family val="2"/>
        <scheme val="minor"/>
      </rPr>
      <t>(2)</t>
    </r>
    <r>
      <rPr>
        <sz val="11"/>
        <color theme="1"/>
        <rFont val="Aptos Narrow"/>
        <family val="2"/>
        <charset val="204"/>
        <scheme val="minor"/>
      </rPr>
      <t xml:space="preserve"> X^T - транспонированная</t>
    </r>
  </si>
  <si>
    <t>стат F</t>
  </si>
  <si>
    <t>Угловой коэффициент регрессии  b_1 значим</t>
  </si>
  <si>
    <t>Коэффициент детерминации R^2=0,598443202496491</t>
  </si>
  <si>
    <t>Гипотеза о независимости остатков принимается</t>
  </si>
  <si>
    <t>Гипотеза о гомоскедастичности остатков отвергается (остатки гетероскедастичны)</t>
  </si>
  <si>
    <t>Гипотеза о независимости остатков от регрессора принимается (гомоскедастичность)</t>
  </si>
  <si>
    <t>Парная линейная регрессия:</t>
  </si>
  <si>
    <t>Полиномиальная регрессия:</t>
  </si>
  <si>
    <t>Коэффициент детерминации R^2=0,601015374181739</t>
  </si>
  <si>
    <t>Гипотеза о нормальном распределении остатков не принимается</t>
  </si>
  <si>
    <t>Общий вывод:</t>
  </si>
  <si>
    <t xml:space="preserve">Парная регрессия оказалась лучше полиномиальной так, как параметр b_1 </t>
  </si>
  <si>
    <t>в парной регрессии оказался значимым, а параметры b_1, b_2 в полиномиальной - незначимы.</t>
  </si>
  <si>
    <t>Гипотеза о нормальном распределении остатков отвергается в обоих случаях.</t>
  </si>
  <si>
    <t>Гипотеза о независимости остатков принимается в обоих случаях.</t>
  </si>
  <si>
    <t>Гипотеза о гомоскедастичности остатков отвергается в обоих случаях.</t>
  </si>
  <si>
    <t>Параметры b_1,b_2 незначимы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</si>
</sst>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b/>
      <sz val="12"/>
      <color theme="5"/>
      <name val="Aptos Narrow"/>
      <family val="2"/>
      <scheme val="minor"/>
    </font>
    <font>
      <b/>
      <sz val="12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4" fillId="2" borderId="0" xfId="0" applyFont="1" applyFill="1"/>
    <xf numFmtId="0" fontId="0" fillId="5" borderId="0" xfId="0" applyFill="1"/>
    <xf numFmtId="0" fontId="5" fillId="3" borderId="0" xfId="0" applyFont="1" applyFill="1"/>
    <xf numFmtId="0" fontId="6" fillId="5" borderId="0" xfId="0" applyFont="1" applyFill="1"/>
    <xf numFmtId="0" fontId="0" fillId="6" borderId="0" xfId="0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4" fillId="0" borderId="0" xfId="0" applyFont="1"/>
    <xf numFmtId="0" fontId="9" fillId="7" borderId="0" xfId="0" applyFont="1" applyFill="1"/>
    <xf numFmtId="0" fontId="8" fillId="7" borderId="0" xfId="0" applyFont="1" applyFill="1"/>
    <xf numFmtId="0" fontId="10" fillId="0" borderId="0" xfId="0" applyFont="1"/>
    <xf numFmtId="0" fontId="11" fillId="7" borderId="0" xfId="0" applyFont="1" applyFill="1"/>
    <xf numFmtId="0" fontId="11" fillId="4" borderId="0" xfId="0" applyFont="1" applyFill="1"/>
    <xf numFmtId="0" fontId="9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Данные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'Задание 1'!$A$2:$A$101</c:f>
              <c:numCache>
                <c:formatCode>General</c:formatCode>
                <c:ptCount val="100"/>
                <c:pt idx="0">
                  <c:v>120</c:v>
                </c:pt>
                <c:pt idx="1">
                  <c:v>119.9</c:v>
                </c:pt>
                <c:pt idx="2">
                  <c:v>121</c:v>
                </c:pt>
                <c:pt idx="3">
                  <c:v>119.9</c:v>
                </c:pt>
                <c:pt idx="4">
                  <c:v>121.1</c:v>
                </c:pt>
                <c:pt idx="5">
                  <c:v>124.6</c:v>
                </c:pt>
                <c:pt idx="6">
                  <c:v>121.6</c:v>
                </c:pt>
                <c:pt idx="7">
                  <c:v>123.4</c:v>
                </c:pt>
                <c:pt idx="8">
                  <c:v>124.8</c:v>
                </c:pt>
                <c:pt idx="9">
                  <c:v>122.2</c:v>
                </c:pt>
                <c:pt idx="10">
                  <c:v>117.7</c:v>
                </c:pt>
                <c:pt idx="11">
                  <c:v>122.3</c:v>
                </c:pt>
                <c:pt idx="12">
                  <c:v>122.1</c:v>
                </c:pt>
                <c:pt idx="13">
                  <c:v>123.8</c:v>
                </c:pt>
                <c:pt idx="14">
                  <c:v>121.5</c:v>
                </c:pt>
                <c:pt idx="15">
                  <c:v>122.1</c:v>
                </c:pt>
                <c:pt idx="16">
                  <c:v>120.5</c:v>
                </c:pt>
                <c:pt idx="17">
                  <c:v>120</c:v>
                </c:pt>
                <c:pt idx="18">
                  <c:v>124.3</c:v>
                </c:pt>
                <c:pt idx="19">
                  <c:v>122.5</c:v>
                </c:pt>
                <c:pt idx="20">
                  <c:v>122.7</c:v>
                </c:pt>
                <c:pt idx="21">
                  <c:v>120.9</c:v>
                </c:pt>
                <c:pt idx="22">
                  <c:v>125.1</c:v>
                </c:pt>
                <c:pt idx="23">
                  <c:v>124.5</c:v>
                </c:pt>
                <c:pt idx="24">
                  <c:v>118.7</c:v>
                </c:pt>
                <c:pt idx="25">
                  <c:v>122.1</c:v>
                </c:pt>
                <c:pt idx="26">
                  <c:v>125.7</c:v>
                </c:pt>
                <c:pt idx="27">
                  <c:v>121</c:v>
                </c:pt>
                <c:pt idx="28">
                  <c:v>123.6</c:v>
                </c:pt>
                <c:pt idx="29">
                  <c:v>125</c:v>
                </c:pt>
                <c:pt idx="30">
                  <c:v>124.1</c:v>
                </c:pt>
                <c:pt idx="31">
                  <c:v>116.6</c:v>
                </c:pt>
                <c:pt idx="32">
                  <c:v>120.7</c:v>
                </c:pt>
                <c:pt idx="33">
                  <c:v>123.6</c:v>
                </c:pt>
                <c:pt idx="34">
                  <c:v>121.1</c:v>
                </c:pt>
                <c:pt idx="35">
                  <c:v>118.1</c:v>
                </c:pt>
                <c:pt idx="36">
                  <c:v>118</c:v>
                </c:pt>
                <c:pt idx="37">
                  <c:v>119.4</c:v>
                </c:pt>
                <c:pt idx="38">
                  <c:v>123</c:v>
                </c:pt>
                <c:pt idx="39">
                  <c:v>121.9</c:v>
                </c:pt>
                <c:pt idx="40">
                  <c:v>123.7</c:v>
                </c:pt>
                <c:pt idx="41">
                  <c:v>122.4</c:v>
                </c:pt>
                <c:pt idx="42">
                  <c:v>123.9</c:v>
                </c:pt>
                <c:pt idx="43">
                  <c:v>123.1</c:v>
                </c:pt>
                <c:pt idx="44">
                  <c:v>125.1</c:v>
                </c:pt>
                <c:pt idx="45">
                  <c:v>120.1</c:v>
                </c:pt>
                <c:pt idx="46">
                  <c:v>125.6</c:v>
                </c:pt>
                <c:pt idx="47">
                  <c:v>119.9</c:v>
                </c:pt>
                <c:pt idx="48">
                  <c:v>124</c:v>
                </c:pt>
                <c:pt idx="49">
                  <c:v>124.1</c:v>
                </c:pt>
                <c:pt idx="50">
                  <c:v>116.7</c:v>
                </c:pt>
                <c:pt idx="51">
                  <c:v>124.7</c:v>
                </c:pt>
                <c:pt idx="52">
                  <c:v>120.5</c:v>
                </c:pt>
                <c:pt idx="53">
                  <c:v>118.2</c:v>
                </c:pt>
                <c:pt idx="54">
                  <c:v>117.4</c:v>
                </c:pt>
                <c:pt idx="55">
                  <c:v>120.3</c:v>
                </c:pt>
                <c:pt idx="56">
                  <c:v>121.5</c:v>
                </c:pt>
                <c:pt idx="57">
                  <c:v>123.6</c:v>
                </c:pt>
                <c:pt idx="58">
                  <c:v>118.3</c:v>
                </c:pt>
                <c:pt idx="59">
                  <c:v>120.1</c:v>
                </c:pt>
                <c:pt idx="60">
                  <c:v>123.2</c:v>
                </c:pt>
                <c:pt idx="61">
                  <c:v>124.5</c:v>
                </c:pt>
                <c:pt idx="62">
                  <c:v>120.9</c:v>
                </c:pt>
                <c:pt idx="63">
                  <c:v>121.5</c:v>
                </c:pt>
                <c:pt idx="64">
                  <c:v>119.6</c:v>
                </c:pt>
                <c:pt idx="65">
                  <c:v>121.1</c:v>
                </c:pt>
                <c:pt idx="66">
                  <c:v>120.8</c:v>
                </c:pt>
                <c:pt idx="67">
                  <c:v>120</c:v>
                </c:pt>
                <c:pt idx="68">
                  <c:v>122.7</c:v>
                </c:pt>
                <c:pt idx="69">
                  <c:v>119.1</c:v>
                </c:pt>
                <c:pt idx="70">
                  <c:v>123.6</c:v>
                </c:pt>
                <c:pt idx="71">
                  <c:v>122.9</c:v>
                </c:pt>
                <c:pt idx="72">
                  <c:v>116.4</c:v>
                </c:pt>
                <c:pt idx="73">
                  <c:v>122.2</c:v>
                </c:pt>
                <c:pt idx="74">
                  <c:v>123.7</c:v>
                </c:pt>
                <c:pt idx="75">
                  <c:v>122.7</c:v>
                </c:pt>
                <c:pt idx="76">
                  <c:v>122.3</c:v>
                </c:pt>
                <c:pt idx="77">
                  <c:v>120.8</c:v>
                </c:pt>
                <c:pt idx="78">
                  <c:v>129</c:v>
                </c:pt>
                <c:pt idx="79">
                  <c:v>120.3</c:v>
                </c:pt>
                <c:pt idx="80">
                  <c:v>121.4</c:v>
                </c:pt>
                <c:pt idx="81">
                  <c:v>121.6</c:v>
                </c:pt>
                <c:pt idx="82">
                  <c:v>126.5</c:v>
                </c:pt>
                <c:pt idx="83">
                  <c:v>119.9</c:v>
                </c:pt>
                <c:pt idx="84">
                  <c:v>126.1</c:v>
                </c:pt>
                <c:pt idx="85">
                  <c:v>123.1</c:v>
                </c:pt>
                <c:pt idx="86">
                  <c:v>116.6</c:v>
                </c:pt>
                <c:pt idx="87">
                  <c:v>115.8</c:v>
                </c:pt>
                <c:pt idx="88">
                  <c:v>119.5</c:v>
                </c:pt>
                <c:pt idx="89">
                  <c:v>122.3</c:v>
                </c:pt>
                <c:pt idx="90">
                  <c:v>120.7</c:v>
                </c:pt>
                <c:pt idx="91">
                  <c:v>124.2</c:v>
                </c:pt>
                <c:pt idx="92">
                  <c:v>121.8</c:v>
                </c:pt>
                <c:pt idx="93">
                  <c:v>120.6</c:v>
                </c:pt>
                <c:pt idx="94">
                  <c:v>120.7</c:v>
                </c:pt>
                <c:pt idx="95">
                  <c:v>121.2</c:v>
                </c:pt>
                <c:pt idx="96">
                  <c:v>129.69999999999999</c:v>
                </c:pt>
                <c:pt idx="97">
                  <c:v>120</c:v>
                </c:pt>
                <c:pt idx="98">
                  <c:v>130</c:v>
                </c:pt>
                <c:pt idx="99">
                  <c:v>117</c:v>
                </c:pt>
              </c:numCache>
            </c:numRef>
          </c:xVal>
          <c:yVal>
            <c:numRef>
              <c:f>'Задание 1'!$B$2:$B$101</c:f>
              <c:numCache>
                <c:formatCode>General</c:formatCode>
                <c:ptCount val="100"/>
                <c:pt idx="0">
                  <c:v>433.08</c:v>
                </c:pt>
                <c:pt idx="1">
                  <c:v>464.15</c:v>
                </c:pt>
                <c:pt idx="2">
                  <c:v>469.85</c:v>
                </c:pt>
                <c:pt idx="3">
                  <c:v>468.04</c:v>
                </c:pt>
                <c:pt idx="4">
                  <c:v>480.23</c:v>
                </c:pt>
                <c:pt idx="5">
                  <c:v>486.11</c:v>
                </c:pt>
                <c:pt idx="6">
                  <c:v>471.35</c:v>
                </c:pt>
                <c:pt idx="7">
                  <c:v>482.72</c:v>
                </c:pt>
                <c:pt idx="8">
                  <c:v>489.72</c:v>
                </c:pt>
                <c:pt idx="9">
                  <c:v>477.7</c:v>
                </c:pt>
                <c:pt idx="10">
                  <c:v>469.52</c:v>
                </c:pt>
                <c:pt idx="11">
                  <c:v>475.46</c:v>
                </c:pt>
                <c:pt idx="12">
                  <c:v>479.03</c:v>
                </c:pt>
                <c:pt idx="13">
                  <c:v>481.81</c:v>
                </c:pt>
                <c:pt idx="14">
                  <c:v>485.78</c:v>
                </c:pt>
                <c:pt idx="15">
                  <c:v>479.26</c:v>
                </c:pt>
                <c:pt idx="16">
                  <c:v>479.27</c:v>
                </c:pt>
                <c:pt idx="17">
                  <c:v>474.31</c:v>
                </c:pt>
                <c:pt idx="18">
                  <c:v>489.28</c:v>
                </c:pt>
                <c:pt idx="19">
                  <c:v>482.5</c:v>
                </c:pt>
                <c:pt idx="20">
                  <c:v>479.41</c:v>
                </c:pt>
                <c:pt idx="21">
                  <c:v>473.47</c:v>
                </c:pt>
                <c:pt idx="22">
                  <c:v>492.78</c:v>
                </c:pt>
                <c:pt idx="23">
                  <c:v>493.03</c:v>
                </c:pt>
                <c:pt idx="24">
                  <c:v>479.24</c:v>
                </c:pt>
                <c:pt idx="25">
                  <c:v>481.62</c:v>
                </c:pt>
                <c:pt idx="26">
                  <c:v>492.2</c:v>
                </c:pt>
                <c:pt idx="27">
                  <c:v>480.72</c:v>
                </c:pt>
                <c:pt idx="28">
                  <c:v>485.25</c:v>
                </c:pt>
                <c:pt idx="29">
                  <c:v>492.88</c:v>
                </c:pt>
                <c:pt idx="30">
                  <c:v>489.39</c:v>
                </c:pt>
                <c:pt idx="31">
                  <c:v>467.88</c:v>
                </c:pt>
                <c:pt idx="32">
                  <c:v>471.03</c:v>
                </c:pt>
                <c:pt idx="33">
                  <c:v>483.84</c:v>
                </c:pt>
                <c:pt idx="34">
                  <c:v>477.28</c:v>
                </c:pt>
                <c:pt idx="35">
                  <c:v>466.88</c:v>
                </c:pt>
                <c:pt idx="36">
                  <c:v>460.42</c:v>
                </c:pt>
                <c:pt idx="37">
                  <c:v>460.38</c:v>
                </c:pt>
                <c:pt idx="38">
                  <c:v>485.69</c:v>
                </c:pt>
                <c:pt idx="39">
                  <c:v>474.58</c:v>
                </c:pt>
                <c:pt idx="40">
                  <c:v>486.69</c:v>
                </c:pt>
                <c:pt idx="41">
                  <c:v>480.77</c:v>
                </c:pt>
                <c:pt idx="42">
                  <c:v>487.71</c:v>
                </c:pt>
                <c:pt idx="43">
                  <c:v>488.7</c:v>
                </c:pt>
                <c:pt idx="44">
                  <c:v>497.53</c:v>
                </c:pt>
                <c:pt idx="45">
                  <c:v>482.12</c:v>
                </c:pt>
                <c:pt idx="46">
                  <c:v>494.76</c:v>
                </c:pt>
                <c:pt idx="47">
                  <c:v>473.83</c:v>
                </c:pt>
                <c:pt idx="48">
                  <c:v>482.07</c:v>
                </c:pt>
                <c:pt idx="49">
                  <c:v>491.91</c:v>
                </c:pt>
                <c:pt idx="50">
                  <c:v>468.55</c:v>
                </c:pt>
                <c:pt idx="51">
                  <c:v>491.35</c:v>
                </c:pt>
                <c:pt idx="52">
                  <c:v>481.98</c:v>
                </c:pt>
                <c:pt idx="53">
                  <c:v>469.58</c:v>
                </c:pt>
                <c:pt idx="54">
                  <c:v>458.99</c:v>
                </c:pt>
                <c:pt idx="55">
                  <c:v>468.31</c:v>
                </c:pt>
                <c:pt idx="56">
                  <c:v>470.66</c:v>
                </c:pt>
                <c:pt idx="57">
                  <c:v>480.54</c:v>
                </c:pt>
                <c:pt idx="58">
                  <c:v>467.72</c:v>
                </c:pt>
                <c:pt idx="59">
                  <c:v>475.37</c:v>
                </c:pt>
                <c:pt idx="60">
                  <c:v>481.85</c:v>
                </c:pt>
                <c:pt idx="61">
                  <c:v>477.82</c:v>
                </c:pt>
                <c:pt idx="62">
                  <c:v>480.1</c:v>
                </c:pt>
                <c:pt idx="63">
                  <c:v>470.52</c:v>
                </c:pt>
                <c:pt idx="64">
                  <c:v>476.84</c:v>
                </c:pt>
                <c:pt idx="65">
                  <c:v>478.93</c:v>
                </c:pt>
                <c:pt idx="66">
                  <c:v>485.6</c:v>
                </c:pt>
                <c:pt idx="67">
                  <c:v>473.92</c:v>
                </c:pt>
                <c:pt idx="68">
                  <c:v>482.94</c:v>
                </c:pt>
                <c:pt idx="69">
                  <c:v>479.57</c:v>
                </c:pt>
                <c:pt idx="70">
                  <c:v>484.94</c:v>
                </c:pt>
                <c:pt idx="71">
                  <c:v>483.75</c:v>
                </c:pt>
                <c:pt idx="72">
                  <c:v>460.03</c:v>
                </c:pt>
                <c:pt idx="73">
                  <c:v>481.63</c:v>
                </c:pt>
                <c:pt idx="74">
                  <c:v>489.88</c:v>
                </c:pt>
                <c:pt idx="75">
                  <c:v>495.56</c:v>
                </c:pt>
                <c:pt idx="76">
                  <c:v>483.11</c:v>
                </c:pt>
                <c:pt idx="77">
                  <c:v>467.2</c:v>
                </c:pt>
                <c:pt idx="78">
                  <c:v>496.93</c:v>
                </c:pt>
                <c:pt idx="79">
                  <c:v>485.57</c:v>
                </c:pt>
                <c:pt idx="80">
                  <c:v>479.8</c:v>
                </c:pt>
                <c:pt idx="81">
                  <c:v>478.07</c:v>
                </c:pt>
                <c:pt idx="82">
                  <c:v>494.88</c:v>
                </c:pt>
                <c:pt idx="83">
                  <c:v>474.53</c:v>
                </c:pt>
                <c:pt idx="84">
                  <c:v>480.09</c:v>
                </c:pt>
                <c:pt idx="85">
                  <c:v>477.21</c:v>
                </c:pt>
                <c:pt idx="86">
                  <c:v>466.84</c:v>
                </c:pt>
                <c:pt idx="87">
                  <c:v>464.68</c:v>
                </c:pt>
                <c:pt idx="88">
                  <c:v>467.73</c:v>
                </c:pt>
                <c:pt idx="89">
                  <c:v>481.08</c:v>
                </c:pt>
                <c:pt idx="90">
                  <c:v>463.52</c:v>
                </c:pt>
                <c:pt idx="91">
                  <c:v>490.02</c:v>
                </c:pt>
                <c:pt idx="92">
                  <c:v>482.95</c:v>
                </c:pt>
                <c:pt idx="93">
                  <c:v>472.86</c:v>
                </c:pt>
                <c:pt idx="94">
                  <c:v>474.72</c:v>
                </c:pt>
                <c:pt idx="95">
                  <c:v>478.59</c:v>
                </c:pt>
                <c:pt idx="96">
                  <c:v>504.94</c:v>
                </c:pt>
                <c:pt idx="97">
                  <c:v>484.46</c:v>
                </c:pt>
                <c:pt idx="98">
                  <c:v>505.78</c:v>
                </c:pt>
                <c:pt idx="99">
                  <c:v>480.86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8-4EC6-8B49-42EB5C13B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78719"/>
        <c:axId val="105280159"/>
      </c:scatterChart>
      <c:valAx>
        <c:axId val="10527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280159"/>
        <c:crosses val="autoZero"/>
        <c:crossBetween val="midCat"/>
      </c:valAx>
      <c:valAx>
        <c:axId val="10528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27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Линейная</a:t>
            </a:r>
            <a:r>
              <a:rPr lang="ru-RU" baseline="0"/>
              <a:t> регрессия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'Задание 2'!$A$2:$A$101</c:f>
              <c:numCache>
                <c:formatCode>General</c:formatCode>
                <c:ptCount val="100"/>
                <c:pt idx="0">
                  <c:v>120</c:v>
                </c:pt>
                <c:pt idx="1">
                  <c:v>119.9</c:v>
                </c:pt>
                <c:pt idx="2">
                  <c:v>121</c:v>
                </c:pt>
                <c:pt idx="3">
                  <c:v>119.9</c:v>
                </c:pt>
                <c:pt idx="4">
                  <c:v>121.1</c:v>
                </c:pt>
                <c:pt idx="5">
                  <c:v>124.6</c:v>
                </c:pt>
                <c:pt idx="6">
                  <c:v>121.6</c:v>
                </c:pt>
                <c:pt idx="7">
                  <c:v>123.4</c:v>
                </c:pt>
                <c:pt idx="8">
                  <c:v>124.8</c:v>
                </c:pt>
                <c:pt idx="9">
                  <c:v>122.2</c:v>
                </c:pt>
                <c:pt idx="10">
                  <c:v>117.7</c:v>
                </c:pt>
                <c:pt idx="11">
                  <c:v>122.3</c:v>
                </c:pt>
                <c:pt idx="12">
                  <c:v>122.1</c:v>
                </c:pt>
                <c:pt idx="13">
                  <c:v>123.8</c:v>
                </c:pt>
                <c:pt idx="14">
                  <c:v>121.5</c:v>
                </c:pt>
                <c:pt idx="15">
                  <c:v>122.1</c:v>
                </c:pt>
                <c:pt idx="16">
                  <c:v>120.5</c:v>
                </c:pt>
                <c:pt idx="17">
                  <c:v>120</c:v>
                </c:pt>
                <c:pt idx="18">
                  <c:v>124.3</c:v>
                </c:pt>
                <c:pt idx="19">
                  <c:v>122.5</c:v>
                </c:pt>
                <c:pt idx="20">
                  <c:v>122.7</c:v>
                </c:pt>
                <c:pt idx="21">
                  <c:v>120.9</c:v>
                </c:pt>
                <c:pt idx="22">
                  <c:v>125.1</c:v>
                </c:pt>
                <c:pt idx="23">
                  <c:v>124.5</c:v>
                </c:pt>
                <c:pt idx="24">
                  <c:v>118.7</c:v>
                </c:pt>
                <c:pt idx="25">
                  <c:v>122.1</c:v>
                </c:pt>
                <c:pt idx="26">
                  <c:v>125.7</c:v>
                </c:pt>
                <c:pt idx="27">
                  <c:v>121</c:v>
                </c:pt>
                <c:pt idx="28">
                  <c:v>123.6</c:v>
                </c:pt>
                <c:pt idx="29">
                  <c:v>125</c:v>
                </c:pt>
                <c:pt idx="30">
                  <c:v>124.1</c:v>
                </c:pt>
                <c:pt idx="31">
                  <c:v>116.6</c:v>
                </c:pt>
                <c:pt idx="32">
                  <c:v>120.7</c:v>
                </c:pt>
                <c:pt idx="33">
                  <c:v>123.6</c:v>
                </c:pt>
                <c:pt idx="34">
                  <c:v>121.1</c:v>
                </c:pt>
                <c:pt idx="35">
                  <c:v>118.1</c:v>
                </c:pt>
                <c:pt idx="36">
                  <c:v>118</c:v>
                </c:pt>
                <c:pt idx="37">
                  <c:v>119.4</c:v>
                </c:pt>
                <c:pt idx="38">
                  <c:v>123</c:v>
                </c:pt>
                <c:pt idx="39">
                  <c:v>121.9</c:v>
                </c:pt>
                <c:pt idx="40">
                  <c:v>123.7</c:v>
                </c:pt>
                <c:pt idx="41">
                  <c:v>122.4</c:v>
                </c:pt>
                <c:pt idx="42">
                  <c:v>123.9</c:v>
                </c:pt>
                <c:pt idx="43">
                  <c:v>123.1</c:v>
                </c:pt>
                <c:pt idx="44">
                  <c:v>125.1</c:v>
                </c:pt>
                <c:pt idx="45">
                  <c:v>120.1</c:v>
                </c:pt>
                <c:pt idx="46">
                  <c:v>125.6</c:v>
                </c:pt>
                <c:pt idx="47">
                  <c:v>119.9</c:v>
                </c:pt>
                <c:pt idx="48">
                  <c:v>124</c:v>
                </c:pt>
                <c:pt idx="49">
                  <c:v>124.1</c:v>
                </c:pt>
                <c:pt idx="50">
                  <c:v>116.7</c:v>
                </c:pt>
                <c:pt idx="51">
                  <c:v>124.7</c:v>
                </c:pt>
                <c:pt idx="52">
                  <c:v>120.5</c:v>
                </c:pt>
                <c:pt idx="53">
                  <c:v>118.2</c:v>
                </c:pt>
                <c:pt idx="54">
                  <c:v>117.4</c:v>
                </c:pt>
                <c:pt idx="55">
                  <c:v>120.3</c:v>
                </c:pt>
                <c:pt idx="56">
                  <c:v>121.5</c:v>
                </c:pt>
                <c:pt idx="57">
                  <c:v>123.6</c:v>
                </c:pt>
                <c:pt idx="58">
                  <c:v>118.3</c:v>
                </c:pt>
                <c:pt idx="59">
                  <c:v>120.1</c:v>
                </c:pt>
                <c:pt idx="60">
                  <c:v>123.2</c:v>
                </c:pt>
                <c:pt idx="61">
                  <c:v>124.5</c:v>
                </c:pt>
                <c:pt idx="62">
                  <c:v>120.9</c:v>
                </c:pt>
                <c:pt idx="63">
                  <c:v>121.5</c:v>
                </c:pt>
                <c:pt idx="64">
                  <c:v>119.6</c:v>
                </c:pt>
                <c:pt idx="65">
                  <c:v>121.1</c:v>
                </c:pt>
                <c:pt idx="66">
                  <c:v>120.8</c:v>
                </c:pt>
                <c:pt idx="67">
                  <c:v>120</c:v>
                </c:pt>
                <c:pt idx="68">
                  <c:v>122.7</c:v>
                </c:pt>
                <c:pt idx="69">
                  <c:v>119.1</c:v>
                </c:pt>
                <c:pt idx="70">
                  <c:v>123.6</c:v>
                </c:pt>
                <c:pt idx="71">
                  <c:v>122.9</c:v>
                </c:pt>
                <c:pt idx="72">
                  <c:v>116.4</c:v>
                </c:pt>
                <c:pt idx="73">
                  <c:v>122.2</c:v>
                </c:pt>
                <c:pt idx="74">
                  <c:v>123.7</c:v>
                </c:pt>
                <c:pt idx="75">
                  <c:v>122.7</c:v>
                </c:pt>
                <c:pt idx="76">
                  <c:v>122.3</c:v>
                </c:pt>
                <c:pt idx="77">
                  <c:v>120.8</c:v>
                </c:pt>
                <c:pt idx="78">
                  <c:v>129</c:v>
                </c:pt>
                <c:pt idx="79">
                  <c:v>120.3</c:v>
                </c:pt>
                <c:pt idx="80">
                  <c:v>121.4</c:v>
                </c:pt>
                <c:pt idx="81">
                  <c:v>121.6</c:v>
                </c:pt>
                <c:pt idx="82">
                  <c:v>126.5</c:v>
                </c:pt>
                <c:pt idx="83">
                  <c:v>119.9</c:v>
                </c:pt>
                <c:pt idx="84">
                  <c:v>126.1</c:v>
                </c:pt>
                <c:pt idx="85">
                  <c:v>123.1</c:v>
                </c:pt>
                <c:pt idx="86">
                  <c:v>116.6</c:v>
                </c:pt>
                <c:pt idx="87">
                  <c:v>115.8</c:v>
                </c:pt>
                <c:pt idx="88">
                  <c:v>119.5</c:v>
                </c:pt>
                <c:pt idx="89">
                  <c:v>122.3</c:v>
                </c:pt>
                <c:pt idx="90">
                  <c:v>120.7</c:v>
                </c:pt>
                <c:pt idx="91">
                  <c:v>124.2</c:v>
                </c:pt>
                <c:pt idx="92">
                  <c:v>121.8</c:v>
                </c:pt>
                <c:pt idx="93">
                  <c:v>120.6</c:v>
                </c:pt>
                <c:pt idx="94">
                  <c:v>120.7</c:v>
                </c:pt>
                <c:pt idx="95">
                  <c:v>121.2</c:v>
                </c:pt>
                <c:pt idx="96">
                  <c:v>129.69999999999999</c:v>
                </c:pt>
                <c:pt idx="97">
                  <c:v>120</c:v>
                </c:pt>
                <c:pt idx="98">
                  <c:v>130</c:v>
                </c:pt>
                <c:pt idx="99">
                  <c:v>117</c:v>
                </c:pt>
              </c:numCache>
            </c:numRef>
          </c:xVal>
          <c:yVal>
            <c:numRef>
              <c:f>'Задание 2'!$B$2:$B$101</c:f>
              <c:numCache>
                <c:formatCode>General</c:formatCode>
                <c:ptCount val="100"/>
                <c:pt idx="0">
                  <c:v>433.08</c:v>
                </c:pt>
                <c:pt idx="1">
                  <c:v>464.15</c:v>
                </c:pt>
                <c:pt idx="2">
                  <c:v>469.85</c:v>
                </c:pt>
                <c:pt idx="3">
                  <c:v>468.04</c:v>
                </c:pt>
                <c:pt idx="4">
                  <c:v>480.23</c:v>
                </c:pt>
                <c:pt idx="5">
                  <c:v>486.11</c:v>
                </c:pt>
                <c:pt idx="6">
                  <c:v>471.35</c:v>
                </c:pt>
                <c:pt idx="7">
                  <c:v>482.72</c:v>
                </c:pt>
                <c:pt idx="8">
                  <c:v>489.72</c:v>
                </c:pt>
                <c:pt idx="9">
                  <c:v>477.7</c:v>
                </c:pt>
                <c:pt idx="10">
                  <c:v>469.52</c:v>
                </c:pt>
                <c:pt idx="11">
                  <c:v>475.46</c:v>
                </c:pt>
                <c:pt idx="12">
                  <c:v>479.03</c:v>
                </c:pt>
                <c:pt idx="13">
                  <c:v>481.81</c:v>
                </c:pt>
                <c:pt idx="14">
                  <c:v>485.78</c:v>
                </c:pt>
                <c:pt idx="15">
                  <c:v>479.26</c:v>
                </c:pt>
                <c:pt idx="16">
                  <c:v>479.27</c:v>
                </c:pt>
                <c:pt idx="17">
                  <c:v>474.31</c:v>
                </c:pt>
                <c:pt idx="18">
                  <c:v>489.28</c:v>
                </c:pt>
                <c:pt idx="19">
                  <c:v>482.5</c:v>
                </c:pt>
                <c:pt idx="20">
                  <c:v>479.41</c:v>
                </c:pt>
                <c:pt idx="21">
                  <c:v>473.47</c:v>
                </c:pt>
                <c:pt idx="22">
                  <c:v>492.78</c:v>
                </c:pt>
                <c:pt idx="23">
                  <c:v>493.03</c:v>
                </c:pt>
                <c:pt idx="24">
                  <c:v>479.24</c:v>
                </c:pt>
                <c:pt idx="25">
                  <c:v>481.62</c:v>
                </c:pt>
                <c:pt idx="26">
                  <c:v>492.2</c:v>
                </c:pt>
                <c:pt idx="27">
                  <c:v>480.72</c:v>
                </c:pt>
                <c:pt idx="28">
                  <c:v>485.25</c:v>
                </c:pt>
                <c:pt idx="29">
                  <c:v>492.88</c:v>
                </c:pt>
                <c:pt idx="30">
                  <c:v>489.39</c:v>
                </c:pt>
                <c:pt idx="31">
                  <c:v>467.88</c:v>
                </c:pt>
                <c:pt idx="32">
                  <c:v>471.03</c:v>
                </c:pt>
                <c:pt idx="33">
                  <c:v>483.84</c:v>
                </c:pt>
                <c:pt idx="34">
                  <c:v>477.28</c:v>
                </c:pt>
                <c:pt idx="35">
                  <c:v>466.88</c:v>
                </c:pt>
                <c:pt idx="36">
                  <c:v>460.42</c:v>
                </c:pt>
                <c:pt idx="37">
                  <c:v>460.38</c:v>
                </c:pt>
                <c:pt idx="38">
                  <c:v>485.69</c:v>
                </c:pt>
                <c:pt idx="39">
                  <c:v>474.58</c:v>
                </c:pt>
                <c:pt idx="40">
                  <c:v>486.69</c:v>
                </c:pt>
                <c:pt idx="41">
                  <c:v>480.77</c:v>
                </c:pt>
                <c:pt idx="42">
                  <c:v>487.71</c:v>
                </c:pt>
                <c:pt idx="43">
                  <c:v>488.7</c:v>
                </c:pt>
                <c:pt idx="44">
                  <c:v>497.53</c:v>
                </c:pt>
                <c:pt idx="45">
                  <c:v>482.12</c:v>
                </c:pt>
                <c:pt idx="46">
                  <c:v>494.76</c:v>
                </c:pt>
                <c:pt idx="47">
                  <c:v>473.83</c:v>
                </c:pt>
                <c:pt idx="48">
                  <c:v>482.07</c:v>
                </c:pt>
                <c:pt idx="49">
                  <c:v>491.91</c:v>
                </c:pt>
                <c:pt idx="50">
                  <c:v>468.55</c:v>
                </c:pt>
                <c:pt idx="51">
                  <c:v>491.35</c:v>
                </c:pt>
                <c:pt idx="52">
                  <c:v>481.98</c:v>
                </c:pt>
                <c:pt idx="53">
                  <c:v>469.58</c:v>
                </c:pt>
                <c:pt idx="54">
                  <c:v>458.99</c:v>
                </c:pt>
                <c:pt idx="55">
                  <c:v>468.31</c:v>
                </c:pt>
                <c:pt idx="56">
                  <c:v>470.66</c:v>
                </c:pt>
                <c:pt idx="57">
                  <c:v>480.54</c:v>
                </c:pt>
                <c:pt idx="58">
                  <c:v>467.72</c:v>
                </c:pt>
                <c:pt idx="59">
                  <c:v>475.37</c:v>
                </c:pt>
                <c:pt idx="60">
                  <c:v>481.85</c:v>
                </c:pt>
                <c:pt idx="61">
                  <c:v>477.82</c:v>
                </c:pt>
                <c:pt idx="62">
                  <c:v>480.1</c:v>
                </c:pt>
                <c:pt idx="63">
                  <c:v>470.52</c:v>
                </c:pt>
                <c:pt idx="64">
                  <c:v>476.84</c:v>
                </c:pt>
                <c:pt idx="65">
                  <c:v>478.93</c:v>
                </c:pt>
                <c:pt idx="66">
                  <c:v>485.6</c:v>
                </c:pt>
                <c:pt idx="67">
                  <c:v>473.92</c:v>
                </c:pt>
                <c:pt idx="68">
                  <c:v>482.94</c:v>
                </c:pt>
                <c:pt idx="69">
                  <c:v>479.57</c:v>
                </c:pt>
                <c:pt idx="70">
                  <c:v>484.94</c:v>
                </c:pt>
                <c:pt idx="71">
                  <c:v>483.75</c:v>
                </c:pt>
                <c:pt idx="72">
                  <c:v>460.03</c:v>
                </c:pt>
                <c:pt idx="73">
                  <c:v>481.63</c:v>
                </c:pt>
                <c:pt idx="74">
                  <c:v>489.88</c:v>
                </c:pt>
                <c:pt idx="75">
                  <c:v>495.56</c:v>
                </c:pt>
                <c:pt idx="76">
                  <c:v>483.11</c:v>
                </c:pt>
                <c:pt idx="77">
                  <c:v>467.2</c:v>
                </c:pt>
                <c:pt idx="78">
                  <c:v>496.93</c:v>
                </c:pt>
                <c:pt idx="79">
                  <c:v>485.57</c:v>
                </c:pt>
                <c:pt idx="80">
                  <c:v>479.8</c:v>
                </c:pt>
                <c:pt idx="81">
                  <c:v>478.07</c:v>
                </c:pt>
                <c:pt idx="82">
                  <c:v>494.88</c:v>
                </c:pt>
                <c:pt idx="83">
                  <c:v>474.53</c:v>
                </c:pt>
                <c:pt idx="84">
                  <c:v>480.09</c:v>
                </c:pt>
                <c:pt idx="85">
                  <c:v>477.21</c:v>
                </c:pt>
                <c:pt idx="86">
                  <c:v>466.84</c:v>
                </c:pt>
                <c:pt idx="87">
                  <c:v>464.68</c:v>
                </c:pt>
                <c:pt idx="88">
                  <c:v>467.73</c:v>
                </c:pt>
                <c:pt idx="89">
                  <c:v>481.08</c:v>
                </c:pt>
                <c:pt idx="90">
                  <c:v>463.52</c:v>
                </c:pt>
                <c:pt idx="91">
                  <c:v>490.02</c:v>
                </c:pt>
                <c:pt idx="92">
                  <c:v>482.95</c:v>
                </c:pt>
                <c:pt idx="93">
                  <c:v>472.86</c:v>
                </c:pt>
                <c:pt idx="94">
                  <c:v>474.72</c:v>
                </c:pt>
                <c:pt idx="95">
                  <c:v>478.59</c:v>
                </c:pt>
                <c:pt idx="96">
                  <c:v>504.94</c:v>
                </c:pt>
                <c:pt idx="97">
                  <c:v>484.46</c:v>
                </c:pt>
                <c:pt idx="98">
                  <c:v>505.78</c:v>
                </c:pt>
                <c:pt idx="99">
                  <c:v>480.86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0-4A24-AA28-30B004CEC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390320"/>
        <c:axId val="881391280"/>
      </c:scatterChart>
      <c:scatterChart>
        <c:scatterStyle val="smoothMarker"/>
        <c:varyColors val="0"/>
        <c:ser>
          <c:idx val="1"/>
          <c:order val="1"/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2'!$A$2:$A$101</c:f>
              <c:numCache>
                <c:formatCode>General</c:formatCode>
                <c:ptCount val="100"/>
                <c:pt idx="0">
                  <c:v>120</c:v>
                </c:pt>
                <c:pt idx="1">
                  <c:v>119.9</c:v>
                </c:pt>
                <c:pt idx="2">
                  <c:v>121</c:v>
                </c:pt>
                <c:pt idx="3">
                  <c:v>119.9</c:v>
                </c:pt>
                <c:pt idx="4">
                  <c:v>121.1</c:v>
                </c:pt>
                <c:pt idx="5">
                  <c:v>124.6</c:v>
                </c:pt>
                <c:pt idx="6">
                  <c:v>121.6</c:v>
                </c:pt>
                <c:pt idx="7">
                  <c:v>123.4</c:v>
                </c:pt>
                <c:pt idx="8">
                  <c:v>124.8</c:v>
                </c:pt>
                <c:pt idx="9">
                  <c:v>122.2</c:v>
                </c:pt>
                <c:pt idx="10">
                  <c:v>117.7</c:v>
                </c:pt>
                <c:pt idx="11">
                  <c:v>122.3</c:v>
                </c:pt>
                <c:pt idx="12">
                  <c:v>122.1</c:v>
                </c:pt>
                <c:pt idx="13">
                  <c:v>123.8</c:v>
                </c:pt>
                <c:pt idx="14">
                  <c:v>121.5</c:v>
                </c:pt>
                <c:pt idx="15">
                  <c:v>122.1</c:v>
                </c:pt>
                <c:pt idx="16">
                  <c:v>120.5</c:v>
                </c:pt>
                <c:pt idx="17">
                  <c:v>120</c:v>
                </c:pt>
                <c:pt idx="18">
                  <c:v>124.3</c:v>
                </c:pt>
                <c:pt idx="19">
                  <c:v>122.5</c:v>
                </c:pt>
                <c:pt idx="20">
                  <c:v>122.7</c:v>
                </c:pt>
                <c:pt idx="21">
                  <c:v>120.9</c:v>
                </c:pt>
                <c:pt idx="22">
                  <c:v>125.1</c:v>
                </c:pt>
                <c:pt idx="23">
                  <c:v>124.5</c:v>
                </c:pt>
                <c:pt idx="24">
                  <c:v>118.7</c:v>
                </c:pt>
                <c:pt idx="25">
                  <c:v>122.1</c:v>
                </c:pt>
                <c:pt idx="26">
                  <c:v>125.7</c:v>
                </c:pt>
                <c:pt idx="27">
                  <c:v>121</c:v>
                </c:pt>
                <c:pt idx="28">
                  <c:v>123.6</c:v>
                </c:pt>
                <c:pt idx="29">
                  <c:v>125</c:v>
                </c:pt>
                <c:pt idx="30">
                  <c:v>124.1</c:v>
                </c:pt>
                <c:pt idx="31">
                  <c:v>116.6</c:v>
                </c:pt>
                <c:pt idx="32">
                  <c:v>120.7</c:v>
                </c:pt>
                <c:pt idx="33">
                  <c:v>123.6</c:v>
                </c:pt>
                <c:pt idx="34">
                  <c:v>121.1</c:v>
                </c:pt>
                <c:pt idx="35">
                  <c:v>118.1</c:v>
                </c:pt>
                <c:pt idx="36">
                  <c:v>118</c:v>
                </c:pt>
                <c:pt idx="37">
                  <c:v>119.4</c:v>
                </c:pt>
                <c:pt idx="38">
                  <c:v>123</c:v>
                </c:pt>
                <c:pt idx="39">
                  <c:v>121.9</c:v>
                </c:pt>
                <c:pt idx="40">
                  <c:v>123.7</c:v>
                </c:pt>
                <c:pt idx="41">
                  <c:v>122.4</c:v>
                </c:pt>
                <c:pt idx="42">
                  <c:v>123.9</c:v>
                </c:pt>
                <c:pt idx="43">
                  <c:v>123.1</c:v>
                </c:pt>
                <c:pt idx="44">
                  <c:v>125.1</c:v>
                </c:pt>
                <c:pt idx="45">
                  <c:v>120.1</c:v>
                </c:pt>
                <c:pt idx="46">
                  <c:v>125.6</c:v>
                </c:pt>
                <c:pt idx="47">
                  <c:v>119.9</c:v>
                </c:pt>
                <c:pt idx="48">
                  <c:v>124</c:v>
                </c:pt>
                <c:pt idx="49">
                  <c:v>124.1</c:v>
                </c:pt>
                <c:pt idx="50">
                  <c:v>116.7</c:v>
                </c:pt>
                <c:pt idx="51">
                  <c:v>124.7</c:v>
                </c:pt>
                <c:pt idx="52">
                  <c:v>120.5</c:v>
                </c:pt>
                <c:pt idx="53">
                  <c:v>118.2</c:v>
                </c:pt>
                <c:pt idx="54">
                  <c:v>117.4</c:v>
                </c:pt>
                <c:pt idx="55">
                  <c:v>120.3</c:v>
                </c:pt>
                <c:pt idx="56">
                  <c:v>121.5</c:v>
                </c:pt>
                <c:pt idx="57">
                  <c:v>123.6</c:v>
                </c:pt>
                <c:pt idx="58">
                  <c:v>118.3</c:v>
                </c:pt>
                <c:pt idx="59">
                  <c:v>120.1</c:v>
                </c:pt>
                <c:pt idx="60">
                  <c:v>123.2</c:v>
                </c:pt>
                <c:pt idx="61">
                  <c:v>124.5</c:v>
                </c:pt>
                <c:pt idx="62">
                  <c:v>120.9</c:v>
                </c:pt>
                <c:pt idx="63">
                  <c:v>121.5</c:v>
                </c:pt>
                <c:pt idx="64">
                  <c:v>119.6</c:v>
                </c:pt>
                <c:pt idx="65">
                  <c:v>121.1</c:v>
                </c:pt>
                <c:pt idx="66">
                  <c:v>120.8</c:v>
                </c:pt>
                <c:pt idx="67">
                  <c:v>120</c:v>
                </c:pt>
                <c:pt idx="68">
                  <c:v>122.7</c:v>
                </c:pt>
                <c:pt idx="69">
                  <c:v>119.1</c:v>
                </c:pt>
                <c:pt idx="70">
                  <c:v>123.6</c:v>
                </c:pt>
                <c:pt idx="71">
                  <c:v>122.9</c:v>
                </c:pt>
                <c:pt idx="72">
                  <c:v>116.4</c:v>
                </c:pt>
                <c:pt idx="73">
                  <c:v>122.2</c:v>
                </c:pt>
                <c:pt idx="74">
                  <c:v>123.7</c:v>
                </c:pt>
                <c:pt idx="75">
                  <c:v>122.7</c:v>
                </c:pt>
                <c:pt idx="76">
                  <c:v>122.3</c:v>
                </c:pt>
                <c:pt idx="77">
                  <c:v>120.8</c:v>
                </c:pt>
                <c:pt idx="78">
                  <c:v>129</c:v>
                </c:pt>
                <c:pt idx="79">
                  <c:v>120.3</c:v>
                </c:pt>
                <c:pt idx="80">
                  <c:v>121.4</c:v>
                </c:pt>
                <c:pt idx="81">
                  <c:v>121.6</c:v>
                </c:pt>
                <c:pt idx="82">
                  <c:v>126.5</c:v>
                </c:pt>
                <c:pt idx="83">
                  <c:v>119.9</c:v>
                </c:pt>
                <c:pt idx="84">
                  <c:v>126.1</c:v>
                </c:pt>
                <c:pt idx="85">
                  <c:v>123.1</c:v>
                </c:pt>
                <c:pt idx="86">
                  <c:v>116.6</c:v>
                </c:pt>
                <c:pt idx="87">
                  <c:v>115.8</c:v>
                </c:pt>
                <c:pt idx="88">
                  <c:v>119.5</c:v>
                </c:pt>
                <c:pt idx="89">
                  <c:v>122.3</c:v>
                </c:pt>
                <c:pt idx="90">
                  <c:v>120.7</c:v>
                </c:pt>
                <c:pt idx="91">
                  <c:v>124.2</c:v>
                </c:pt>
                <c:pt idx="92">
                  <c:v>121.8</c:v>
                </c:pt>
                <c:pt idx="93">
                  <c:v>120.6</c:v>
                </c:pt>
                <c:pt idx="94">
                  <c:v>120.7</c:v>
                </c:pt>
                <c:pt idx="95">
                  <c:v>121.2</c:v>
                </c:pt>
                <c:pt idx="96">
                  <c:v>129.69999999999999</c:v>
                </c:pt>
                <c:pt idx="97">
                  <c:v>120</c:v>
                </c:pt>
                <c:pt idx="98">
                  <c:v>130</c:v>
                </c:pt>
                <c:pt idx="99">
                  <c:v>117</c:v>
                </c:pt>
              </c:numCache>
            </c:numRef>
          </c:xVal>
          <c:yVal>
            <c:numRef>
              <c:f>'Задание 2'!$J$2:$J$101</c:f>
              <c:numCache>
                <c:formatCode>General</c:formatCode>
                <c:ptCount val="100"/>
                <c:pt idx="0">
                  <c:v>473.7930544647553</c:v>
                </c:pt>
                <c:pt idx="1">
                  <c:v>473.48951893867411</c:v>
                </c:pt>
                <c:pt idx="2">
                  <c:v>476.82840972556744</c:v>
                </c:pt>
                <c:pt idx="3">
                  <c:v>473.48951893867411</c:v>
                </c:pt>
                <c:pt idx="4">
                  <c:v>477.13194525164863</c:v>
                </c:pt>
                <c:pt idx="5">
                  <c:v>487.755688664491</c:v>
                </c:pt>
                <c:pt idx="6">
                  <c:v>478.6496228820547</c:v>
                </c:pt>
                <c:pt idx="7">
                  <c:v>484.11326235151654</c:v>
                </c:pt>
                <c:pt idx="8">
                  <c:v>488.36275971665344</c:v>
                </c:pt>
                <c:pt idx="9">
                  <c:v>480.47083603854196</c:v>
                </c:pt>
                <c:pt idx="10">
                  <c:v>466.81173736488745</c:v>
                </c:pt>
                <c:pt idx="11">
                  <c:v>480.77437156462315</c:v>
                </c:pt>
                <c:pt idx="12">
                  <c:v>480.16730051246071</c:v>
                </c:pt>
                <c:pt idx="13">
                  <c:v>485.32740445584136</c:v>
                </c:pt>
                <c:pt idx="14">
                  <c:v>478.34608735597351</c:v>
                </c:pt>
                <c:pt idx="15">
                  <c:v>480.16730051246071</c:v>
                </c:pt>
                <c:pt idx="16">
                  <c:v>475.31073209516137</c:v>
                </c:pt>
                <c:pt idx="17">
                  <c:v>473.7930544647553</c:v>
                </c:pt>
                <c:pt idx="18">
                  <c:v>486.84508208624743</c:v>
                </c:pt>
                <c:pt idx="19">
                  <c:v>481.38144261678559</c:v>
                </c:pt>
                <c:pt idx="20">
                  <c:v>481.98851366894803</c:v>
                </c:pt>
                <c:pt idx="21">
                  <c:v>476.52487419948625</c:v>
                </c:pt>
                <c:pt idx="22">
                  <c:v>489.27336629489707</c:v>
                </c:pt>
                <c:pt idx="23">
                  <c:v>487.45215313840981</c:v>
                </c:pt>
                <c:pt idx="24">
                  <c:v>469.84709262569959</c:v>
                </c:pt>
                <c:pt idx="25">
                  <c:v>480.16730051246071</c:v>
                </c:pt>
                <c:pt idx="26">
                  <c:v>491.09457945138439</c:v>
                </c:pt>
                <c:pt idx="27">
                  <c:v>476.82840972556744</c:v>
                </c:pt>
                <c:pt idx="28">
                  <c:v>484.72033340367892</c:v>
                </c:pt>
                <c:pt idx="29">
                  <c:v>488.96983076881588</c:v>
                </c:pt>
                <c:pt idx="30">
                  <c:v>486.23801103408499</c:v>
                </c:pt>
                <c:pt idx="31">
                  <c:v>463.47284657799412</c:v>
                </c:pt>
                <c:pt idx="32">
                  <c:v>475.91780314732381</c:v>
                </c:pt>
                <c:pt idx="33">
                  <c:v>484.72033340367892</c:v>
                </c:pt>
                <c:pt idx="34">
                  <c:v>477.13194525164863</c:v>
                </c:pt>
                <c:pt idx="35">
                  <c:v>468.02587946921227</c:v>
                </c:pt>
                <c:pt idx="36">
                  <c:v>467.72234394313108</c:v>
                </c:pt>
                <c:pt idx="37">
                  <c:v>471.97184130826804</c:v>
                </c:pt>
                <c:pt idx="38">
                  <c:v>482.89912024719166</c:v>
                </c:pt>
                <c:pt idx="39">
                  <c:v>479.56022946029833</c:v>
                </c:pt>
                <c:pt idx="40">
                  <c:v>485.02386892976017</c:v>
                </c:pt>
                <c:pt idx="41">
                  <c:v>481.0779070907044</c:v>
                </c:pt>
                <c:pt idx="42">
                  <c:v>485.63093998192261</c:v>
                </c:pt>
                <c:pt idx="43">
                  <c:v>483.20265577327285</c:v>
                </c:pt>
                <c:pt idx="44">
                  <c:v>489.27336629489707</c:v>
                </c:pt>
                <c:pt idx="45">
                  <c:v>474.09658999083649</c:v>
                </c:pt>
                <c:pt idx="46">
                  <c:v>490.79104392530314</c:v>
                </c:pt>
                <c:pt idx="47">
                  <c:v>473.48951893867411</c:v>
                </c:pt>
                <c:pt idx="48">
                  <c:v>485.9344755080038</c:v>
                </c:pt>
                <c:pt idx="49">
                  <c:v>486.23801103408499</c:v>
                </c:pt>
                <c:pt idx="50">
                  <c:v>463.77638210407531</c:v>
                </c:pt>
                <c:pt idx="51">
                  <c:v>488.05922419057225</c:v>
                </c:pt>
                <c:pt idx="52">
                  <c:v>475.31073209516137</c:v>
                </c:pt>
                <c:pt idx="53">
                  <c:v>468.32941499529352</c:v>
                </c:pt>
                <c:pt idx="54">
                  <c:v>465.90113078664382</c:v>
                </c:pt>
                <c:pt idx="55">
                  <c:v>474.70366104299893</c:v>
                </c:pt>
                <c:pt idx="56">
                  <c:v>478.34608735597351</c:v>
                </c:pt>
                <c:pt idx="57">
                  <c:v>484.72033340367892</c:v>
                </c:pt>
                <c:pt idx="58">
                  <c:v>468.63295052137471</c:v>
                </c:pt>
                <c:pt idx="59">
                  <c:v>474.09658999083649</c:v>
                </c:pt>
                <c:pt idx="60">
                  <c:v>483.5061912993541</c:v>
                </c:pt>
                <c:pt idx="61">
                  <c:v>487.45215313840981</c:v>
                </c:pt>
                <c:pt idx="62">
                  <c:v>476.52487419948625</c:v>
                </c:pt>
                <c:pt idx="63">
                  <c:v>478.34608735597351</c:v>
                </c:pt>
                <c:pt idx="64">
                  <c:v>472.57891236043042</c:v>
                </c:pt>
                <c:pt idx="65">
                  <c:v>477.13194525164863</c:v>
                </c:pt>
                <c:pt idx="66">
                  <c:v>476.221338673405</c:v>
                </c:pt>
                <c:pt idx="67">
                  <c:v>473.7930544647553</c:v>
                </c:pt>
                <c:pt idx="68">
                  <c:v>481.98851366894803</c:v>
                </c:pt>
                <c:pt idx="69">
                  <c:v>471.06123473002441</c:v>
                </c:pt>
                <c:pt idx="70">
                  <c:v>484.72033340367892</c:v>
                </c:pt>
                <c:pt idx="71">
                  <c:v>482.59558472111047</c:v>
                </c:pt>
                <c:pt idx="72">
                  <c:v>462.86577552583174</c:v>
                </c:pt>
                <c:pt idx="73">
                  <c:v>480.47083603854196</c:v>
                </c:pt>
                <c:pt idx="74">
                  <c:v>485.02386892976017</c:v>
                </c:pt>
                <c:pt idx="75">
                  <c:v>481.98851366894803</c:v>
                </c:pt>
                <c:pt idx="76">
                  <c:v>480.77437156462315</c:v>
                </c:pt>
                <c:pt idx="77">
                  <c:v>476.221338673405</c:v>
                </c:pt>
                <c:pt idx="78">
                  <c:v>501.11125181206438</c:v>
                </c:pt>
                <c:pt idx="79">
                  <c:v>474.70366104299893</c:v>
                </c:pt>
                <c:pt idx="80">
                  <c:v>478.04255182989232</c:v>
                </c:pt>
                <c:pt idx="81">
                  <c:v>478.6496228820547</c:v>
                </c:pt>
                <c:pt idx="82">
                  <c:v>493.52286366003409</c:v>
                </c:pt>
                <c:pt idx="83">
                  <c:v>473.48951893867411</c:v>
                </c:pt>
                <c:pt idx="84">
                  <c:v>492.30872155570921</c:v>
                </c:pt>
                <c:pt idx="85">
                  <c:v>483.20265577327285</c:v>
                </c:pt>
                <c:pt idx="86">
                  <c:v>463.47284657799412</c:v>
                </c:pt>
                <c:pt idx="87">
                  <c:v>461.04456236934442</c:v>
                </c:pt>
                <c:pt idx="88">
                  <c:v>472.27537683434923</c:v>
                </c:pt>
                <c:pt idx="89">
                  <c:v>480.77437156462315</c:v>
                </c:pt>
                <c:pt idx="90">
                  <c:v>475.91780314732381</c:v>
                </c:pt>
                <c:pt idx="91">
                  <c:v>486.54154656016618</c:v>
                </c:pt>
                <c:pt idx="92">
                  <c:v>479.25669393421714</c:v>
                </c:pt>
                <c:pt idx="93">
                  <c:v>475.61426762124256</c:v>
                </c:pt>
                <c:pt idx="94">
                  <c:v>475.91780314732381</c:v>
                </c:pt>
                <c:pt idx="95">
                  <c:v>477.43548077772988</c:v>
                </c:pt>
                <c:pt idx="96">
                  <c:v>503.23600049463283</c:v>
                </c:pt>
                <c:pt idx="97">
                  <c:v>473.7930544647553</c:v>
                </c:pt>
                <c:pt idx="98">
                  <c:v>504.14660707287646</c:v>
                </c:pt>
                <c:pt idx="99">
                  <c:v>464.68698868231894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D0-4A24-AA28-30B004CEC6AC}"/>
            </c:ext>
          </c:extLst>
        </c:ser>
        <c:ser>
          <c:idx val="2"/>
          <c:order val="2"/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2'!$A$2:$A$101</c:f>
              <c:numCache>
                <c:formatCode>General</c:formatCode>
                <c:ptCount val="100"/>
                <c:pt idx="0">
                  <c:v>120</c:v>
                </c:pt>
                <c:pt idx="1">
                  <c:v>119.9</c:v>
                </c:pt>
                <c:pt idx="2">
                  <c:v>121</c:v>
                </c:pt>
                <c:pt idx="3">
                  <c:v>119.9</c:v>
                </c:pt>
                <c:pt idx="4">
                  <c:v>121.1</c:v>
                </c:pt>
                <c:pt idx="5">
                  <c:v>124.6</c:v>
                </c:pt>
                <c:pt idx="6">
                  <c:v>121.6</c:v>
                </c:pt>
                <c:pt idx="7">
                  <c:v>123.4</c:v>
                </c:pt>
                <c:pt idx="8">
                  <c:v>124.8</c:v>
                </c:pt>
                <c:pt idx="9">
                  <c:v>122.2</c:v>
                </c:pt>
                <c:pt idx="10">
                  <c:v>117.7</c:v>
                </c:pt>
                <c:pt idx="11">
                  <c:v>122.3</c:v>
                </c:pt>
                <c:pt idx="12">
                  <c:v>122.1</c:v>
                </c:pt>
                <c:pt idx="13">
                  <c:v>123.8</c:v>
                </c:pt>
                <c:pt idx="14">
                  <c:v>121.5</c:v>
                </c:pt>
                <c:pt idx="15">
                  <c:v>122.1</c:v>
                </c:pt>
                <c:pt idx="16">
                  <c:v>120.5</c:v>
                </c:pt>
                <c:pt idx="17">
                  <c:v>120</c:v>
                </c:pt>
                <c:pt idx="18">
                  <c:v>124.3</c:v>
                </c:pt>
                <c:pt idx="19">
                  <c:v>122.5</c:v>
                </c:pt>
                <c:pt idx="20">
                  <c:v>122.7</c:v>
                </c:pt>
                <c:pt idx="21">
                  <c:v>120.9</c:v>
                </c:pt>
                <c:pt idx="22">
                  <c:v>125.1</c:v>
                </c:pt>
                <c:pt idx="23">
                  <c:v>124.5</c:v>
                </c:pt>
                <c:pt idx="24">
                  <c:v>118.7</c:v>
                </c:pt>
                <c:pt idx="25">
                  <c:v>122.1</c:v>
                </c:pt>
                <c:pt idx="26">
                  <c:v>125.7</c:v>
                </c:pt>
                <c:pt idx="27">
                  <c:v>121</c:v>
                </c:pt>
                <c:pt idx="28">
                  <c:v>123.6</c:v>
                </c:pt>
                <c:pt idx="29">
                  <c:v>125</c:v>
                </c:pt>
                <c:pt idx="30">
                  <c:v>124.1</c:v>
                </c:pt>
                <c:pt idx="31">
                  <c:v>116.6</c:v>
                </c:pt>
                <c:pt idx="32">
                  <c:v>120.7</c:v>
                </c:pt>
                <c:pt idx="33">
                  <c:v>123.6</c:v>
                </c:pt>
                <c:pt idx="34">
                  <c:v>121.1</c:v>
                </c:pt>
                <c:pt idx="35">
                  <c:v>118.1</c:v>
                </c:pt>
                <c:pt idx="36">
                  <c:v>118</c:v>
                </c:pt>
                <c:pt idx="37">
                  <c:v>119.4</c:v>
                </c:pt>
                <c:pt idx="38">
                  <c:v>123</c:v>
                </c:pt>
                <c:pt idx="39">
                  <c:v>121.9</c:v>
                </c:pt>
                <c:pt idx="40">
                  <c:v>123.7</c:v>
                </c:pt>
                <c:pt idx="41">
                  <c:v>122.4</c:v>
                </c:pt>
                <c:pt idx="42">
                  <c:v>123.9</c:v>
                </c:pt>
                <c:pt idx="43">
                  <c:v>123.1</c:v>
                </c:pt>
                <c:pt idx="44">
                  <c:v>125.1</c:v>
                </c:pt>
                <c:pt idx="45">
                  <c:v>120.1</c:v>
                </c:pt>
                <c:pt idx="46">
                  <c:v>125.6</c:v>
                </c:pt>
                <c:pt idx="47">
                  <c:v>119.9</c:v>
                </c:pt>
                <c:pt idx="48">
                  <c:v>124</c:v>
                </c:pt>
                <c:pt idx="49">
                  <c:v>124.1</c:v>
                </c:pt>
                <c:pt idx="50">
                  <c:v>116.7</c:v>
                </c:pt>
                <c:pt idx="51">
                  <c:v>124.7</c:v>
                </c:pt>
                <c:pt idx="52">
                  <c:v>120.5</c:v>
                </c:pt>
                <c:pt idx="53">
                  <c:v>118.2</c:v>
                </c:pt>
                <c:pt idx="54">
                  <c:v>117.4</c:v>
                </c:pt>
                <c:pt idx="55">
                  <c:v>120.3</c:v>
                </c:pt>
                <c:pt idx="56">
                  <c:v>121.5</c:v>
                </c:pt>
                <c:pt idx="57">
                  <c:v>123.6</c:v>
                </c:pt>
                <c:pt idx="58">
                  <c:v>118.3</c:v>
                </c:pt>
                <c:pt idx="59">
                  <c:v>120.1</c:v>
                </c:pt>
                <c:pt idx="60">
                  <c:v>123.2</c:v>
                </c:pt>
                <c:pt idx="61">
                  <c:v>124.5</c:v>
                </c:pt>
                <c:pt idx="62">
                  <c:v>120.9</c:v>
                </c:pt>
                <c:pt idx="63">
                  <c:v>121.5</c:v>
                </c:pt>
                <c:pt idx="64">
                  <c:v>119.6</c:v>
                </c:pt>
                <c:pt idx="65">
                  <c:v>121.1</c:v>
                </c:pt>
                <c:pt idx="66">
                  <c:v>120.8</c:v>
                </c:pt>
                <c:pt idx="67">
                  <c:v>120</c:v>
                </c:pt>
                <c:pt idx="68">
                  <c:v>122.7</c:v>
                </c:pt>
                <c:pt idx="69">
                  <c:v>119.1</c:v>
                </c:pt>
                <c:pt idx="70">
                  <c:v>123.6</c:v>
                </c:pt>
                <c:pt idx="71">
                  <c:v>122.9</c:v>
                </c:pt>
                <c:pt idx="72">
                  <c:v>116.4</c:v>
                </c:pt>
                <c:pt idx="73">
                  <c:v>122.2</c:v>
                </c:pt>
                <c:pt idx="74">
                  <c:v>123.7</c:v>
                </c:pt>
                <c:pt idx="75">
                  <c:v>122.7</c:v>
                </c:pt>
                <c:pt idx="76">
                  <c:v>122.3</c:v>
                </c:pt>
                <c:pt idx="77">
                  <c:v>120.8</c:v>
                </c:pt>
                <c:pt idx="78">
                  <c:v>129</c:v>
                </c:pt>
                <c:pt idx="79">
                  <c:v>120.3</c:v>
                </c:pt>
                <c:pt idx="80">
                  <c:v>121.4</c:v>
                </c:pt>
                <c:pt idx="81">
                  <c:v>121.6</c:v>
                </c:pt>
                <c:pt idx="82">
                  <c:v>126.5</c:v>
                </c:pt>
                <c:pt idx="83">
                  <c:v>119.9</c:v>
                </c:pt>
                <c:pt idx="84">
                  <c:v>126.1</c:v>
                </c:pt>
                <c:pt idx="85">
                  <c:v>123.1</c:v>
                </c:pt>
                <c:pt idx="86">
                  <c:v>116.6</c:v>
                </c:pt>
                <c:pt idx="87">
                  <c:v>115.8</c:v>
                </c:pt>
                <c:pt idx="88">
                  <c:v>119.5</c:v>
                </c:pt>
                <c:pt idx="89">
                  <c:v>122.3</c:v>
                </c:pt>
                <c:pt idx="90">
                  <c:v>120.7</c:v>
                </c:pt>
                <c:pt idx="91">
                  <c:v>124.2</c:v>
                </c:pt>
                <c:pt idx="92">
                  <c:v>121.8</c:v>
                </c:pt>
                <c:pt idx="93">
                  <c:v>120.6</c:v>
                </c:pt>
                <c:pt idx="94">
                  <c:v>120.7</c:v>
                </c:pt>
                <c:pt idx="95">
                  <c:v>121.2</c:v>
                </c:pt>
                <c:pt idx="96">
                  <c:v>129.69999999999999</c:v>
                </c:pt>
                <c:pt idx="97">
                  <c:v>120</c:v>
                </c:pt>
                <c:pt idx="98">
                  <c:v>130</c:v>
                </c:pt>
                <c:pt idx="99">
                  <c:v>117</c:v>
                </c:pt>
              </c:numCache>
            </c:numRef>
          </c:xVal>
          <c:yVal>
            <c:numRef>
              <c:f>'Задание 2'!$Y$2:$Y$101</c:f>
              <c:numCache>
                <c:formatCode>General</c:formatCode>
                <c:ptCount val="100"/>
                <c:pt idx="0">
                  <c:v>472.16737646814778</c:v>
                </c:pt>
                <c:pt idx="1">
                  <c:v>471.83576644585293</c:v>
                </c:pt>
                <c:pt idx="2">
                  <c:v>475.41581673526559</c:v>
                </c:pt>
                <c:pt idx="3">
                  <c:v>471.83576644585293</c:v>
                </c:pt>
                <c:pt idx="4">
                  <c:v>475.7326578199079</c:v>
                </c:pt>
                <c:pt idx="5">
                  <c:v>485.81178723725503</c:v>
                </c:pt>
                <c:pt idx="6">
                  <c:v>477.2911434817288</c:v>
                </c:pt>
                <c:pt idx="7">
                  <c:v>482.54201183137349</c:v>
                </c:pt>
                <c:pt idx="8">
                  <c:v>486.34617000358378</c:v>
                </c:pt>
                <c:pt idx="9">
                  <c:v>479.10175474212582</c:v>
                </c:pt>
                <c:pt idx="10">
                  <c:v>464.35868625559056</c:v>
                </c:pt>
                <c:pt idx="11">
                  <c:v>479.39720298864938</c:v>
                </c:pt>
                <c:pt idx="12">
                  <c:v>478.80453034967354</c:v>
                </c:pt>
                <c:pt idx="13">
                  <c:v>483.64634171334706</c:v>
                </c:pt>
                <c:pt idx="14">
                  <c:v>476.98298909592984</c:v>
                </c:pt>
                <c:pt idx="15">
                  <c:v>478.80453034967354</c:v>
                </c:pt>
                <c:pt idx="16">
                  <c:v>473.80839514329057</c:v>
                </c:pt>
                <c:pt idx="17">
                  <c:v>472.16737646814778</c:v>
                </c:pt>
                <c:pt idx="18">
                  <c:v>485.00546381822687</c:v>
                </c:pt>
                <c:pt idx="19">
                  <c:v>479.98290105498813</c:v>
                </c:pt>
                <c:pt idx="20">
                  <c:v>480.56193799382294</c:v>
                </c:pt>
                <c:pt idx="21">
                  <c:v>475.09735845291391</c:v>
                </c:pt>
                <c:pt idx="22">
                  <c:v>487.14364316260315</c:v>
                </c:pt>
                <c:pt idx="23">
                  <c:v>485.54368123160964</c:v>
                </c:pt>
                <c:pt idx="24">
                  <c:v>467.79106021853676</c:v>
                </c:pt>
                <c:pt idx="25">
                  <c:v>478.80453034967354</c:v>
                </c:pt>
                <c:pt idx="26">
                  <c:v>488.72644807588239</c:v>
                </c:pt>
                <c:pt idx="27">
                  <c:v>475.41581673526559</c:v>
                </c:pt>
                <c:pt idx="28">
                  <c:v>483.09630666469127</c:v>
                </c:pt>
                <c:pt idx="29">
                  <c:v>486.87832656698765</c:v>
                </c:pt>
                <c:pt idx="30">
                  <c:v>484.46431428199259</c:v>
                </c:pt>
                <c:pt idx="31">
                  <c:v>460.5470058730221</c:v>
                </c:pt>
                <c:pt idx="32">
                  <c:v>474.45579372869651</c:v>
                </c:pt>
                <c:pt idx="33">
                  <c:v>483.09630666469127</c:v>
                </c:pt>
                <c:pt idx="34">
                  <c:v>475.7326578199079</c:v>
                </c:pt>
                <c:pt idx="35">
                  <c:v>465.73639039508686</c:v>
                </c:pt>
                <c:pt idx="36">
                  <c:v>465.39248725540307</c:v>
                </c:pt>
                <c:pt idx="37">
                  <c:v>470.16359125244099</c:v>
                </c:pt>
                <c:pt idx="38">
                  <c:v>481.41885600614165</c:v>
                </c:pt>
                <c:pt idx="39">
                  <c:v>478.20466087484243</c:v>
                </c:pt>
                <c:pt idx="40">
                  <c:v>483.3718298590494</c:v>
                </c:pt>
                <c:pt idx="41">
                  <c:v>479.69090615777668</c:v>
                </c:pt>
                <c:pt idx="42">
                  <c:v>483.91989369146467</c:v>
                </c:pt>
                <c:pt idx="43">
                  <c:v>481.70160920487416</c:v>
                </c:pt>
                <c:pt idx="44">
                  <c:v>487.14364316260315</c:v>
                </c:pt>
                <c:pt idx="45">
                  <c:v>472.49792517273511</c:v>
                </c:pt>
                <c:pt idx="46">
                  <c:v>488.4636196509955</c:v>
                </c:pt>
                <c:pt idx="47">
                  <c:v>471.83576644585293</c:v>
                </c:pt>
                <c:pt idx="48">
                  <c:v>484.19253535896979</c:v>
                </c:pt>
                <c:pt idx="49">
                  <c:v>484.46431428199259</c:v>
                </c:pt>
                <c:pt idx="50">
                  <c:v>460.89462720223082</c:v>
                </c:pt>
                <c:pt idx="51">
                  <c:v>486.0792723958524</c:v>
                </c:pt>
                <c:pt idx="52">
                  <c:v>473.80839514329057</c:v>
                </c:pt>
                <c:pt idx="53">
                  <c:v>466.07991352461875</c:v>
                </c:pt>
                <c:pt idx="54">
                  <c:v>463.32209902998568</c:v>
                </c:pt>
                <c:pt idx="55">
                  <c:v>473.15561855743317</c:v>
                </c:pt>
                <c:pt idx="56">
                  <c:v>476.98298909592984</c:v>
                </c:pt>
                <c:pt idx="57">
                  <c:v>483.09630666469127</c:v>
                </c:pt>
                <c:pt idx="58">
                  <c:v>466.42303601546371</c:v>
                </c:pt>
                <c:pt idx="59">
                  <c:v>472.49792517273511</c:v>
                </c:pt>
                <c:pt idx="60">
                  <c:v>481.98301436002259</c:v>
                </c:pt>
                <c:pt idx="61">
                  <c:v>485.54368123160964</c:v>
                </c:pt>
                <c:pt idx="62">
                  <c:v>475.09735845291391</c:v>
                </c:pt>
                <c:pt idx="63">
                  <c:v>476.98298909592984</c:v>
                </c:pt>
                <c:pt idx="64">
                  <c:v>470.83509068115097</c:v>
                </c:pt>
                <c:pt idx="65">
                  <c:v>475.7326578199079</c:v>
                </c:pt>
                <c:pt idx="66">
                  <c:v>474.77733310969904</c:v>
                </c:pt>
                <c:pt idx="67">
                  <c:v>472.16737646814778</c:v>
                </c:pt>
                <c:pt idx="68">
                  <c:v>480.56193799382294</c:v>
                </c:pt>
                <c:pt idx="69">
                  <c:v>469.15065519265733</c:v>
                </c:pt>
                <c:pt idx="70">
                  <c:v>483.09630666469127</c:v>
                </c:pt>
                <c:pt idx="71">
                  <c:v>481.13469723160256</c:v>
                </c:pt>
                <c:pt idx="72">
                  <c:v>459.85122502923656</c:v>
                </c:pt>
                <c:pt idx="73">
                  <c:v>479.10175474212582</c:v>
                </c:pt>
                <c:pt idx="74">
                  <c:v>483.3718298590494</c:v>
                </c:pt>
                <c:pt idx="75">
                  <c:v>480.56193799382294</c:v>
                </c:pt>
                <c:pt idx="76">
                  <c:v>479.39720298864938</c:v>
                </c:pt>
                <c:pt idx="77">
                  <c:v>474.77733310969904</c:v>
                </c:pt>
                <c:pt idx="78">
                  <c:v>497.27678469919334</c:v>
                </c:pt>
                <c:pt idx="79">
                  <c:v>473.15561855743317</c:v>
                </c:pt>
                <c:pt idx="80">
                  <c:v>476.67303510389075</c:v>
                </c:pt>
                <c:pt idx="81">
                  <c:v>477.2911434817288</c:v>
                </c:pt>
                <c:pt idx="82">
                  <c:v>490.81804280203471</c:v>
                </c:pt>
                <c:pt idx="83">
                  <c:v>471.83576644585293</c:v>
                </c:pt>
                <c:pt idx="84">
                  <c:v>489.77449541030791</c:v>
                </c:pt>
                <c:pt idx="85">
                  <c:v>481.70160920487416</c:v>
                </c:pt>
                <c:pt idx="86">
                  <c:v>460.5470058730221</c:v>
                </c:pt>
                <c:pt idx="87">
                  <c:v>457.76010290793727</c:v>
                </c:pt>
                <c:pt idx="88">
                  <c:v>470.49974825512948</c:v>
                </c:pt>
                <c:pt idx="89">
                  <c:v>479.39720298864938</c:v>
                </c:pt>
                <c:pt idx="90">
                  <c:v>474.45579372869651</c:v>
                </c:pt>
                <c:pt idx="91">
                  <c:v>484.73527596449418</c:v>
                </c:pt>
                <c:pt idx="92">
                  <c:v>477.90198697594894</c:v>
                </c:pt>
                <c:pt idx="93">
                  <c:v>474.13279550772307</c:v>
                </c:pt>
                <c:pt idx="94">
                  <c:v>474.45579372869651</c:v>
                </c:pt>
                <c:pt idx="95">
                  <c:v>476.04783518614511</c:v>
                </c:pt>
                <c:pt idx="96">
                  <c:v>499.07330840174899</c:v>
                </c:pt>
                <c:pt idx="97">
                  <c:v>472.16737646814778</c:v>
                </c:pt>
                <c:pt idx="98">
                  <c:v>499.84225139485062</c:v>
                </c:pt>
                <c:pt idx="99">
                  <c:v>461.93631141487293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D0-4A24-AA28-30B004CEC6AC}"/>
            </c:ext>
          </c:extLst>
        </c:ser>
        <c:ser>
          <c:idx val="3"/>
          <c:order val="3"/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2'!$A$2:$A$101</c:f>
              <c:numCache>
                <c:formatCode>General</c:formatCode>
                <c:ptCount val="100"/>
                <c:pt idx="0">
                  <c:v>120</c:v>
                </c:pt>
                <c:pt idx="1">
                  <c:v>119.9</c:v>
                </c:pt>
                <c:pt idx="2">
                  <c:v>121</c:v>
                </c:pt>
                <c:pt idx="3">
                  <c:v>119.9</c:v>
                </c:pt>
                <c:pt idx="4">
                  <c:v>121.1</c:v>
                </c:pt>
                <c:pt idx="5">
                  <c:v>124.6</c:v>
                </c:pt>
                <c:pt idx="6">
                  <c:v>121.6</c:v>
                </c:pt>
                <c:pt idx="7">
                  <c:v>123.4</c:v>
                </c:pt>
                <c:pt idx="8">
                  <c:v>124.8</c:v>
                </c:pt>
                <c:pt idx="9">
                  <c:v>122.2</c:v>
                </c:pt>
                <c:pt idx="10">
                  <c:v>117.7</c:v>
                </c:pt>
                <c:pt idx="11">
                  <c:v>122.3</c:v>
                </c:pt>
                <c:pt idx="12">
                  <c:v>122.1</c:v>
                </c:pt>
                <c:pt idx="13">
                  <c:v>123.8</c:v>
                </c:pt>
                <c:pt idx="14">
                  <c:v>121.5</c:v>
                </c:pt>
                <c:pt idx="15">
                  <c:v>122.1</c:v>
                </c:pt>
                <c:pt idx="16">
                  <c:v>120.5</c:v>
                </c:pt>
                <c:pt idx="17">
                  <c:v>120</c:v>
                </c:pt>
                <c:pt idx="18">
                  <c:v>124.3</c:v>
                </c:pt>
                <c:pt idx="19">
                  <c:v>122.5</c:v>
                </c:pt>
                <c:pt idx="20">
                  <c:v>122.7</c:v>
                </c:pt>
                <c:pt idx="21">
                  <c:v>120.9</c:v>
                </c:pt>
                <c:pt idx="22">
                  <c:v>125.1</c:v>
                </c:pt>
                <c:pt idx="23">
                  <c:v>124.5</c:v>
                </c:pt>
                <c:pt idx="24">
                  <c:v>118.7</c:v>
                </c:pt>
                <c:pt idx="25">
                  <c:v>122.1</c:v>
                </c:pt>
                <c:pt idx="26">
                  <c:v>125.7</c:v>
                </c:pt>
                <c:pt idx="27">
                  <c:v>121</c:v>
                </c:pt>
                <c:pt idx="28">
                  <c:v>123.6</c:v>
                </c:pt>
                <c:pt idx="29">
                  <c:v>125</c:v>
                </c:pt>
                <c:pt idx="30">
                  <c:v>124.1</c:v>
                </c:pt>
                <c:pt idx="31">
                  <c:v>116.6</c:v>
                </c:pt>
                <c:pt idx="32">
                  <c:v>120.7</c:v>
                </c:pt>
                <c:pt idx="33">
                  <c:v>123.6</c:v>
                </c:pt>
                <c:pt idx="34">
                  <c:v>121.1</c:v>
                </c:pt>
                <c:pt idx="35">
                  <c:v>118.1</c:v>
                </c:pt>
                <c:pt idx="36">
                  <c:v>118</c:v>
                </c:pt>
                <c:pt idx="37">
                  <c:v>119.4</c:v>
                </c:pt>
                <c:pt idx="38">
                  <c:v>123</c:v>
                </c:pt>
                <c:pt idx="39">
                  <c:v>121.9</c:v>
                </c:pt>
                <c:pt idx="40">
                  <c:v>123.7</c:v>
                </c:pt>
                <c:pt idx="41">
                  <c:v>122.4</c:v>
                </c:pt>
                <c:pt idx="42">
                  <c:v>123.9</c:v>
                </c:pt>
                <c:pt idx="43">
                  <c:v>123.1</c:v>
                </c:pt>
                <c:pt idx="44">
                  <c:v>125.1</c:v>
                </c:pt>
                <c:pt idx="45">
                  <c:v>120.1</c:v>
                </c:pt>
                <c:pt idx="46">
                  <c:v>125.6</c:v>
                </c:pt>
                <c:pt idx="47">
                  <c:v>119.9</c:v>
                </c:pt>
                <c:pt idx="48">
                  <c:v>124</c:v>
                </c:pt>
                <c:pt idx="49">
                  <c:v>124.1</c:v>
                </c:pt>
                <c:pt idx="50">
                  <c:v>116.7</c:v>
                </c:pt>
                <c:pt idx="51">
                  <c:v>124.7</c:v>
                </c:pt>
                <c:pt idx="52">
                  <c:v>120.5</c:v>
                </c:pt>
                <c:pt idx="53">
                  <c:v>118.2</c:v>
                </c:pt>
                <c:pt idx="54">
                  <c:v>117.4</c:v>
                </c:pt>
                <c:pt idx="55">
                  <c:v>120.3</c:v>
                </c:pt>
                <c:pt idx="56">
                  <c:v>121.5</c:v>
                </c:pt>
                <c:pt idx="57">
                  <c:v>123.6</c:v>
                </c:pt>
                <c:pt idx="58">
                  <c:v>118.3</c:v>
                </c:pt>
                <c:pt idx="59">
                  <c:v>120.1</c:v>
                </c:pt>
                <c:pt idx="60">
                  <c:v>123.2</c:v>
                </c:pt>
                <c:pt idx="61">
                  <c:v>124.5</c:v>
                </c:pt>
                <c:pt idx="62">
                  <c:v>120.9</c:v>
                </c:pt>
                <c:pt idx="63">
                  <c:v>121.5</c:v>
                </c:pt>
                <c:pt idx="64">
                  <c:v>119.6</c:v>
                </c:pt>
                <c:pt idx="65">
                  <c:v>121.1</c:v>
                </c:pt>
                <c:pt idx="66">
                  <c:v>120.8</c:v>
                </c:pt>
                <c:pt idx="67">
                  <c:v>120</c:v>
                </c:pt>
                <c:pt idx="68">
                  <c:v>122.7</c:v>
                </c:pt>
                <c:pt idx="69">
                  <c:v>119.1</c:v>
                </c:pt>
                <c:pt idx="70">
                  <c:v>123.6</c:v>
                </c:pt>
                <c:pt idx="71">
                  <c:v>122.9</c:v>
                </c:pt>
                <c:pt idx="72">
                  <c:v>116.4</c:v>
                </c:pt>
                <c:pt idx="73">
                  <c:v>122.2</c:v>
                </c:pt>
                <c:pt idx="74">
                  <c:v>123.7</c:v>
                </c:pt>
                <c:pt idx="75">
                  <c:v>122.7</c:v>
                </c:pt>
                <c:pt idx="76">
                  <c:v>122.3</c:v>
                </c:pt>
                <c:pt idx="77">
                  <c:v>120.8</c:v>
                </c:pt>
                <c:pt idx="78">
                  <c:v>129</c:v>
                </c:pt>
                <c:pt idx="79">
                  <c:v>120.3</c:v>
                </c:pt>
                <c:pt idx="80">
                  <c:v>121.4</c:v>
                </c:pt>
                <c:pt idx="81">
                  <c:v>121.6</c:v>
                </c:pt>
                <c:pt idx="82">
                  <c:v>126.5</c:v>
                </c:pt>
                <c:pt idx="83">
                  <c:v>119.9</c:v>
                </c:pt>
                <c:pt idx="84">
                  <c:v>126.1</c:v>
                </c:pt>
                <c:pt idx="85">
                  <c:v>123.1</c:v>
                </c:pt>
                <c:pt idx="86">
                  <c:v>116.6</c:v>
                </c:pt>
                <c:pt idx="87">
                  <c:v>115.8</c:v>
                </c:pt>
                <c:pt idx="88">
                  <c:v>119.5</c:v>
                </c:pt>
                <c:pt idx="89">
                  <c:v>122.3</c:v>
                </c:pt>
                <c:pt idx="90">
                  <c:v>120.7</c:v>
                </c:pt>
                <c:pt idx="91">
                  <c:v>124.2</c:v>
                </c:pt>
                <c:pt idx="92">
                  <c:v>121.8</c:v>
                </c:pt>
                <c:pt idx="93">
                  <c:v>120.6</c:v>
                </c:pt>
                <c:pt idx="94">
                  <c:v>120.7</c:v>
                </c:pt>
                <c:pt idx="95">
                  <c:v>121.2</c:v>
                </c:pt>
                <c:pt idx="96">
                  <c:v>129.69999999999999</c:v>
                </c:pt>
                <c:pt idx="97">
                  <c:v>120</c:v>
                </c:pt>
                <c:pt idx="98">
                  <c:v>130</c:v>
                </c:pt>
                <c:pt idx="99">
                  <c:v>117</c:v>
                </c:pt>
              </c:numCache>
            </c:numRef>
          </c:xVal>
          <c:yVal>
            <c:numRef>
              <c:f>'Задание 2'!$Z$2:$Z$101</c:f>
              <c:numCache>
                <c:formatCode>General</c:formatCode>
                <c:ptCount val="100"/>
                <c:pt idx="0">
                  <c:v>475.41873246136282</c:v>
                </c:pt>
                <c:pt idx="1">
                  <c:v>475.14327143149529</c:v>
                </c:pt>
                <c:pt idx="2">
                  <c:v>478.24100271586929</c:v>
                </c:pt>
                <c:pt idx="3">
                  <c:v>475.14327143149529</c:v>
                </c:pt>
                <c:pt idx="4">
                  <c:v>478.53123268338936</c:v>
                </c:pt>
                <c:pt idx="5">
                  <c:v>489.69959009172698</c:v>
                </c:pt>
                <c:pt idx="6">
                  <c:v>480.00810228238061</c:v>
                </c:pt>
                <c:pt idx="7">
                  <c:v>485.68451287165959</c:v>
                </c:pt>
                <c:pt idx="8">
                  <c:v>490.37934942972311</c:v>
                </c:pt>
                <c:pt idx="9">
                  <c:v>481.8399173349581</c:v>
                </c:pt>
                <c:pt idx="10">
                  <c:v>469.26478847418434</c:v>
                </c:pt>
                <c:pt idx="11">
                  <c:v>482.15154014059692</c:v>
                </c:pt>
                <c:pt idx="12">
                  <c:v>481.53007067524788</c:v>
                </c:pt>
                <c:pt idx="13">
                  <c:v>487.00846719833567</c:v>
                </c:pt>
                <c:pt idx="14">
                  <c:v>479.70918561601718</c:v>
                </c:pt>
                <c:pt idx="15">
                  <c:v>481.53007067524788</c:v>
                </c:pt>
                <c:pt idx="16">
                  <c:v>476.81306904703217</c:v>
                </c:pt>
                <c:pt idx="17">
                  <c:v>475.41873246136282</c:v>
                </c:pt>
                <c:pt idx="18">
                  <c:v>488.68470035426799</c:v>
                </c:pt>
                <c:pt idx="19">
                  <c:v>482.77998417858305</c:v>
                </c:pt>
                <c:pt idx="20">
                  <c:v>483.41508934407312</c:v>
                </c:pt>
                <c:pt idx="21">
                  <c:v>477.95238994605859</c:v>
                </c:pt>
                <c:pt idx="22">
                  <c:v>491.40308942719099</c:v>
                </c:pt>
                <c:pt idx="23">
                  <c:v>489.36062504520999</c:v>
                </c:pt>
                <c:pt idx="24">
                  <c:v>471.90312503286242</c:v>
                </c:pt>
                <c:pt idx="25">
                  <c:v>481.53007067524788</c:v>
                </c:pt>
                <c:pt idx="26">
                  <c:v>493.46271082688639</c:v>
                </c:pt>
                <c:pt idx="27">
                  <c:v>478.24100271586929</c:v>
                </c:pt>
                <c:pt idx="28">
                  <c:v>486.34436014266657</c:v>
                </c:pt>
                <c:pt idx="29">
                  <c:v>491.06133497064411</c:v>
                </c:pt>
                <c:pt idx="30">
                  <c:v>488.0117077861774</c:v>
                </c:pt>
                <c:pt idx="31">
                  <c:v>466.39868728296614</c:v>
                </c:pt>
                <c:pt idx="32">
                  <c:v>477.37981256595111</c:v>
                </c:pt>
                <c:pt idx="33">
                  <c:v>486.34436014266657</c:v>
                </c:pt>
                <c:pt idx="34">
                  <c:v>478.53123268338936</c:v>
                </c:pt>
                <c:pt idx="35">
                  <c:v>470.31536854333768</c:v>
                </c:pt>
                <c:pt idx="36">
                  <c:v>470.05220063085909</c:v>
                </c:pt>
                <c:pt idx="37">
                  <c:v>473.78009136409509</c:v>
                </c:pt>
                <c:pt idx="38">
                  <c:v>484.37938448824167</c:v>
                </c:pt>
                <c:pt idx="39">
                  <c:v>480.91579804575423</c:v>
                </c:pt>
                <c:pt idx="40">
                  <c:v>486.67590800047094</c:v>
                </c:pt>
                <c:pt idx="41">
                  <c:v>482.46490802363212</c:v>
                </c:pt>
                <c:pt idx="42">
                  <c:v>487.34198627238055</c:v>
                </c:pt>
                <c:pt idx="43">
                  <c:v>484.70370234167154</c:v>
                </c:pt>
                <c:pt idx="44">
                  <c:v>491.40308942719099</c:v>
                </c:pt>
                <c:pt idx="45">
                  <c:v>475.69525480893788</c:v>
                </c:pt>
                <c:pt idx="46">
                  <c:v>493.11846819961079</c:v>
                </c:pt>
                <c:pt idx="47">
                  <c:v>475.14327143149529</c:v>
                </c:pt>
                <c:pt idx="48">
                  <c:v>487.67641565703781</c:v>
                </c:pt>
                <c:pt idx="49">
                  <c:v>488.0117077861774</c:v>
                </c:pt>
                <c:pt idx="50">
                  <c:v>466.6581370059198</c:v>
                </c:pt>
                <c:pt idx="51">
                  <c:v>490.0391759852921</c:v>
                </c:pt>
                <c:pt idx="52">
                  <c:v>476.81306904703217</c:v>
                </c:pt>
                <c:pt idx="53">
                  <c:v>470.57891646596829</c:v>
                </c:pt>
                <c:pt idx="54">
                  <c:v>468.48016254330196</c:v>
                </c:pt>
                <c:pt idx="55">
                  <c:v>476.25170352856469</c:v>
                </c:pt>
                <c:pt idx="56">
                  <c:v>479.70918561601718</c:v>
                </c:pt>
                <c:pt idx="57">
                  <c:v>486.34436014266657</c:v>
                </c:pt>
                <c:pt idx="58">
                  <c:v>470.84286502728571</c:v>
                </c:pt>
                <c:pt idx="59">
                  <c:v>475.69525480893788</c:v>
                </c:pt>
                <c:pt idx="60">
                  <c:v>485.02936823868561</c:v>
                </c:pt>
                <c:pt idx="61">
                  <c:v>489.36062504520999</c:v>
                </c:pt>
                <c:pt idx="62">
                  <c:v>477.95238994605859</c:v>
                </c:pt>
                <c:pt idx="63">
                  <c:v>479.70918561601718</c:v>
                </c:pt>
                <c:pt idx="64">
                  <c:v>474.32273403970987</c:v>
                </c:pt>
                <c:pt idx="65">
                  <c:v>478.53123268338936</c:v>
                </c:pt>
                <c:pt idx="66">
                  <c:v>477.66534423711096</c:v>
                </c:pt>
                <c:pt idx="67">
                  <c:v>475.41873246136282</c:v>
                </c:pt>
                <c:pt idx="68">
                  <c:v>483.41508934407312</c:v>
                </c:pt>
                <c:pt idx="69">
                  <c:v>472.97181426739149</c:v>
                </c:pt>
                <c:pt idx="70">
                  <c:v>486.34436014266657</c:v>
                </c:pt>
                <c:pt idx="71">
                  <c:v>484.05647221061838</c:v>
                </c:pt>
                <c:pt idx="72">
                  <c:v>465.88032602242691</c:v>
                </c:pt>
                <c:pt idx="73">
                  <c:v>481.8399173349581</c:v>
                </c:pt>
                <c:pt idx="74">
                  <c:v>486.67590800047094</c:v>
                </c:pt>
                <c:pt idx="75">
                  <c:v>483.41508934407312</c:v>
                </c:pt>
                <c:pt idx="76">
                  <c:v>482.15154014059692</c:v>
                </c:pt>
                <c:pt idx="77">
                  <c:v>477.66534423711096</c:v>
                </c:pt>
                <c:pt idx="78">
                  <c:v>504.94571892493542</c:v>
                </c:pt>
                <c:pt idx="79">
                  <c:v>476.25170352856469</c:v>
                </c:pt>
                <c:pt idx="80">
                  <c:v>479.41206855589388</c:v>
                </c:pt>
                <c:pt idx="81">
                  <c:v>480.00810228238061</c:v>
                </c:pt>
                <c:pt idx="82">
                  <c:v>496.22768451803347</c:v>
                </c:pt>
                <c:pt idx="83">
                  <c:v>475.14327143149529</c:v>
                </c:pt>
                <c:pt idx="84">
                  <c:v>494.84294770111052</c:v>
                </c:pt>
                <c:pt idx="85">
                  <c:v>484.70370234167154</c:v>
                </c:pt>
                <c:pt idx="86">
                  <c:v>466.39868728296614</c:v>
                </c:pt>
                <c:pt idx="87">
                  <c:v>464.32902183075157</c:v>
                </c:pt>
                <c:pt idx="88">
                  <c:v>474.05100541356899</c:v>
                </c:pt>
                <c:pt idx="89">
                  <c:v>482.15154014059692</c:v>
                </c:pt>
                <c:pt idx="90">
                  <c:v>477.37981256595111</c:v>
                </c:pt>
                <c:pt idx="91">
                  <c:v>488.34781715583819</c:v>
                </c:pt>
                <c:pt idx="92">
                  <c:v>480.61140089248534</c:v>
                </c:pt>
                <c:pt idx="93">
                  <c:v>477.09573973476205</c:v>
                </c:pt>
                <c:pt idx="94">
                  <c:v>477.37981256595111</c:v>
                </c:pt>
                <c:pt idx="95">
                  <c:v>478.82312636931465</c:v>
                </c:pt>
                <c:pt idx="96">
                  <c:v>507.39869258751668</c:v>
                </c:pt>
                <c:pt idx="97">
                  <c:v>475.41873246136282</c:v>
                </c:pt>
                <c:pt idx="98">
                  <c:v>508.45096275090231</c:v>
                </c:pt>
                <c:pt idx="99">
                  <c:v>467.43766594976495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9D0-4A24-AA28-30B004CEC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390320"/>
        <c:axId val="881391280"/>
      </c:scatterChart>
      <c:valAx>
        <c:axId val="88139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391280"/>
        <c:crosses val="autoZero"/>
        <c:crossBetween val="midCat"/>
      </c:valAx>
      <c:valAx>
        <c:axId val="88139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39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Отклонения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'Задание 4 (парная)'!$A$2:$A$101</c:f>
              <c:numCache>
                <c:formatCode>General</c:formatCode>
                <c:ptCount val="100"/>
                <c:pt idx="0">
                  <c:v>-40.713054464755317</c:v>
                </c:pt>
                <c:pt idx="1">
                  <c:v>-9.3395189386741322</c:v>
                </c:pt>
                <c:pt idx="2">
                  <c:v>-6.9784097255674169</c:v>
                </c:pt>
                <c:pt idx="3">
                  <c:v>-5.449518938674089</c:v>
                </c:pt>
                <c:pt idx="4">
                  <c:v>3.0980547483513874</c:v>
                </c:pt>
                <c:pt idx="5">
                  <c:v>-1.64568866449099</c:v>
                </c:pt>
                <c:pt idx="6">
                  <c:v>-7.2996228820546776</c:v>
                </c:pt>
                <c:pt idx="7">
                  <c:v>-1.3932623515165119</c:v>
                </c:pt>
                <c:pt idx="8">
                  <c:v>1.3572402833465844</c:v>
                </c:pt>
                <c:pt idx="9">
                  <c:v>-2.7708360385419724</c:v>
                </c:pt>
                <c:pt idx="10">
                  <c:v>2.7082626351125327</c:v>
                </c:pt>
                <c:pt idx="11">
                  <c:v>-5.3143715646231726</c:v>
                </c:pt>
                <c:pt idx="12">
                  <c:v>-1.1373005124607403</c:v>
                </c:pt>
                <c:pt idx="13">
                  <c:v>-3.5174044558413584</c:v>
                </c:pt>
                <c:pt idx="14">
                  <c:v>7.4339126440264636</c:v>
                </c:pt>
                <c:pt idx="15">
                  <c:v>-0.90730051246072208</c:v>
                </c:pt>
                <c:pt idx="16">
                  <c:v>3.9592679048386117</c:v>
                </c:pt>
                <c:pt idx="17">
                  <c:v>0.51694553524470166</c:v>
                </c:pt>
                <c:pt idx="18">
                  <c:v>2.4349179137525425</c:v>
                </c:pt>
                <c:pt idx="19">
                  <c:v>1.1185573832144087</c:v>
                </c:pt>
                <c:pt idx="20">
                  <c:v>-2.5785136689480055</c:v>
                </c:pt>
                <c:pt idx="21">
                  <c:v>-3.0548741994862212</c:v>
                </c:pt>
                <c:pt idx="22">
                  <c:v>3.5066337051028995</c:v>
                </c:pt>
                <c:pt idx="23">
                  <c:v>5.5778468615901602</c:v>
                </c:pt>
                <c:pt idx="24">
                  <c:v>9.392907374300421</c:v>
                </c:pt>
                <c:pt idx="25">
                  <c:v>1.4526994875392916</c:v>
                </c:pt>
                <c:pt idx="26">
                  <c:v>1.1054205486155979</c:v>
                </c:pt>
                <c:pt idx="27">
                  <c:v>3.8915902744325876</c:v>
                </c:pt>
                <c:pt idx="28">
                  <c:v>0.52966659632107849</c:v>
                </c:pt>
                <c:pt idx="29">
                  <c:v>3.9101692311841134</c:v>
                </c:pt>
                <c:pt idx="30">
                  <c:v>3.1519889659149953</c:v>
                </c:pt>
                <c:pt idx="31">
                  <c:v>4.4071534220058766</c:v>
                </c:pt>
                <c:pt idx="32">
                  <c:v>-4.8878031473238366</c:v>
                </c:pt>
                <c:pt idx="33">
                  <c:v>-0.88033340367894652</c:v>
                </c:pt>
                <c:pt idx="34">
                  <c:v>0.14805474835134191</c:v>
                </c:pt>
                <c:pt idx="35">
                  <c:v>-1.1458794692122751</c:v>
                </c:pt>
                <c:pt idx="36">
                  <c:v>-7.3023439431310635</c:v>
                </c:pt>
                <c:pt idx="37">
                  <c:v>-11.591841308268044</c:v>
                </c:pt>
                <c:pt idx="38">
                  <c:v>2.7908797528083369</c:v>
                </c:pt>
                <c:pt idx="39">
                  <c:v>-4.9802294602983466</c:v>
                </c:pt>
                <c:pt idx="40">
                  <c:v>1.6661310702398282</c:v>
                </c:pt>
                <c:pt idx="41">
                  <c:v>-0.30790709070441835</c:v>
                </c:pt>
                <c:pt idx="42">
                  <c:v>2.0790600180773708</c:v>
                </c:pt>
                <c:pt idx="43">
                  <c:v>5.4973442267271366</c:v>
                </c:pt>
                <c:pt idx="44">
                  <c:v>8.2566337051028995</c:v>
                </c:pt>
                <c:pt idx="45">
                  <c:v>8.0234100091635128</c:v>
                </c:pt>
                <c:pt idx="46">
                  <c:v>3.9689560746968482</c:v>
                </c:pt>
                <c:pt idx="47">
                  <c:v>0.34048106132587463</c:v>
                </c:pt>
                <c:pt idx="48">
                  <c:v>-3.8644755080038067</c:v>
                </c:pt>
                <c:pt idx="49">
                  <c:v>5.671988965915034</c:v>
                </c:pt>
                <c:pt idx="50">
                  <c:v>4.7736178959247013</c:v>
                </c:pt>
                <c:pt idx="51">
                  <c:v>3.290775809427771</c:v>
                </c:pt>
                <c:pt idx="52">
                  <c:v>6.6692679048386481</c:v>
                </c:pt>
                <c:pt idx="53">
                  <c:v>1.2505850047064655</c:v>
                </c:pt>
                <c:pt idx="54">
                  <c:v>-6.9111307866438096</c:v>
                </c:pt>
                <c:pt idx="55">
                  <c:v>-6.3936610429989287</c:v>
                </c:pt>
                <c:pt idx="56">
                  <c:v>-7.6860873559734841</c:v>
                </c:pt>
                <c:pt idx="57">
                  <c:v>-4.180333403678901</c:v>
                </c:pt>
                <c:pt idx="58">
                  <c:v>-0.91295052137468247</c:v>
                </c:pt>
                <c:pt idx="59">
                  <c:v>1.2734100091635128</c:v>
                </c:pt>
                <c:pt idx="60">
                  <c:v>-1.6561912993540773</c:v>
                </c:pt>
                <c:pt idx="61">
                  <c:v>-9.6321531384098193</c:v>
                </c:pt>
                <c:pt idx="62">
                  <c:v>3.5751258005137743</c:v>
                </c:pt>
                <c:pt idx="63">
                  <c:v>-7.8260873559735273</c:v>
                </c:pt>
                <c:pt idx="64">
                  <c:v>4.2610876395695527</c:v>
                </c:pt>
                <c:pt idx="65">
                  <c:v>1.798054748351376</c:v>
                </c:pt>
                <c:pt idx="66">
                  <c:v>9.3786613265950223</c:v>
                </c:pt>
                <c:pt idx="67">
                  <c:v>0.1269455352447153</c:v>
                </c:pt>
                <c:pt idx="68">
                  <c:v>0.95148633105196723</c:v>
                </c:pt>
                <c:pt idx="69">
                  <c:v>8.5087652699755836</c:v>
                </c:pt>
                <c:pt idx="70">
                  <c:v>0.21966659632107621</c:v>
                </c:pt>
                <c:pt idx="71">
                  <c:v>1.1544152788895303</c:v>
                </c:pt>
                <c:pt idx="72">
                  <c:v>-2.8357755258317638</c:v>
                </c:pt>
                <c:pt idx="73">
                  <c:v>1.1591639614580345</c:v>
                </c:pt>
                <c:pt idx="74">
                  <c:v>4.8561310702398259</c:v>
                </c:pt>
                <c:pt idx="75">
                  <c:v>13.571486331051972</c:v>
                </c:pt>
                <c:pt idx="76">
                  <c:v>2.3356284353768615</c:v>
                </c:pt>
                <c:pt idx="77">
                  <c:v>-9.0213386734050118</c:v>
                </c:pt>
                <c:pt idx="78">
                  <c:v>-4.1812518120643745</c:v>
                </c:pt>
                <c:pt idx="79">
                  <c:v>10.866338957001062</c:v>
                </c:pt>
                <c:pt idx="80">
                  <c:v>1.7574481701076934</c:v>
                </c:pt>
                <c:pt idx="81">
                  <c:v>-0.57962288205470713</c:v>
                </c:pt>
                <c:pt idx="82">
                  <c:v>1.3571363399659049</c:v>
                </c:pt>
                <c:pt idx="83">
                  <c:v>1.0404810613258633</c:v>
                </c:pt>
                <c:pt idx="84">
                  <c:v>-12.218721555709237</c:v>
                </c:pt>
                <c:pt idx="85">
                  <c:v>-5.9926557732728725</c:v>
                </c:pt>
                <c:pt idx="86">
                  <c:v>3.3671534220058561</c:v>
                </c:pt>
                <c:pt idx="87">
                  <c:v>3.6354376306555878</c:v>
                </c:pt>
                <c:pt idx="88">
                  <c:v>-4.5453768343492129</c:v>
                </c:pt>
                <c:pt idx="89">
                  <c:v>0.30562843537683193</c:v>
                </c:pt>
                <c:pt idx="90">
                  <c:v>-12.397803147323827</c:v>
                </c:pt>
                <c:pt idx="91">
                  <c:v>3.4784534398337996</c:v>
                </c:pt>
                <c:pt idx="92">
                  <c:v>3.6933060657828491</c:v>
                </c:pt>
                <c:pt idx="93">
                  <c:v>-2.7542676212425476</c:v>
                </c:pt>
                <c:pt idx="94">
                  <c:v>-1.197803147323782</c:v>
                </c:pt>
                <c:pt idx="95">
                  <c:v>1.1545192222700962</c:v>
                </c:pt>
                <c:pt idx="96">
                  <c:v>1.7039995053671646</c:v>
                </c:pt>
                <c:pt idx="97">
                  <c:v>10.666945535244679</c:v>
                </c:pt>
                <c:pt idx="98">
                  <c:v>1.6333929271235093</c:v>
                </c:pt>
                <c:pt idx="99">
                  <c:v>16.173011317681073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E-42E7-9164-A03EC3E36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320736"/>
        <c:axId val="840590624"/>
      </c:scatterChart>
      <c:valAx>
        <c:axId val="36632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0590624"/>
        <c:crosses val="autoZero"/>
        <c:crossBetween val="midCat"/>
      </c:valAx>
      <c:valAx>
        <c:axId val="84059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32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отклонений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'Задание 4 (парная)'!$A$2:$A$101</c:f>
              <c:numCache>
                <c:formatCode>General</c:formatCode>
                <c:ptCount val="100"/>
                <c:pt idx="0">
                  <c:v>-40.713054464755317</c:v>
                </c:pt>
                <c:pt idx="1">
                  <c:v>-9.3395189386741322</c:v>
                </c:pt>
                <c:pt idx="2">
                  <c:v>-6.9784097255674169</c:v>
                </c:pt>
                <c:pt idx="3">
                  <c:v>-5.449518938674089</c:v>
                </c:pt>
                <c:pt idx="4">
                  <c:v>3.0980547483513874</c:v>
                </c:pt>
                <c:pt idx="5">
                  <c:v>-1.64568866449099</c:v>
                </c:pt>
                <c:pt idx="6">
                  <c:v>-7.2996228820546776</c:v>
                </c:pt>
                <c:pt idx="7">
                  <c:v>-1.3932623515165119</c:v>
                </c:pt>
                <c:pt idx="8">
                  <c:v>1.3572402833465844</c:v>
                </c:pt>
                <c:pt idx="9">
                  <c:v>-2.7708360385419724</c:v>
                </c:pt>
                <c:pt idx="10">
                  <c:v>2.7082626351125327</c:v>
                </c:pt>
                <c:pt idx="11">
                  <c:v>-5.3143715646231726</c:v>
                </c:pt>
                <c:pt idx="12">
                  <c:v>-1.1373005124607403</c:v>
                </c:pt>
                <c:pt idx="13">
                  <c:v>-3.5174044558413584</c:v>
                </c:pt>
                <c:pt idx="14">
                  <c:v>7.4339126440264636</c:v>
                </c:pt>
                <c:pt idx="15">
                  <c:v>-0.90730051246072208</c:v>
                </c:pt>
                <c:pt idx="16">
                  <c:v>3.9592679048386117</c:v>
                </c:pt>
                <c:pt idx="17">
                  <c:v>0.51694553524470166</c:v>
                </c:pt>
                <c:pt idx="18">
                  <c:v>2.4349179137525425</c:v>
                </c:pt>
                <c:pt idx="19">
                  <c:v>1.1185573832144087</c:v>
                </c:pt>
                <c:pt idx="20">
                  <c:v>-2.5785136689480055</c:v>
                </c:pt>
                <c:pt idx="21">
                  <c:v>-3.0548741994862212</c:v>
                </c:pt>
                <c:pt idx="22">
                  <c:v>3.5066337051028995</c:v>
                </c:pt>
                <c:pt idx="23">
                  <c:v>5.5778468615901602</c:v>
                </c:pt>
                <c:pt idx="24">
                  <c:v>9.392907374300421</c:v>
                </c:pt>
                <c:pt idx="25">
                  <c:v>1.4526994875392916</c:v>
                </c:pt>
                <c:pt idx="26">
                  <c:v>1.1054205486155979</c:v>
                </c:pt>
                <c:pt idx="27">
                  <c:v>3.8915902744325876</c:v>
                </c:pt>
                <c:pt idx="28">
                  <c:v>0.52966659632107849</c:v>
                </c:pt>
                <c:pt idx="29">
                  <c:v>3.9101692311841134</c:v>
                </c:pt>
                <c:pt idx="30">
                  <c:v>3.1519889659149953</c:v>
                </c:pt>
                <c:pt idx="31">
                  <c:v>4.4071534220058766</c:v>
                </c:pt>
                <c:pt idx="32">
                  <c:v>-4.8878031473238366</c:v>
                </c:pt>
                <c:pt idx="33">
                  <c:v>-0.88033340367894652</c:v>
                </c:pt>
                <c:pt idx="34">
                  <c:v>0.14805474835134191</c:v>
                </c:pt>
                <c:pt idx="35">
                  <c:v>-1.1458794692122751</c:v>
                </c:pt>
                <c:pt idx="36">
                  <c:v>-7.3023439431310635</c:v>
                </c:pt>
                <c:pt idx="37">
                  <c:v>-11.591841308268044</c:v>
                </c:pt>
                <c:pt idx="38">
                  <c:v>2.7908797528083369</c:v>
                </c:pt>
                <c:pt idx="39">
                  <c:v>-4.9802294602983466</c:v>
                </c:pt>
                <c:pt idx="40">
                  <c:v>1.6661310702398282</c:v>
                </c:pt>
                <c:pt idx="41">
                  <c:v>-0.30790709070441835</c:v>
                </c:pt>
                <c:pt idx="42">
                  <c:v>2.0790600180773708</c:v>
                </c:pt>
                <c:pt idx="43">
                  <c:v>5.4973442267271366</c:v>
                </c:pt>
                <c:pt idx="44">
                  <c:v>8.2566337051028995</c:v>
                </c:pt>
                <c:pt idx="45">
                  <c:v>8.0234100091635128</c:v>
                </c:pt>
                <c:pt idx="46">
                  <c:v>3.9689560746968482</c:v>
                </c:pt>
                <c:pt idx="47">
                  <c:v>0.34048106132587463</c:v>
                </c:pt>
                <c:pt idx="48">
                  <c:v>-3.8644755080038067</c:v>
                </c:pt>
                <c:pt idx="49">
                  <c:v>5.671988965915034</c:v>
                </c:pt>
                <c:pt idx="50">
                  <c:v>4.7736178959247013</c:v>
                </c:pt>
                <c:pt idx="51">
                  <c:v>3.290775809427771</c:v>
                </c:pt>
                <c:pt idx="52">
                  <c:v>6.6692679048386481</c:v>
                </c:pt>
                <c:pt idx="53">
                  <c:v>1.2505850047064655</c:v>
                </c:pt>
                <c:pt idx="54">
                  <c:v>-6.9111307866438096</c:v>
                </c:pt>
                <c:pt idx="55">
                  <c:v>-6.3936610429989287</c:v>
                </c:pt>
                <c:pt idx="56">
                  <c:v>-7.6860873559734841</c:v>
                </c:pt>
                <c:pt idx="57">
                  <c:v>-4.180333403678901</c:v>
                </c:pt>
                <c:pt idx="58">
                  <c:v>-0.91295052137468247</c:v>
                </c:pt>
                <c:pt idx="59">
                  <c:v>1.2734100091635128</c:v>
                </c:pt>
                <c:pt idx="60">
                  <c:v>-1.6561912993540773</c:v>
                </c:pt>
                <c:pt idx="61">
                  <c:v>-9.6321531384098193</c:v>
                </c:pt>
                <c:pt idx="62">
                  <c:v>3.5751258005137743</c:v>
                </c:pt>
                <c:pt idx="63">
                  <c:v>-7.8260873559735273</c:v>
                </c:pt>
                <c:pt idx="64">
                  <c:v>4.2610876395695527</c:v>
                </c:pt>
                <c:pt idx="65">
                  <c:v>1.798054748351376</c:v>
                </c:pt>
                <c:pt idx="66">
                  <c:v>9.3786613265950223</c:v>
                </c:pt>
                <c:pt idx="67">
                  <c:v>0.1269455352447153</c:v>
                </c:pt>
                <c:pt idx="68">
                  <c:v>0.95148633105196723</c:v>
                </c:pt>
                <c:pt idx="69">
                  <c:v>8.5087652699755836</c:v>
                </c:pt>
                <c:pt idx="70">
                  <c:v>0.21966659632107621</c:v>
                </c:pt>
                <c:pt idx="71">
                  <c:v>1.1544152788895303</c:v>
                </c:pt>
                <c:pt idx="72">
                  <c:v>-2.8357755258317638</c:v>
                </c:pt>
                <c:pt idx="73">
                  <c:v>1.1591639614580345</c:v>
                </c:pt>
                <c:pt idx="74">
                  <c:v>4.8561310702398259</c:v>
                </c:pt>
                <c:pt idx="75">
                  <c:v>13.571486331051972</c:v>
                </c:pt>
                <c:pt idx="76">
                  <c:v>2.3356284353768615</c:v>
                </c:pt>
                <c:pt idx="77">
                  <c:v>-9.0213386734050118</c:v>
                </c:pt>
                <c:pt idx="78">
                  <c:v>-4.1812518120643745</c:v>
                </c:pt>
                <c:pt idx="79">
                  <c:v>10.866338957001062</c:v>
                </c:pt>
                <c:pt idx="80">
                  <c:v>1.7574481701076934</c:v>
                </c:pt>
                <c:pt idx="81">
                  <c:v>-0.57962288205470713</c:v>
                </c:pt>
                <c:pt idx="82">
                  <c:v>1.3571363399659049</c:v>
                </c:pt>
                <c:pt idx="83">
                  <c:v>1.0404810613258633</c:v>
                </c:pt>
                <c:pt idx="84">
                  <c:v>-12.218721555709237</c:v>
                </c:pt>
                <c:pt idx="85">
                  <c:v>-5.9926557732728725</c:v>
                </c:pt>
                <c:pt idx="86">
                  <c:v>3.3671534220058561</c:v>
                </c:pt>
                <c:pt idx="87">
                  <c:v>3.6354376306555878</c:v>
                </c:pt>
                <c:pt idx="88">
                  <c:v>-4.5453768343492129</c:v>
                </c:pt>
                <c:pt idx="89">
                  <c:v>0.30562843537683193</c:v>
                </c:pt>
                <c:pt idx="90">
                  <c:v>-12.397803147323827</c:v>
                </c:pt>
                <c:pt idx="91">
                  <c:v>3.4784534398337996</c:v>
                </c:pt>
                <c:pt idx="92">
                  <c:v>3.6933060657828491</c:v>
                </c:pt>
                <c:pt idx="93">
                  <c:v>-2.7542676212425476</c:v>
                </c:pt>
                <c:pt idx="94">
                  <c:v>-1.197803147323782</c:v>
                </c:pt>
                <c:pt idx="95">
                  <c:v>1.1545192222700962</c:v>
                </c:pt>
                <c:pt idx="96">
                  <c:v>1.7039995053671646</c:v>
                </c:pt>
                <c:pt idx="97">
                  <c:v>10.666945535244679</c:v>
                </c:pt>
                <c:pt idx="98">
                  <c:v>1.6333929271235093</c:v>
                </c:pt>
                <c:pt idx="99">
                  <c:v>16.173011317681073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C-48E3-879E-18A6D46FB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4101568"/>
        <c:axId val="844098208"/>
      </c:barChart>
      <c:catAx>
        <c:axId val="84410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098208"/>
        <c:crosses val="autoZero"/>
        <c:auto val="1"/>
        <c:lblAlgn val="ctr"/>
        <c:lblOffset val="100"/>
        <c:noMultiLvlLbl val="0"/>
      </c:catAx>
      <c:valAx>
        <c:axId val="8440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1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Полиномиальная</a:t>
            </a:r>
            <a:r>
              <a:rPr lang="ru-RU" baseline="0"/>
              <a:t> регрессия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3'!$C$2:$C$101</c:f>
              <c:numCache>
                <c:formatCode>General</c:formatCode>
                <c:ptCount val="100"/>
                <c:pt idx="0">
                  <c:v>120</c:v>
                </c:pt>
                <c:pt idx="1">
                  <c:v>119.9</c:v>
                </c:pt>
                <c:pt idx="2">
                  <c:v>121</c:v>
                </c:pt>
                <c:pt idx="3">
                  <c:v>119.9</c:v>
                </c:pt>
                <c:pt idx="4">
                  <c:v>121.1</c:v>
                </c:pt>
                <c:pt idx="5">
                  <c:v>124.6</c:v>
                </c:pt>
                <c:pt idx="6">
                  <c:v>121.6</c:v>
                </c:pt>
                <c:pt idx="7">
                  <c:v>123.4</c:v>
                </c:pt>
                <c:pt idx="8">
                  <c:v>124.8</c:v>
                </c:pt>
                <c:pt idx="9">
                  <c:v>122.2</c:v>
                </c:pt>
                <c:pt idx="10">
                  <c:v>117.7</c:v>
                </c:pt>
                <c:pt idx="11">
                  <c:v>122.3</c:v>
                </c:pt>
                <c:pt idx="12">
                  <c:v>122.1</c:v>
                </c:pt>
                <c:pt idx="13">
                  <c:v>123.8</c:v>
                </c:pt>
                <c:pt idx="14">
                  <c:v>121.5</c:v>
                </c:pt>
                <c:pt idx="15">
                  <c:v>122.1</c:v>
                </c:pt>
                <c:pt idx="16">
                  <c:v>120.5</c:v>
                </c:pt>
                <c:pt idx="17">
                  <c:v>120</c:v>
                </c:pt>
                <c:pt idx="18">
                  <c:v>124.3</c:v>
                </c:pt>
                <c:pt idx="19">
                  <c:v>122.5</c:v>
                </c:pt>
                <c:pt idx="20">
                  <c:v>122.7</c:v>
                </c:pt>
                <c:pt idx="21">
                  <c:v>120.9</c:v>
                </c:pt>
                <c:pt idx="22">
                  <c:v>125.1</c:v>
                </c:pt>
                <c:pt idx="23">
                  <c:v>124.5</c:v>
                </c:pt>
                <c:pt idx="24">
                  <c:v>118.7</c:v>
                </c:pt>
                <c:pt idx="25">
                  <c:v>122.1</c:v>
                </c:pt>
                <c:pt idx="26">
                  <c:v>125.7</c:v>
                </c:pt>
                <c:pt idx="27">
                  <c:v>121</c:v>
                </c:pt>
                <c:pt idx="28">
                  <c:v>123.6</c:v>
                </c:pt>
                <c:pt idx="29">
                  <c:v>125</c:v>
                </c:pt>
                <c:pt idx="30">
                  <c:v>124.1</c:v>
                </c:pt>
                <c:pt idx="31">
                  <c:v>116.6</c:v>
                </c:pt>
                <c:pt idx="32">
                  <c:v>120.7</c:v>
                </c:pt>
                <c:pt idx="33">
                  <c:v>123.6</c:v>
                </c:pt>
                <c:pt idx="34">
                  <c:v>121.1</c:v>
                </c:pt>
                <c:pt idx="35">
                  <c:v>118.1</c:v>
                </c:pt>
                <c:pt idx="36">
                  <c:v>118</c:v>
                </c:pt>
                <c:pt idx="37">
                  <c:v>119.4</c:v>
                </c:pt>
                <c:pt idx="38">
                  <c:v>123</c:v>
                </c:pt>
                <c:pt idx="39">
                  <c:v>121.9</c:v>
                </c:pt>
                <c:pt idx="40">
                  <c:v>123.7</c:v>
                </c:pt>
                <c:pt idx="41">
                  <c:v>122.4</c:v>
                </c:pt>
                <c:pt idx="42">
                  <c:v>123.9</c:v>
                </c:pt>
                <c:pt idx="43">
                  <c:v>123.1</c:v>
                </c:pt>
                <c:pt idx="44">
                  <c:v>125.1</c:v>
                </c:pt>
                <c:pt idx="45">
                  <c:v>120.1</c:v>
                </c:pt>
                <c:pt idx="46">
                  <c:v>125.6</c:v>
                </c:pt>
                <c:pt idx="47">
                  <c:v>119.9</c:v>
                </c:pt>
                <c:pt idx="48">
                  <c:v>124</c:v>
                </c:pt>
                <c:pt idx="49">
                  <c:v>124.1</c:v>
                </c:pt>
                <c:pt idx="50">
                  <c:v>116.7</c:v>
                </c:pt>
                <c:pt idx="51">
                  <c:v>124.7</c:v>
                </c:pt>
                <c:pt idx="52">
                  <c:v>120.5</c:v>
                </c:pt>
                <c:pt idx="53">
                  <c:v>118.2</c:v>
                </c:pt>
                <c:pt idx="54">
                  <c:v>117.4</c:v>
                </c:pt>
                <c:pt idx="55">
                  <c:v>120.3</c:v>
                </c:pt>
                <c:pt idx="56">
                  <c:v>121.5</c:v>
                </c:pt>
                <c:pt idx="57">
                  <c:v>123.6</c:v>
                </c:pt>
                <c:pt idx="58">
                  <c:v>118.3</c:v>
                </c:pt>
                <c:pt idx="59">
                  <c:v>120.1</c:v>
                </c:pt>
                <c:pt idx="60">
                  <c:v>123.2</c:v>
                </c:pt>
                <c:pt idx="61">
                  <c:v>124.5</c:v>
                </c:pt>
                <c:pt idx="62">
                  <c:v>120.9</c:v>
                </c:pt>
                <c:pt idx="63">
                  <c:v>121.5</c:v>
                </c:pt>
                <c:pt idx="64">
                  <c:v>119.6</c:v>
                </c:pt>
                <c:pt idx="65">
                  <c:v>121.1</c:v>
                </c:pt>
                <c:pt idx="66">
                  <c:v>120.8</c:v>
                </c:pt>
                <c:pt idx="67">
                  <c:v>120</c:v>
                </c:pt>
                <c:pt idx="68">
                  <c:v>122.7</c:v>
                </c:pt>
                <c:pt idx="69">
                  <c:v>119.1</c:v>
                </c:pt>
                <c:pt idx="70">
                  <c:v>123.6</c:v>
                </c:pt>
                <c:pt idx="71">
                  <c:v>122.9</c:v>
                </c:pt>
                <c:pt idx="72">
                  <c:v>116.4</c:v>
                </c:pt>
                <c:pt idx="73">
                  <c:v>122.2</c:v>
                </c:pt>
                <c:pt idx="74">
                  <c:v>123.7</c:v>
                </c:pt>
                <c:pt idx="75">
                  <c:v>122.7</c:v>
                </c:pt>
                <c:pt idx="76">
                  <c:v>122.3</c:v>
                </c:pt>
                <c:pt idx="77">
                  <c:v>120.8</c:v>
                </c:pt>
                <c:pt idx="78">
                  <c:v>129</c:v>
                </c:pt>
                <c:pt idx="79">
                  <c:v>120.3</c:v>
                </c:pt>
                <c:pt idx="80">
                  <c:v>121.4</c:v>
                </c:pt>
                <c:pt idx="81">
                  <c:v>121.6</c:v>
                </c:pt>
                <c:pt idx="82">
                  <c:v>126.5</c:v>
                </c:pt>
                <c:pt idx="83">
                  <c:v>119.9</c:v>
                </c:pt>
                <c:pt idx="84">
                  <c:v>126.1</c:v>
                </c:pt>
                <c:pt idx="85">
                  <c:v>123.1</c:v>
                </c:pt>
                <c:pt idx="86">
                  <c:v>116.6</c:v>
                </c:pt>
                <c:pt idx="87">
                  <c:v>115.8</c:v>
                </c:pt>
                <c:pt idx="88">
                  <c:v>119.5</c:v>
                </c:pt>
                <c:pt idx="89">
                  <c:v>122.3</c:v>
                </c:pt>
                <c:pt idx="90">
                  <c:v>120.7</c:v>
                </c:pt>
                <c:pt idx="91">
                  <c:v>124.2</c:v>
                </c:pt>
                <c:pt idx="92">
                  <c:v>121.8</c:v>
                </c:pt>
                <c:pt idx="93">
                  <c:v>120.6</c:v>
                </c:pt>
                <c:pt idx="94">
                  <c:v>120.7</c:v>
                </c:pt>
                <c:pt idx="95">
                  <c:v>121.2</c:v>
                </c:pt>
                <c:pt idx="96">
                  <c:v>129.69999999999999</c:v>
                </c:pt>
                <c:pt idx="97">
                  <c:v>120</c:v>
                </c:pt>
                <c:pt idx="98">
                  <c:v>130</c:v>
                </c:pt>
                <c:pt idx="99">
                  <c:v>117</c:v>
                </c:pt>
              </c:numCache>
            </c:numRef>
          </c:xVal>
          <c:yVal>
            <c:numRef>
              <c:f>'Задание 3'!$I$2:$I$101</c:f>
              <c:numCache>
                <c:formatCode>General</c:formatCode>
                <c:ptCount val="100"/>
                <c:pt idx="0">
                  <c:v>473.67379999999991</c:v>
                </c:pt>
                <c:pt idx="1">
                  <c:v>473.39133806999996</c:v>
                </c:pt>
                <c:pt idx="2">
                  <c:v>476.54902699999991</c:v>
                </c:pt>
                <c:pt idx="3">
                  <c:v>473.39133806999996</c:v>
                </c:pt>
                <c:pt idx="4">
                  <c:v>476.84161046999986</c:v>
                </c:pt>
                <c:pt idx="5">
                  <c:v>487.66172011999981</c:v>
                </c:pt>
                <c:pt idx="6">
                  <c:v>478.31832991999988</c:v>
                </c:pt>
                <c:pt idx="7">
                  <c:v>483.8249889199999</c:v>
                </c:pt>
                <c:pt idx="8">
                  <c:v>488.31405727999993</c:v>
                </c:pt>
                <c:pt idx="9">
                  <c:v>480.12075787999993</c:v>
                </c:pt>
                <c:pt idx="10">
                  <c:v>467.40997102999995</c:v>
                </c:pt>
                <c:pt idx="11">
                  <c:v>480.42438302999983</c:v>
                </c:pt>
                <c:pt idx="12">
                  <c:v>479.81805286999986</c:v>
                </c:pt>
                <c:pt idx="13">
                  <c:v>485.0891770799999</c:v>
                </c:pt>
                <c:pt idx="14">
                  <c:v>478.02114574999996</c:v>
                </c:pt>
                <c:pt idx="15">
                  <c:v>479.81805286999986</c:v>
                </c:pt>
                <c:pt idx="16">
                  <c:v>475.09991174999993</c:v>
                </c:pt>
                <c:pt idx="17">
                  <c:v>473.67379999999991</c:v>
                </c:pt>
                <c:pt idx="18">
                  <c:v>486.69011542999999</c:v>
                </c:pt>
                <c:pt idx="19">
                  <c:v>481.03439374999994</c:v>
                </c:pt>
                <c:pt idx="20">
                  <c:v>481.64808502999995</c:v>
                </c:pt>
                <c:pt idx="21">
                  <c:v>476.2573636699999</c:v>
                </c:pt>
                <c:pt idx="22">
                  <c:v>489.29946407</c:v>
                </c:pt>
                <c:pt idx="23">
                  <c:v>487.33693174999996</c:v>
                </c:pt>
                <c:pt idx="24">
                  <c:v>470.07356582999989</c:v>
                </c:pt>
                <c:pt idx="25">
                  <c:v>479.81805286999986</c:v>
                </c:pt>
                <c:pt idx="26">
                  <c:v>491.29512143000011</c:v>
                </c:pt>
                <c:pt idx="27">
                  <c:v>476.54902699999991</c:v>
                </c:pt>
                <c:pt idx="28">
                  <c:v>484.45524272</c:v>
                </c:pt>
                <c:pt idx="29">
                  <c:v>488.97007499999984</c:v>
                </c:pt>
                <c:pt idx="30">
                  <c:v>486.04697966999993</c:v>
                </c:pt>
                <c:pt idx="31">
                  <c:v>464.58629292000001</c:v>
                </c:pt>
                <c:pt idx="32">
                  <c:v>475.67679742999997</c:v>
                </c:pt>
                <c:pt idx="33">
                  <c:v>484.45524272</c:v>
                </c:pt>
                <c:pt idx="34">
                  <c:v>476.84161046999986</c:v>
                </c:pt>
                <c:pt idx="35">
                  <c:v>468.46436726999991</c:v>
                </c:pt>
                <c:pt idx="36">
                  <c:v>468.19938799999989</c:v>
                </c:pt>
                <c:pt idx="37">
                  <c:v>471.99283051999987</c:v>
                </c:pt>
                <c:pt idx="38">
                  <c:v>482.57552299999998</c:v>
                </c:pt>
                <c:pt idx="39">
                  <c:v>479.21540326999991</c:v>
                </c:pt>
                <c:pt idx="40">
                  <c:v>484.77174982999998</c:v>
                </c:pt>
                <c:pt idx="41">
                  <c:v>480.72892832000002</c:v>
                </c:pt>
                <c:pt idx="42">
                  <c:v>485.40752446999988</c:v>
                </c:pt>
                <c:pt idx="43">
                  <c:v>482.88650926999992</c:v>
                </c:pt>
                <c:pt idx="44">
                  <c:v>489.29946407</c:v>
                </c:pt>
                <c:pt idx="45">
                  <c:v>473.95718206999993</c:v>
                </c:pt>
                <c:pt idx="46">
                  <c:v>490.96021151999992</c:v>
                </c:pt>
                <c:pt idx="47">
                  <c:v>473.39133806999996</c:v>
                </c:pt>
                <c:pt idx="48">
                  <c:v>485.72679199999993</c:v>
                </c:pt>
                <c:pt idx="49">
                  <c:v>486.04697966999993</c:v>
                </c:pt>
                <c:pt idx="50">
                  <c:v>464.83839022999996</c:v>
                </c:pt>
                <c:pt idx="51">
                  <c:v>487.98742862999995</c:v>
                </c:pt>
                <c:pt idx="52">
                  <c:v>475.09991174999993</c:v>
                </c:pt>
                <c:pt idx="53">
                  <c:v>468.73026667999989</c:v>
                </c:pt>
                <c:pt idx="54">
                  <c:v>466.62883532000001</c:v>
                </c:pt>
                <c:pt idx="55">
                  <c:v>474.52670662999992</c:v>
                </c:pt>
                <c:pt idx="56">
                  <c:v>478.02114574999996</c:v>
                </c:pt>
                <c:pt idx="57">
                  <c:v>484.45524272</c:v>
                </c:pt>
                <c:pt idx="58">
                  <c:v>468.99708622999992</c:v>
                </c:pt>
                <c:pt idx="59">
                  <c:v>473.95718206999993</c:v>
                </c:pt>
                <c:pt idx="60">
                  <c:v>483.19841568000004</c:v>
                </c:pt>
                <c:pt idx="61">
                  <c:v>487.33693174999996</c:v>
                </c:pt>
                <c:pt idx="62">
                  <c:v>476.2573636699999</c:v>
                </c:pt>
                <c:pt idx="63">
                  <c:v>478.02114574999996</c:v>
                </c:pt>
                <c:pt idx="64">
                  <c:v>472.5494731199999</c:v>
                </c:pt>
                <c:pt idx="65">
                  <c:v>476.84161046999986</c:v>
                </c:pt>
                <c:pt idx="66">
                  <c:v>475.96662047999996</c:v>
                </c:pt>
                <c:pt idx="67">
                  <c:v>473.67379999999991</c:v>
                </c:pt>
                <c:pt idx="68">
                  <c:v>481.64808502999995</c:v>
                </c:pt>
                <c:pt idx="69">
                  <c:v>471.16476766999995</c:v>
                </c:pt>
                <c:pt idx="70">
                  <c:v>484.45524272</c:v>
                </c:pt>
                <c:pt idx="71">
                  <c:v>482.26545686999987</c:v>
                </c:pt>
                <c:pt idx="72">
                  <c:v>464.08485871999983</c:v>
                </c:pt>
                <c:pt idx="73">
                  <c:v>480.12075787999993</c:v>
                </c:pt>
                <c:pt idx="74">
                  <c:v>484.77174982999998</c:v>
                </c:pt>
                <c:pt idx="75">
                  <c:v>481.64808502999995</c:v>
                </c:pt>
                <c:pt idx="76">
                  <c:v>480.42438302999983</c:v>
                </c:pt>
                <c:pt idx="77">
                  <c:v>475.96662047999996</c:v>
                </c:pt>
                <c:pt idx="78">
                  <c:v>502.86334699999998</c:v>
                </c:pt>
                <c:pt idx="79">
                  <c:v>474.52670662999992</c:v>
                </c:pt>
                <c:pt idx="80">
                  <c:v>477.72488171999998</c:v>
                </c:pt>
                <c:pt idx="81">
                  <c:v>478.31832991999988</c:v>
                </c:pt>
                <c:pt idx="82">
                  <c:v>494.00752575000001</c:v>
                </c:pt>
                <c:pt idx="83">
                  <c:v>473.39133806999996</c:v>
                </c:pt>
                <c:pt idx="84">
                  <c:v>492.64396246999979</c:v>
                </c:pt>
                <c:pt idx="85">
                  <c:v>482.88650926999992</c:v>
                </c:pt>
                <c:pt idx="86">
                  <c:v>464.58629292000001</c:v>
                </c:pt>
                <c:pt idx="87">
                  <c:v>462.60263947999988</c:v>
                </c:pt>
                <c:pt idx="88">
                  <c:v>472.27069174999997</c:v>
                </c:pt>
                <c:pt idx="89">
                  <c:v>480.42438302999983</c:v>
                </c:pt>
                <c:pt idx="90">
                  <c:v>475.67679742999997</c:v>
                </c:pt>
                <c:pt idx="91">
                  <c:v>486.36808747999999</c:v>
                </c:pt>
                <c:pt idx="92">
                  <c:v>478.91545868000003</c:v>
                </c:pt>
                <c:pt idx="93">
                  <c:v>475.38789452000003</c:v>
                </c:pt>
                <c:pt idx="94">
                  <c:v>475.67679742999997</c:v>
                </c:pt>
                <c:pt idx="95">
                  <c:v>477.13511407999999</c:v>
                </c:pt>
                <c:pt idx="96">
                  <c:v>505.44603262999976</c:v>
                </c:pt>
                <c:pt idx="97">
                  <c:v>473.67379999999991</c:v>
                </c:pt>
                <c:pt idx="98">
                  <c:v>506.56669999999997</c:v>
                </c:pt>
                <c:pt idx="99">
                  <c:v>465.60020299999985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4E-4689-8382-F3419B956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320016"/>
        <c:axId val="603321456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'Задание 3'!$C$2:$C$101</c:f>
              <c:numCache>
                <c:formatCode>General</c:formatCode>
                <c:ptCount val="100"/>
                <c:pt idx="0">
                  <c:v>120</c:v>
                </c:pt>
                <c:pt idx="1">
                  <c:v>119.9</c:v>
                </c:pt>
                <c:pt idx="2">
                  <c:v>121</c:v>
                </c:pt>
                <c:pt idx="3">
                  <c:v>119.9</c:v>
                </c:pt>
                <c:pt idx="4">
                  <c:v>121.1</c:v>
                </c:pt>
                <c:pt idx="5">
                  <c:v>124.6</c:v>
                </c:pt>
                <c:pt idx="6">
                  <c:v>121.6</c:v>
                </c:pt>
                <c:pt idx="7">
                  <c:v>123.4</c:v>
                </c:pt>
                <c:pt idx="8">
                  <c:v>124.8</c:v>
                </c:pt>
                <c:pt idx="9">
                  <c:v>122.2</c:v>
                </c:pt>
                <c:pt idx="10">
                  <c:v>117.7</c:v>
                </c:pt>
                <c:pt idx="11">
                  <c:v>122.3</c:v>
                </c:pt>
                <c:pt idx="12">
                  <c:v>122.1</c:v>
                </c:pt>
                <c:pt idx="13">
                  <c:v>123.8</c:v>
                </c:pt>
                <c:pt idx="14">
                  <c:v>121.5</c:v>
                </c:pt>
                <c:pt idx="15">
                  <c:v>122.1</c:v>
                </c:pt>
                <c:pt idx="16">
                  <c:v>120.5</c:v>
                </c:pt>
                <c:pt idx="17">
                  <c:v>120</c:v>
                </c:pt>
                <c:pt idx="18">
                  <c:v>124.3</c:v>
                </c:pt>
                <c:pt idx="19">
                  <c:v>122.5</c:v>
                </c:pt>
                <c:pt idx="20">
                  <c:v>122.7</c:v>
                </c:pt>
                <c:pt idx="21">
                  <c:v>120.9</c:v>
                </c:pt>
                <c:pt idx="22">
                  <c:v>125.1</c:v>
                </c:pt>
                <c:pt idx="23">
                  <c:v>124.5</c:v>
                </c:pt>
                <c:pt idx="24">
                  <c:v>118.7</c:v>
                </c:pt>
                <c:pt idx="25">
                  <c:v>122.1</c:v>
                </c:pt>
                <c:pt idx="26">
                  <c:v>125.7</c:v>
                </c:pt>
                <c:pt idx="27">
                  <c:v>121</c:v>
                </c:pt>
                <c:pt idx="28">
                  <c:v>123.6</c:v>
                </c:pt>
                <c:pt idx="29">
                  <c:v>125</c:v>
                </c:pt>
                <c:pt idx="30">
                  <c:v>124.1</c:v>
                </c:pt>
                <c:pt idx="31">
                  <c:v>116.6</c:v>
                </c:pt>
                <c:pt idx="32">
                  <c:v>120.7</c:v>
                </c:pt>
                <c:pt idx="33">
                  <c:v>123.6</c:v>
                </c:pt>
                <c:pt idx="34">
                  <c:v>121.1</c:v>
                </c:pt>
                <c:pt idx="35">
                  <c:v>118.1</c:v>
                </c:pt>
                <c:pt idx="36">
                  <c:v>118</c:v>
                </c:pt>
                <c:pt idx="37">
                  <c:v>119.4</c:v>
                </c:pt>
                <c:pt idx="38">
                  <c:v>123</c:v>
                </c:pt>
                <c:pt idx="39">
                  <c:v>121.9</c:v>
                </c:pt>
                <c:pt idx="40">
                  <c:v>123.7</c:v>
                </c:pt>
                <c:pt idx="41">
                  <c:v>122.4</c:v>
                </c:pt>
                <c:pt idx="42">
                  <c:v>123.9</c:v>
                </c:pt>
                <c:pt idx="43">
                  <c:v>123.1</c:v>
                </c:pt>
                <c:pt idx="44">
                  <c:v>125.1</c:v>
                </c:pt>
                <c:pt idx="45">
                  <c:v>120.1</c:v>
                </c:pt>
                <c:pt idx="46">
                  <c:v>125.6</c:v>
                </c:pt>
                <c:pt idx="47">
                  <c:v>119.9</c:v>
                </c:pt>
                <c:pt idx="48">
                  <c:v>124</c:v>
                </c:pt>
                <c:pt idx="49">
                  <c:v>124.1</c:v>
                </c:pt>
                <c:pt idx="50">
                  <c:v>116.7</c:v>
                </c:pt>
                <c:pt idx="51">
                  <c:v>124.7</c:v>
                </c:pt>
                <c:pt idx="52">
                  <c:v>120.5</c:v>
                </c:pt>
                <c:pt idx="53">
                  <c:v>118.2</c:v>
                </c:pt>
                <c:pt idx="54">
                  <c:v>117.4</c:v>
                </c:pt>
                <c:pt idx="55">
                  <c:v>120.3</c:v>
                </c:pt>
                <c:pt idx="56">
                  <c:v>121.5</c:v>
                </c:pt>
                <c:pt idx="57">
                  <c:v>123.6</c:v>
                </c:pt>
                <c:pt idx="58">
                  <c:v>118.3</c:v>
                </c:pt>
                <c:pt idx="59">
                  <c:v>120.1</c:v>
                </c:pt>
                <c:pt idx="60">
                  <c:v>123.2</c:v>
                </c:pt>
                <c:pt idx="61">
                  <c:v>124.5</c:v>
                </c:pt>
                <c:pt idx="62">
                  <c:v>120.9</c:v>
                </c:pt>
                <c:pt idx="63">
                  <c:v>121.5</c:v>
                </c:pt>
                <c:pt idx="64">
                  <c:v>119.6</c:v>
                </c:pt>
                <c:pt idx="65">
                  <c:v>121.1</c:v>
                </c:pt>
                <c:pt idx="66">
                  <c:v>120.8</c:v>
                </c:pt>
                <c:pt idx="67">
                  <c:v>120</c:v>
                </c:pt>
                <c:pt idx="68">
                  <c:v>122.7</c:v>
                </c:pt>
                <c:pt idx="69">
                  <c:v>119.1</c:v>
                </c:pt>
                <c:pt idx="70">
                  <c:v>123.6</c:v>
                </c:pt>
                <c:pt idx="71">
                  <c:v>122.9</c:v>
                </c:pt>
                <c:pt idx="72">
                  <c:v>116.4</c:v>
                </c:pt>
                <c:pt idx="73">
                  <c:v>122.2</c:v>
                </c:pt>
                <c:pt idx="74">
                  <c:v>123.7</c:v>
                </c:pt>
                <c:pt idx="75">
                  <c:v>122.7</c:v>
                </c:pt>
                <c:pt idx="76">
                  <c:v>122.3</c:v>
                </c:pt>
                <c:pt idx="77">
                  <c:v>120.8</c:v>
                </c:pt>
                <c:pt idx="78">
                  <c:v>129</c:v>
                </c:pt>
                <c:pt idx="79">
                  <c:v>120.3</c:v>
                </c:pt>
                <c:pt idx="80">
                  <c:v>121.4</c:v>
                </c:pt>
                <c:pt idx="81">
                  <c:v>121.6</c:v>
                </c:pt>
                <c:pt idx="82">
                  <c:v>126.5</c:v>
                </c:pt>
                <c:pt idx="83">
                  <c:v>119.9</c:v>
                </c:pt>
                <c:pt idx="84">
                  <c:v>126.1</c:v>
                </c:pt>
                <c:pt idx="85">
                  <c:v>123.1</c:v>
                </c:pt>
                <c:pt idx="86">
                  <c:v>116.6</c:v>
                </c:pt>
                <c:pt idx="87">
                  <c:v>115.8</c:v>
                </c:pt>
                <c:pt idx="88">
                  <c:v>119.5</c:v>
                </c:pt>
                <c:pt idx="89">
                  <c:v>122.3</c:v>
                </c:pt>
                <c:pt idx="90">
                  <c:v>120.7</c:v>
                </c:pt>
                <c:pt idx="91">
                  <c:v>124.2</c:v>
                </c:pt>
                <c:pt idx="92">
                  <c:v>121.8</c:v>
                </c:pt>
                <c:pt idx="93">
                  <c:v>120.6</c:v>
                </c:pt>
                <c:pt idx="94">
                  <c:v>120.7</c:v>
                </c:pt>
                <c:pt idx="95">
                  <c:v>121.2</c:v>
                </c:pt>
                <c:pt idx="96">
                  <c:v>129.69999999999999</c:v>
                </c:pt>
                <c:pt idx="97">
                  <c:v>120</c:v>
                </c:pt>
                <c:pt idx="98">
                  <c:v>130</c:v>
                </c:pt>
                <c:pt idx="99">
                  <c:v>117</c:v>
                </c:pt>
              </c:numCache>
            </c:numRef>
          </c:xVal>
          <c:yVal>
            <c:numRef>
              <c:f>'Задание 3'!$A$2:$A$101</c:f>
              <c:numCache>
                <c:formatCode>General</c:formatCode>
                <c:ptCount val="100"/>
                <c:pt idx="0">
                  <c:v>433.08</c:v>
                </c:pt>
                <c:pt idx="1">
                  <c:v>464.15</c:v>
                </c:pt>
                <c:pt idx="2">
                  <c:v>469.85</c:v>
                </c:pt>
                <c:pt idx="3">
                  <c:v>468.04</c:v>
                </c:pt>
                <c:pt idx="4">
                  <c:v>480.23</c:v>
                </c:pt>
                <c:pt idx="5">
                  <c:v>486.11</c:v>
                </c:pt>
                <c:pt idx="6">
                  <c:v>471.35</c:v>
                </c:pt>
                <c:pt idx="7">
                  <c:v>482.72</c:v>
                </c:pt>
                <c:pt idx="8">
                  <c:v>489.72</c:v>
                </c:pt>
                <c:pt idx="9">
                  <c:v>477.7</c:v>
                </c:pt>
                <c:pt idx="10">
                  <c:v>469.52</c:v>
                </c:pt>
                <c:pt idx="11">
                  <c:v>475.46</c:v>
                </c:pt>
                <c:pt idx="12">
                  <c:v>479.03</c:v>
                </c:pt>
                <c:pt idx="13">
                  <c:v>481.81</c:v>
                </c:pt>
                <c:pt idx="14">
                  <c:v>485.78</c:v>
                </c:pt>
                <c:pt idx="15">
                  <c:v>479.26</c:v>
                </c:pt>
                <c:pt idx="16">
                  <c:v>479.27</c:v>
                </c:pt>
                <c:pt idx="17">
                  <c:v>474.31</c:v>
                </c:pt>
                <c:pt idx="18">
                  <c:v>489.28</c:v>
                </c:pt>
                <c:pt idx="19">
                  <c:v>482.5</c:v>
                </c:pt>
                <c:pt idx="20">
                  <c:v>479.41</c:v>
                </c:pt>
                <c:pt idx="21">
                  <c:v>473.47</c:v>
                </c:pt>
                <c:pt idx="22">
                  <c:v>492.78</c:v>
                </c:pt>
                <c:pt idx="23">
                  <c:v>493.03</c:v>
                </c:pt>
                <c:pt idx="24">
                  <c:v>479.24</c:v>
                </c:pt>
                <c:pt idx="25">
                  <c:v>481.62</c:v>
                </c:pt>
                <c:pt idx="26">
                  <c:v>492.2</c:v>
                </c:pt>
                <c:pt idx="27">
                  <c:v>480.72</c:v>
                </c:pt>
                <c:pt idx="28">
                  <c:v>485.25</c:v>
                </c:pt>
                <c:pt idx="29">
                  <c:v>492.88</c:v>
                </c:pt>
                <c:pt idx="30">
                  <c:v>489.39</c:v>
                </c:pt>
                <c:pt idx="31">
                  <c:v>467.88</c:v>
                </c:pt>
                <c:pt idx="32">
                  <c:v>471.03</c:v>
                </c:pt>
                <c:pt idx="33">
                  <c:v>483.84</c:v>
                </c:pt>
                <c:pt idx="34">
                  <c:v>477.28</c:v>
                </c:pt>
                <c:pt idx="35">
                  <c:v>466.88</c:v>
                </c:pt>
                <c:pt idx="36">
                  <c:v>460.42</c:v>
                </c:pt>
                <c:pt idx="37">
                  <c:v>460.38</c:v>
                </c:pt>
                <c:pt idx="38">
                  <c:v>485.69</c:v>
                </c:pt>
                <c:pt idx="39">
                  <c:v>474.58</c:v>
                </c:pt>
                <c:pt idx="40">
                  <c:v>486.69</c:v>
                </c:pt>
                <c:pt idx="41">
                  <c:v>480.77</c:v>
                </c:pt>
                <c:pt idx="42">
                  <c:v>487.71</c:v>
                </c:pt>
                <c:pt idx="43">
                  <c:v>488.7</c:v>
                </c:pt>
                <c:pt idx="44">
                  <c:v>497.53</c:v>
                </c:pt>
                <c:pt idx="45">
                  <c:v>482.12</c:v>
                </c:pt>
                <c:pt idx="46">
                  <c:v>494.76</c:v>
                </c:pt>
                <c:pt idx="47">
                  <c:v>473.83</c:v>
                </c:pt>
                <c:pt idx="48">
                  <c:v>482.07</c:v>
                </c:pt>
                <c:pt idx="49">
                  <c:v>491.91</c:v>
                </c:pt>
                <c:pt idx="50">
                  <c:v>468.55</c:v>
                </c:pt>
                <c:pt idx="51">
                  <c:v>491.35</c:v>
                </c:pt>
                <c:pt idx="52">
                  <c:v>481.98</c:v>
                </c:pt>
                <c:pt idx="53">
                  <c:v>469.58</c:v>
                </c:pt>
                <c:pt idx="54">
                  <c:v>458.99</c:v>
                </c:pt>
                <c:pt idx="55">
                  <c:v>468.31</c:v>
                </c:pt>
                <c:pt idx="56">
                  <c:v>470.66</c:v>
                </c:pt>
                <c:pt idx="57">
                  <c:v>480.54</c:v>
                </c:pt>
                <c:pt idx="58">
                  <c:v>467.72</c:v>
                </c:pt>
                <c:pt idx="59">
                  <c:v>475.37</c:v>
                </c:pt>
                <c:pt idx="60">
                  <c:v>481.85</c:v>
                </c:pt>
                <c:pt idx="61">
                  <c:v>477.82</c:v>
                </c:pt>
                <c:pt idx="62">
                  <c:v>480.1</c:v>
                </c:pt>
                <c:pt idx="63">
                  <c:v>470.52</c:v>
                </c:pt>
                <c:pt idx="64">
                  <c:v>476.84</c:v>
                </c:pt>
                <c:pt idx="65">
                  <c:v>478.93</c:v>
                </c:pt>
                <c:pt idx="66">
                  <c:v>485.6</c:v>
                </c:pt>
                <c:pt idx="67">
                  <c:v>473.92</c:v>
                </c:pt>
                <c:pt idx="68">
                  <c:v>482.94</c:v>
                </c:pt>
                <c:pt idx="69">
                  <c:v>479.57</c:v>
                </c:pt>
                <c:pt idx="70">
                  <c:v>484.94</c:v>
                </c:pt>
                <c:pt idx="71">
                  <c:v>483.75</c:v>
                </c:pt>
                <c:pt idx="72">
                  <c:v>460.03</c:v>
                </c:pt>
                <c:pt idx="73">
                  <c:v>481.63</c:v>
                </c:pt>
                <c:pt idx="74">
                  <c:v>489.88</c:v>
                </c:pt>
                <c:pt idx="75">
                  <c:v>495.56</c:v>
                </c:pt>
                <c:pt idx="76">
                  <c:v>483.11</c:v>
                </c:pt>
                <c:pt idx="77">
                  <c:v>467.2</c:v>
                </c:pt>
                <c:pt idx="78">
                  <c:v>496.93</c:v>
                </c:pt>
                <c:pt idx="79">
                  <c:v>485.57</c:v>
                </c:pt>
                <c:pt idx="80">
                  <c:v>479.8</c:v>
                </c:pt>
                <c:pt idx="81">
                  <c:v>478.07</c:v>
                </c:pt>
                <c:pt idx="82">
                  <c:v>494.88</c:v>
                </c:pt>
                <c:pt idx="83">
                  <c:v>474.53</c:v>
                </c:pt>
                <c:pt idx="84">
                  <c:v>480.09</c:v>
                </c:pt>
                <c:pt idx="85">
                  <c:v>477.21</c:v>
                </c:pt>
                <c:pt idx="86">
                  <c:v>466.84</c:v>
                </c:pt>
                <c:pt idx="87">
                  <c:v>464.68</c:v>
                </c:pt>
                <c:pt idx="88">
                  <c:v>467.73</c:v>
                </c:pt>
                <c:pt idx="89">
                  <c:v>481.08</c:v>
                </c:pt>
                <c:pt idx="90">
                  <c:v>463.52</c:v>
                </c:pt>
                <c:pt idx="91">
                  <c:v>490.02</c:v>
                </c:pt>
                <c:pt idx="92">
                  <c:v>482.95</c:v>
                </c:pt>
                <c:pt idx="93">
                  <c:v>472.86</c:v>
                </c:pt>
                <c:pt idx="94">
                  <c:v>474.72</c:v>
                </c:pt>
                <c:pt idx="95">
                  <c:v>478.59</c:v>
                </c:pt>
                <c:pt idx="96">
                  <c:v>504.94</c:v>
                </c:pt>
                <c:pt idx="97">
                  <c:v>484.46</c:v>
                </c:pt>
                <c:pt idx="98">
                  <c:v>505.78</c:v>
                </c:pt>
                <c:pt idx="99">
                  <c:v>480.86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4E-4689-8382-F3419B956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320016"/>
        <c:axId val="603321456"/>
      </c:scatterChart>
      <c:valAx>
        <c:axId val="60332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321456"/>
        <c:crosses val="autoZero"/>
        <c:crossBetween val="midCat"/>
      </c:valAx>
      <c:valAx>
        <c:axId val="6033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32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Отклонения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'Задание 4 (полиномиальная)'!$A$2:$A$101</c:f>
              <c:numCache>
                <c:formatCode>General</c:formatCode>
                <c:ptCount val="100"/>
                <c:pt idx="0">
                  <c:v>-40.593799999999931</c:v>
                </c:pt>
                <c:pt idx="1">
                  <c:v>-9.2413380699999834</c:v>
                </c:pt>
                <c:pt idx="2">
                  <c:v>-6.6990269999998873</c:v>
                </c:pt>
                <c:pt idx="3">
                  <c:v>-5.3513380699999402</c:v>
                </c:pt>
                <c:pt idx="4">
                  <c:v>3.3883895300001541</c:v>
                </c:pt>
                <c:pt idx="5">
                  <c:v>-1.5517201199997999</c:v>
                </c:pt>
                <c:pt idx="6">
                  <c:v>-6.9683299199998601</c:v>
                </c:pt>
                <c:pt idx="7">
                  <c:v>-1.1049889199998688</c:v>
                </c:pt>
                <c:pt idx="8">
                  <c:v>1.4059427200000982</c:v>
                </c:pt>
                <c:pt idx="9">
                  <c:v>-2.4207578799999396</c:v>
                </c:pt>
                <c:pt idx="10">
                  <c:v>2.1100289700000303</c:v>
                </c:pt>
                <c:pt idx="11">
                  <c:v>-4.9643830299998513</c:v>
                </c:pt>
                <c:pt idx="12">
                  <c:v>-0.78805286999988766</c:v>
                </c:pt>
                <c:pt idx="13">
                  <c:v>-3.2791770799998972</c:v>
                </c:pt>
                <c:pt idx="14">
                  <c:v>7.7588542500000131</c:v>
                </c:pt>
                <c:pt idx="15">
                  <c:v>-0.55805286999986947</c:v>
                </c:pt>
                <c:pt idx="16">
                  <c:v>4.1700882500000489</c:v>
                </c:pt>
                <c:pt idx="17">
                  <c:v>0.63620000000008758</c:v>
                </c:pt>
                <c:pt idx="18">
                  <c:v>2.5898845699999811</c:v>
                </c:pt>
                <c:pt idx="19">
                  <c:v>1.4656062500000644</c:v>
                </c:pt>
                <c:pt idx="20">
                  <c:v>-2.2380850299999224</c:v>
                </c:pt>
                <c:pt idx="21">
                  <c:v>-2.7873636699998769</c:v>
                </c:pt>
                <c:pt idx="22">
                  <c:v>3.4805359299999736</c:v>
                </c:pt>
                <c:pt idx="23">
                  <c:v>5.6930682500000103</c:v>
                </c:pt>
                <c:pt idx="24">
                  <c:v>9.166434170000116</c:v>
                </c:pt>
                <c:pt idx="25">
                  <c:v>1.8019471300001442</c:v>
                </c:pt>
                <c:pt idx="26">
                  <c:v>0.90487856999988026</c:v>
                </c:pt>
                <c:pt idx="27">
                  <c:v>4.1709730000001173</c:v>
                </c:pt>
                <c:pt idx="28">
                  <c:v>0.7947572799999989</c:v>
                </c:pt>
                <c:pt idx="29">
                  <c:v>3.9099250000001575</c:v>
                </c:pt>
                <c:pt idx="30">
                  <c:v>3.3430203300000585</c:v>
                </c:pt>
                <c:pt idx="31">
                  <c:v>3.2937070799999901</c:v>
                </c:pt>
                <c:pt idx="32">
                  <c:v>-4.6467974299999923</c:v>
                </c:pt>
                <c:pt idx="33">
                  <c:v>-0.61524272000002611</c:v>
                </c:pt>
                <c:pt idx="34">
                  <c:v>0.43838953000010861</c:v>
                </c:pt>
                <c:pt idx="35">
                  <c:v>-1.5843672699999161</c:v>
                </c:pt>
                <c:pt idx="36">
                  <c:v>-7.7793879999998694</c:v>
                </c:pt>
                <c:pt idx="37">
                  <c:v>-11.612830519999875</c:v>
                </c:pt>
                <c:pt idx="38">
                  <c:v>3.1144770000000221</c:v>
                </c:pt>
                <c:pt idx="39">
                  <c:v>-4.6354032699999266</c:v>
                </c:pt>
                <c:pt idx="40">
                  <c:v>1.9182501700000216</c:v>
                </c:pt>
                <c:pt idx="41">
                  <c:v>4.1071679999959088E-2</c:v>
                </c:pt>
                <c:pt idx="42">
                  <c:v>2.3024755300000947</c:v>
                </c:pt>
                <c:pt idx="43">
                  <c:v>5.8134907300000691</c:v>
                </c:pt>
                <c:pt idx="44">
                  <c:v>8.2305359299999736</c:v>
                </c:pt>
                <c:pt idx="45">
                  <c:v>8.1628179300000738</c:v>
                </c:pt>
                <c:pt idx="46">
                  <c:v>3.7997884800000747</c:v>
                </c:pt>
                <c:pt idx="47">
                  <c:v>0.4386619300000234</c:v>
                </c:pt>
                <c:pt idx="48">
                  <c:v>-3.656791999999939</c:v>
                </c:pt>
                <c:pt idx="49">
                  <c:v>5.8630203300000971</c:v>
                </c:pt>
                <c:pt idx="50">
                  <c:v>3.7116097700000523</c:v>
                </c:pt>
                <c:pt idx="51">
                  <c:v>3.3625713700000688</c:v>
                </c:pt>
                <c:pt idx="52">
                  <c:v>6.8800882500000853</c:v>
                </c:pt>
                <c:pt idx="53">
                  <c:v>0.84973332000009805</c:v>
                </c:pt>
                <c:pt idx="54">
                  <c:v>-7.6388353199999983</c:v>
                </c:pt>
                <c:pt idx="55">
                  <c:v>-6.2167066299999192</c:v>
                </c:pt>
                <c:pt idx="56">
                  <c:v>-7.3611457499999347</c:v>
                </c:pt>
                <c:pt idx="57">
                  <c:v>-3.9152427199999806</c:v>
                </c:pt>
                <c:pt idx="58">
                  <c:v>-1.2770862299998953</c:v>
                </c:pt>
                <c:pt idx="59">
                  <c:v>1.4128179300000738</c:v>
                </c:pt>
                <c:pt idx="60">
                  <c:v>-1.3484156800000164</c:v>
                </c:pt>
                <c:pt idx="61">
                  <c:v>-9.5169317499999693</c:v>
                </c:pt>
                <c:pt idx="62">
                  <c:v>3.8426363300001185</c:v>
                </c:pt>
                <c:pt idx="63">
                  <c:v>-7.5011457499999779</c:v>
                </c:pt>
                <c:pt idx="64">
                  <c:v>4.2905268800000727</c:v>
                </c:pt>
                <c:pt idx="65">
                  <c:v>2.0883895300001427</c:v>
                </c:pt>
                <c:pt idx="66">
                  <c:v>9.6333795200000623</c:v>
                </c:pt>
                <c:pt idx="67">
                  <c:v>0.24620000000010123</c:v>
                </c:pt>
                <c:pt idx="68">
                  <c:v>1.2919149700000503</c:v>
                </c:pt>
                <c:pt idx="69">
                  <c:v>8.4052323300000467</c:v>
                </c:pt>
                <c:pt idx="70">
                  <c:v>0.48475727999999663</c:v>
                </c:pt>
                <c:pt idx="71">
                  <c:v>1.4845431300001337</c:v>
                </c:pt>
                <c:pt idx="72">
                  <c:v>-4.0548587199998565</c:v>
                </c:pt>
                <c:pt idx="73">
                  <c:v>1.5092421200000672</c:v>
                </c:pt>
                <c:pt idx="74">
                  <c:v>5.1082501700000194</c:v>
                </c:pt>
                <c:pt idx="75">
                  <c:v>13.911914970000055</c:v>
                </c:pt>
                <c:pt idx="76">
                  <c:v>2.6856169700001828</c:v>
                </c:pt>
                <c:pt idx="77">
                  <c:v>-8.7666204799999718</c:v>
                </c:pt>
                <c:pt idx="78">
                  <c:v>-5.9333469999999693</c:v>
                </c:pt>
                <c:pt idx="79">
                  <c:v>11.043293370000072</c:v>
                </c:pt>
                <c:pt idx="80">
                  <c:v>2.0751182800000265</c:v>
                </c:pt>
                <c:pt idx="81">
                  <c:v>-0.24832991999988963</c:v>
                </c:pt>
                <c:pt idx="82">
                  <c:v>0.87247424999998202</c:v>
                </c:pt>
                <c:pt idx="83">
                  <c:v>1.138661930000012</c:v>
                </c:pt>
                <c:pt idx="84">
                  <c:v>-12.553962469999817</c:v>
                </c:pt>
                <c:pt idx="85">
                  <c:v>-5.67650926999994</c:v>
                </c:pt>
                <c:pt idx="86">
                  <c:v>2.2537070799999697</c:v>
                </c:pt>
                <c:pt idx="87">
                  <c:v>2.0773605200001271</c:v>
                </c:pt>
                <c:pt idx="88">
                  <c:v>-4.5406917499999508</c:v>
                </c:pt>
                <c:pt idx="89">
                  <c:v>0.65561697000015329</c:v>
                </c:pt>
                <c:pt idx="90">
                  <c:v>-12.156797429999983</c:v>
                </c:pt>
                <c:pt idx="91">
                  <c:v>3.6519125199999962</c:v>
                </c:pt>
                <c:pt idx="92">
                  <c:v>4.0345413199999598</c:v>
                </c:pt>
                <c:pt idx="93">
                  <c:v>-2.527894520000018</c:v>
                </c:pt>
                <c:pt idx="94">
                  <c:v>-0.95679742999993778</c:v>
                </c:pt>
                <c:pt idx="95">
                  <c:v>1.4548859199999811</c:v>
                </c:pt>
                <c:pt idx="96">
                  <c:v>-0.5060326299997655</c:v>
                </c:pt>
                <c:pt idx="97">
                  <c:v>10.786200000000065</c:v>
                </c:pt>
                <c:pt idx="98">
                  <c:v>-0.78669999999999618</c:v>
                </c:pt>
                <c:pt idx="99">
                  <c:v>15.259797000000162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F8-46EF-9E5E-AE15FD0E6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037632"/>
        <c:axId val="881038592"/>
      </c:scatterChart>
      <c:valAx>
        <c:axId val="88103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038592"/>
        <c:crosses val="autoZero"/>
        <c:crossBetween val="midCat"/>
      </c:valAx>
      <c:valAx>
        <c:axId val="88103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03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отклонений</a:t>
            </a:r>
            <a:r>
              <a:rPr lang="ru-RU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'Задание 4 (полиномиальная)'!$A$2:$A$101</c:f>
              <c:numCache>
                <c:formatCode>General</c:formatCode>
                <c:ptCount val="100"/>
                <c:pt idx="0">
                  <c:v>-40.593799999999931</c:v>
                </c:pt>
                <c:pt idx="1">
                  <c:v>-9.2413380699999834</c:v>
                </c:pt>
                <c:pt idx="2">
                  <c:v>-6.6990269999998873</c:v>
                </c:pt>
                <c:pt idx="3">
                  <c:v>-5.3513380699999402</c:v>
                </c:pt>
                <c:pt idx="4">
                  <c:v>3.3883895300001541</c:v>
                </c:pt>
                <c:pt idx="5">
                  <c:v>-1.5517201199997999</c:v>
                </c:pt>
                <c:pt idx="6">
                  <c:v>-6.9683299199998601</c:v>
                </c:pt>
                <c:pt idx="7">
                  <c:v>-1.1049889199998688</c:v>
                </c:pt>
                <c:pt idx="8">
                  <c:v>1.4059427200000982</c:v>
                </c:pt>
                <c:pt idx="9">
                  <c:v>-2.4207578799999396</c:v>
                </c:pt>
                <c:pt idx="10">
                  <c:v>2.1100289700000303</c:v>
                </c:pt>
                <c:pt idx="11">
                  <c:v>-4.9643830299998513</c:v>
                </c:pt>
                <c:pt idx="12">
                  <c:v>-0.78805286999988766</c:v>
                </c:pt>
                <c:pt idx="13">
                  <c:v>-3.2791770799998972</c:v>
                </c:pt>
                <c:pt idx="14">
                  <c:v>7.7588542500000131</c:v>
                </c:pt>
                <c:pt idx="15">
                  <c:v>-0.55805286999986947</c:v>
                </c:pt>
                <c:pt idx="16">
                  <c:v>4.1700882500000489</c:v>
                </c:pt>
                <c:pt idx="17">
                  <c:v>0.63620000000008758</c:v>
                </c:pt>
                <c:pt idx="18">
                  <c:v>2.5898845699999811</c:v>
                </c:pt>
                <c:pt idx="19">
                  <c:v>1.4656062500000644</c:v>
                </c:pt>
                <c:pt idx="20">
                  <c:v>-2.2380850299999224</c:v>
                </c:pt>
                <c:pt idx="21">
                  <c:v>-2.7873636699998769</c:v>
                </c:pt>
                <c:pt idx="22">
                  <c:v>3.4805359299999736</c:v>
                </c:pt>
                <c:pt idx="23">
                  <c:v>5.6930682500000103</c:v>
                </c:pt>
                <c:pt idx="24">
                  <c:v>9.166434170000116</c:v>
                </c:pt>
                <c:pt idx="25">
                  <c:v>1.8019471300001442</c:v>
                </c:pt>
                <c:pt idx="26">
                  <c:v>0.90487856999988026</c:v>
                </c:pt>
                <c:pt idx="27">
                  <c:v>4.1709730000001173</c:v>
                </c:pt>
                <c:pt idx="28">
                  <c:v>0.7947572799999989</c:v>
                </c:pt>
                <c:pt idx="29">
                  <c:v>3.9099250000001575</c:v>
                </c:pt>
                <c:pt idx="30">
                  <c:v>3.3430203300000585</c:v>
                </c:pt>
                <c:pt idx="31">
                  <c:v>3.2937070799999901</c:v>
                </c:pt>
                <c:pt idx="32">
                  <c:v>-4.6467974299999923</c:v>
                </c:pt>
                <c:pt idx="33">
                  <c:v>-0.61524272000002611</c:v>
                </c:pt>
                <c:pt idx="34">
                  <c:v>0.43838953000010861</c:v>
                </c:pt>
                <c:pt idx="35">
                  <c:v>-1.5843672699999161</c:v>
                </c:pt>
                <c:pt idx="36">
                  <c:v>-7.7793879999998694</c:v>
                </c:pt>
                <c:pt idx="37">
                  <c:v>-11.612830519999875</c:v>
                </c:pt>
                <c:pt idx="38">
                  <c:v>3.1144770000000221</c:v>
                </c:pt>
                <c:pt idx="39">
                  <c:v>-4.6354032699999266</c:v>
                </c:pt>
                <c:pt idx="40">
                  <c:v>1.9182501700000216</c:v>
                </c:pt>
                <c:pt idx="41">
                  <c:v>4.1071679999959088E-2</c:v>
                </c:pt>
                <c:pt idx="42">
                  <c:v>2.3024755300000947</c:v>
                </c:pt>
                <c:pt idx="43">
                  <c:v>5.8134907300000691</c:v>
                </c:pt>
                <c:pt idx="44">
                  <c:v>8.2305359299999736</c:v>
                </c:pt>
                <c:pt idx="45">
                  <c:v>8.1628179300000738</c:v>
                </c:pt>
                <c:pt idx="46">
                  <c:v>3.7997884800000747</c:v>
                </c:pt>
                <c:pt idx="47">
                  <c:v>0.4386619300000234</c:v>
                </c:pt>
                <c:pt idx="48">
                  <c:v>-3.656791999999939</c:v>
                </c:pt>
                <c:pt idx="49">
                  <c:v>5.8630203300000971</c:v>
                </c:pt>
                <c:pt idx="50">
                  <c:v>3.7116097700000523</c:v>
                </c:pt>
                <c:pt idx="51">
                  <c:v>3.3625713700000688</c:v>
                </c:pt>
                <c:pt idx="52">
                  <c:v>6.8800882500000853</c:v>
                </c:pt>
                <c:pt idx="53">
                  <c:v>0.84973332000009805</c:v>
                </c:pt>
                <c:pt idx="54">
                  <c:v>-7.6388353199999983</c:v>
                </c:pt>
                <c:pt idx="55">
                  <c:v>-6.2167066299999192</c:v>
                </c:pt>
                <c:pt idx="56">
                  <c:v>-7.3611457499999347</c:v>
                </c:pt>
                <c:pt idx="57">
                  <c:v>-3.9152427199999806</c:v>
                </c:pt>
                <c:pt idx="58">
                  <c:v>-1.2770862299998953</c:v>
                </c:pt>
                <c:pt idx="59">
                  <c:v>1.4128179300000738</c:v>
                </c:pt>
                <c:pt idx="60">
                  <c:v>-1.3484156800000164</c:v>
                </c:pt>
                <c:pt idx="61">
                  <c:v>-9.5169317499999693</c:v>
                </c:pt>
                <c:pt idx="62">
                  <c:v>3.8426363300001185</c:v>
                </c:pt>
                <c:pt idx="63">
                  <c:v>-7.5011457499999779</c:v>
                </c:pt>
                <c:pt idx="64">
                  <c:v>4.2905268800000727</c:v>
                </c:pt>
                <c:pt idx="65">
                  <c:v>2.0883895300001427</c:v>
                </c:pt>
                <c:pt idx="66">
                  <c:v>9.6333795200000623</c:v>
                </c:pt>
                <c:pt idx="67">
                  <c:v>0.24620000000010123</c:v>
                </c:pt>
                <c:pt idx="68">
                  <c:v>1.2919149700000503</c:v>
                </c:pt>
                <c:pt idx="69">
                  <c:v>8.4052323300000467</c:v>
                </c:pt>
                <c:pt idx="70">
                  <c:v>0.48475727999999663</c:v>
                </c:pt>
                <c:pt idx="71">
                  <c:v>1.4845431300001337</c:v>
                </c:pt>
                <c:pt idx="72">
                  <c:v>-4.0548587199998565</c:v>
                </c:pt>
                <c:pt idx="73">
                  <c:v>1.5092421200000672</c:v>
                </c:pt>
                <c:pt idx="74">
                  <c:v>5.1082501700000194</c:v>
                </c:pt>
                <c:pt idx="75">
                  <c:v>13.911914970000055</c:v>
                </c:pt>
                <c:pt idx="76">
                  <c:v>2.6856169700001828</c:v>
                </c:pt>
                <c:pt idx="77">
                  <c:v>-8.7666204799999718</c:v>
                </c:pt>
                <c:pt idx="78">
                  <c:v>-5.9333469999999693</c:v>
                </c:pt>
                <c:pt idx="79">
                  <c:v>11.043293370000072</c:v>
                </c:pt>
                <c:pt idx="80">
                  <c:v>2.0751182800000265</c:v>
                </c:pt>
                <c:pt idx="81">
                  <c:v>-0.24832991999988963</c:v>
                </c:pt>
                <c:pt idx="82">
                  <c:v>0.87247424999998202</c:v>
                </c:pt>
                <c:pt idx="83">
                  <c:v>1.138661930000012</c:v>
                </c:pt>
                <c:pt idx="84">
                  <c:v>-12.553962469999817</c:v>
                </c:pt>
                <c:pt idx="85">
                  <c:v>-5.67650926999994</c:v>
                </c:pt>
                <c:pt idx="86">
                  <c:v>2.2537070799999697</c:v>
                </c:pt>
                <c:pt idx="87">
                  <c:v>2.0773605200001271</c:v>
                </c:pt>
                <c:pt idx="88">
                  <c:v>-4.5406917499999508</c:v>
                </c:pt>
                <c:pt idx="89">
                  <c:v>0.65561697000015329</c:v>
                </c:pt>
                <c:pt idx="90">
                  <c:v>-12.156797429999983</c:v>
                </c:pt>
                <c:pt idx="91">
                  <c:v>3.6519125199999962</c:v>
                </c:pt>
                <c:pt idx="92">
                  <c:v>4.0345413199999598</c:v>
                </c:pt>
                <c:pt idx="93">
                  <c:v>-2.527894520000018</c:v>
                </c:pt>
                <c:pt idx="94">
                  <c:v>-0.95679742999993778</c:v>
                </c:pt>
                <c:pt idx="95">
                  <c:v>1.4548859199999811</c:v>
                </c:pt>
                <c:pt idx="96">
                  <c:v>-0.5060326299997655</c:v>
                </c:pt>
                <c:pt idx="97">
                  <c:v>10.786200000000065</c:v>
                </c:pt>
                <c:pt idx="98">
                  <c:v>-0.78669999999999618</c:v>
                </c:pt>
                <c:pt idx="99">
                  <c:v>15.259797000000162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C-4394-BD4E-E48FF0CC0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329440"/>
        <c:axId val="883054208"/>
      </c:barChart>
      <c:catAx>
        <c:axId val="769329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3054208"/>
        <c:crosses val="autoZero"/>
        <c:auto val="1"/>
        <c:lblAlgn val="ctr"/>
        <c:lblOffset val="100"/>
        <c:noMultiLvlLbl val="0"/>
      </c:catAx>
      <c:valAx>
        <c:axId val="88305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32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6</xdr:row>
      <xdr:rowOff>95250</xdr:rowOff>
    </xdr:from>
    <xdr:to>
      <xdr:col>11</xdr:col>
      <xdr:colOff>152400</xdr:colOff>
      <xdr:row>21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6A54008-4F9C-4E17-76F1-ACF2D4FF3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344714</xdr:colOff>
      <xdr:row>9</xdr:row>
      <xdr:rowOff>9196</xdr:rowOff>
    </xdr:from>
    <xdr:to>
      <xdr:col>10</xdr:col>
      <xdr:colOff>190500</xdr:colOff>
      <xdr:row>31</xdr:row>
      <xdr:rowOff>27214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7618243-0C04-EE0B-1D36-61AFB868A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6</xdr:row>
      <xdr:rowOff>114300</xdr:rowOff>
    </xdr:from>
    <xdr:to>
      <xdr:col>8</xdr:col>
      <xdr:colOff>182880</xdr:colOff>
      <xdr:row>21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5597792-5873-DA7C-9074-36D950262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</xdr:colOff>
      <xdr:row>7</xdr:row>
      <xdr:rowOff>167640</xdr:rowOff>
    </xdr:from>
    <xdr:to>
      <xdr:col>21</xdr:col>
      <xdr:colOff>335280</xdr:colOff>
      <xdr:row>22</xdr:row>
      <xdr:rowOff>167640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DEF158F-1FF4-804B-51B0-5CCFFE2216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110756</xdr:colOff>
      <xdr:row>12</xdr:row>
      <xdr:rowOff>152399</xdr:rowOff>
    </xdr:from>
    <xdr:to>
      <xdr:col>8</xdr:col>
      <xdr:colOff>345559</xdr:colOff>
      <xdr:row>31</xdr:row>
      <xdr:rowOff>115186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0922E27-DD35-7A77-2AC4-2724CA4BA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7</xdr:row>
      <xdr:rowOff>76200</xdr:rowOff>
    </xdr:from>
    <xdr:to>
      <xdr:col>8</xdr:col>
      <xdr:colOff>365760</xdr:colOff>
      <xdr:row>22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E089D7D-8029-ACC8-68E3-3EFAA0B61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480060</xdr:colOff>
      <xdr:row>7</xdr:row>
      <xdr:rowOff>7620</xdr:rowOff>
    </xdr:from>
    <xdr:to>
      <xdr:col>21</xdr:col>
      <xdr:colOff>30480</xdr:colOff>
      <xdr:row>22</xdr:row>
      <xdr:rowOff>7620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F654A83-ECF2-6C22-FF33-EB12004D9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3849-FBB9-4840-8F6F-E70354237836}">
  <dimension ref="A1:M101"/>
  <sheetViews>
    <sheetView topLeftCell="D1" zoomScale="200" workbookViewId="0">
      <selection activeCell="L19" sqref="L1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M1" s="1"/>
    </row>
    <row r="2" spans="1:13" x14ac:dyDescent="0.2">
      <c r="A2">
        <v>120</v>
      </c>
      <c r="B2">
        <v>433.08</v>
      </c>
      <c r="C2">
        <f>AVERAGE(A2:A101)</f>
        <v>121.80300000000005</v>
      </c>
      <c r="D2">
        <f>AVERAGE(B2:B101)</f>
        <v>479.26579999999973</v>
      </c>
      <c r="E2">
        <f>_xlfn.VAR.P(A2:A101)</f>
        <v>7.3872909999999958</v>
      </c>
      <c r="F2">
        <f>_xlfn.VAR.P(B2:B101)</f>
        <v>113.73164636000003</v>
      </c>
      <c r="G2">
        <f>_xlfn.COVARIANCE.P(A2:A101,B2:B101)</f>
        <v>22.423052599999988</v>
      </c>
    </row>
    <row r="3" spans="1:13" x14ac:dyDescent="0.2">
      <c r="A3">
        <v>119.9</v>
      </c>
      <c r="B3">
        <v>464.15</v>
      </c>
    </row>
    <row r="4" spans="1:13" x14ac:dyDescent="0.2">
      <c r="A4">
        <v>121</v>
      </c>
      <c r="B4">
        <v>469.85</v>
      </c>
    </row>
    <row r="5" spans="1:13" x14ac:dyDescent="0.2">
      <c r="A5">
        <v>119.9</v>
      </c>
      <c r="B5">
        <v>468.04</v>
      </c>
    </row>
    <row r="6" spans="1:13" x14ac:dyDescent="0.2">
      <c r="A6">
        <v>121.1</v>
      </c>
      <c r="B6">
        <v>480.23</v>
      </c>
    </row>
    <row r="7" spans="1:13" x14ac:dyDescent="0.2">
      <c r="A7">
        <v>124.6</v>
      </c>
      <c r="B7">
        <v>486.11</v>
      </c>
    </row>
    <row r="8" spans="1:13" x14ac:dyDescent="0.2">
      <c r="A8">
        <v>121.6</v>
      </c>
      <c r="B8">
        <v>471.35</v>
      </c>
    </row>
    <row r="9" spans="1:13" x14ac:dyDescent="0.2">
      <c r="A9">
        <v>123.4</v>
      </c>
      <c r="B9">
        <v>482.72</v>
      </c>
    </row>
    <row r="10" spans="1:13" x14ac:dyDescent="0.2">
      <c r="A10">
        <v>124.8</v>
      </c>
      <c r="B10">
        <v>489.72</v>
      </c>
    </row>
    <row r="11" spans="1:13" x14ac:dyDescent="0.2">
      <c r="A11">
        <v>122.2</v>
      </c>
      <c r="B11">
        <v>477.7</v>
      </c>
    </row>
    <row r="12" spans="1:13" x14ac:dyDescent="0.2">
      <c r="A12">
        <v>117.7</v>
      </c>
      <c r="B12">
        <v>469.52</v>
      </c>
    </row>
    <row r="13" spans="1:13" x14ac:dyDescent="0.2">
      <c r="A13">
        <v>122.3</v>
      </c>
      <c r="B13">
        <v>475.46</v>
      </c>
    </row>
    <row r="14" spans="1:13" x14ac:dyDescent="0.2">
      <c r="A14">
        <v>122.1</v>
      </c>
      <c r="B14">
        <v>479.03</v>
      </c>
    </row>
    <row r="15" spans="1:13" x14ac:dyDescent="0.2">
      <c r="A15">
        <v>123.8</v>
      </c>
      <c r="B15">
        <v>481.81</v>
      </c>
    </row>
    <row r="16" spans="1:13" x14ac:dyDescent="0.2">
      <c r="A16">
        <v>121.5</v>
      </c>
      <c r="B16">
        <v>485.78</v>
      </c>
    </row>
    <row r="17" spans="1:2" x14ac:dyDescent="0.2">
      <c r="A17">
        <v>122.1</v>
      </c>
      <c r="B17">
        <v>479.26</v>
      </c>
    </row>
    <row r="18" spans="1:2" x14ac:dyDescent="0.2">
      <c r="A18">
        <v>120.5</v>
      </c>
      <c r="B18">
        <v>479.27</v>
      </c>
    </row>
    <row r="19" spans="1:2" x14ac:dyDescent="0.2">
      <c r="A19">
        <v>120</v>
      </c>
      <c r="B19">
        <v>474.31</v>
      </c>
    </row>
    <row r="20" spans="1:2" x14ac:dyDescent="0.2">
      <c r="A20">
        <v>124.3</v>
      </c>
      <c r="B20">
        <v>489.28</v>
      </c>
    </row>
    <row r="21" spans="1:2" x14ac:dyDescent="0.2">
      <c r="A21">
        <v>122.5</v>
      </c>
      <c r="B21">
        <v>482.5</v>
      </c>
    </row>
    <row r="22" spans="1:2" x14ac:dyDescent="0.2">
      <c r="A22">
        <v>122.7</v>
      </c>
      <c r="B22">
        <v>479.41</v>
      </c>
    </row>
    <row r="23" spans="1:2" x14ac:dyDescent="0.2">
      <c r="A23">
        <v>120.9</v>
      </c>
      <c r="B23">
        <v>473.47</v>
      </c>
    </row>
    <row r="24" spans="1:2" x14ac:dyDescent="0.2">
      <c r="A24">
        <v>125.1</v>
      </c>
      <c r="B24">
        <v>492.78</v>
      </c>
    </row>
    <row r="25" spans="1:2" x14ac:dyDescent="0.2">
      <c r="A25">
        <v>124.5</v>
      </c>
      <c r="B25">
        <v>493.03</v>
      </c>
    </row>
    <row r="26" spans="1:2" x14ac:dyDescent="0.2">
      <c r="A26">
        <v>118.7</v>
      </c>
      <c r="B26">
        <v>479.24</v>
      </c>
    </row>
    <row r="27" spans="1:2" x14ac:dyDescent="0.2">
      <c r="A27">
        <v>122.1</v>
      </c>
      <c r="B27">
        <v>481.62</v>
      </c>
    </row>
    <row r="28" spans="1:2" x14ac:dyDescent="0.2">
      <c r="A28">
        <v>125.7</v>
      </c>
      <c r="B28">
        <v>492.2</v>
      </c>
    </row>
    <row r="29" spans="1:2" x14ac:dyDescent="0.2">
      <c r="A29">
        <v>121</v>
      </c>
      <c r="B29">
        <v>480.72</v>
      </c>
    </row>
    <row r="30" spans="1:2" x14ac:dyDescent="0.2">
      <c r="A30">
        <v>123.6</v>
      </c>
      <c r="B30">
        <v>485.25</v>
      </c>
    </row>
    <row r="31" spans="1:2" x14ac:dyDescent="0.2">
      <c r="A31">
        <v>125</v>
      </c>
      <c r="B31">
        <v>492.88</v>
      </c>
    </row>
    <row r="32" spans="1:2" x14ac:dyDescent="0.2">
      <c r="A32">
        <v>124.1</v>
      </c>
      <c r="B32">
        <v>489.39</v>
      </c>
    </row>
    <row r="33" spans="1:2" x14ac:dyDescent="0.2">
      <c r="A33">
        <v>116.6</v>
      </c>
      <c r="B33">
        <v>467.88</v>
      </c>
    </row>
    <row r="34" spans="1:2" x14ac:dyDescent="0.2">
      <c r="A34">
        <v>120.7</v>
      </c>
      <c r="B34">
        <v>471.03</v>
      </c>
    </row>
    <row r="35" spans="1:2" x14ac:dyDescent="0.2">
      <c r="A35">
        <v>123.6</v>
      </c>
      <c r="B35">
        <v>483.84</v>
      </c>
    </row>
    <row r="36" spans="1:2" x14ac:dyDescent="0.2">
      <c r="A36">
        <v>121.1</v>
      </c>
      <c r="B36">
        <v>477.28</v>
      </c>
    </row>
    <row r="37" spans="1:2" x14ac:dyDescent="0.2">
      <c r="A37">
        <v>118.1</v>
      </c>
      <c r="B37">
        <v>466.88</v>
      </c>
    </row>
    <row r="38" spans="1:2" x14ac:dyDescent="0.2">
      <c r="A38">
        <v>118</v>
      </c>
      <c r="B38">
        <v>460.42</v>
      </c>
    </row>
    <row r="39" spans="1:2" x14ac:dyDescent="0.2">
      <c r="A39">
        <v>119.4</v>
      </c>
      <c r="B39">
        <v>460.38</v>
      </c>
    </row>
    <row r="40" spans="1:2" x14ac:dyDescent="0.2">
      <c r="A40">
        <v>123</v>
      </c>
      <c r="B40">
        <v>485.69</v>
      </c>
    </row>
    <row r="41" spans="1:2" x14ac:dyDescent="0.2">
      <c r="A41">
        <v>121.9</v>
      </c>
      <c r="B41">
        <v>474.58</v>
      </c>
    </row>
    <row r="42" spans="1:2" x14ac:dyDescent="0.2">
      <c r="A42">
        <v>123.7</v>
      </c>
      <c r="B42">
        <v>486.69</v>
      </c>
    </row>
    <row r="43" spans="1:2" x14ac:dyDescent="0.2">
      <c r="A43">
        <v>122.4</v>
      </c>
      <c r="B43">
        <v>480.77</v>
      </c>
    </row>
    <row r="44" spans="1:2" x14ac:dyDescent="0.2">
      <c r="A44">
        <v>123.9</v>
      </c>
      <c r="B44">
        <v>487.71</v>
      </c>
    </row>
    <row r="45" spans="1:2" x14ac:dyDescent="0.2">
      <c r="A45">
        <v>123.1</v>
      </c>
      <c r="B45">
        <v>488.7</v>
      </c>
    </row>
    <row r="46" spans="1:2" x14ac:dyDescent="0.2">
      <c r="A46">
        <v>125.1</v>
      </c>
      <c r="B46">
        <v>497.53</v>
      </c>
    </row>
    <row r="47" spans="1:2" x14ac:dyDescent="0.2">
      <c r="A47">
        <v>120.1</v>
      </c>
      <c r="B47">
        <v>482.12</v>
      </c>
    </row>
    <row r="48" spans="1:2" x14ac:dyDescent="0.2">
      <c r="A48">
        <v>125.6</v>
      </c>
      <c r="B48">
        <v>494.76</v>
      </c>
    </row>
    <row r="49" spans="1:2" x14ac:dyDescent="0.2">
      <c r="A49">
        <v>119.9</v>
      </c>
      <c r="B49">
        <v>473.83</v>
      </c>
    </row>
    <row r="50" spans="1:2" x14ac:dyDescent="0.2">
      <c r="A50">
        <v>124</v>
      </c>
      <c r="B50">
        <v>482.07</v>
      </c>
    </row>
    <row r="51" spans="1:2" x14ac:dyDescent="0.2">
      <c r="A51">
        <v>124.1</v>
      </c>
      <c r="B51">
        <v>491.91</v>
      </c>
    </row>
    <row r="52" spans="1:2" x14ac:dyDescent="0.2">
      <c r="A52">
        <v>116.7</v>
      </c>
      <c r="B52">
        <v>468.55</v>
      </c>
    </row>
    <row r="53" spans="1:2" x14ac:dyDescent="0.2">
      <c r="A53">
        <v>124.7</v>
      </c>
      <c r="B53">
        <v>491.35</v>
      </c>
    </row>
    <row r="54" spans="1:2" x14ac:dyDescent="0.2">
      <c r="A54">
        <v>120.5</v>
      </c>
      <c r="B54">
        <v>481.98</v>
      </c>
    </row>
    <row r="55" spans="1:2" x14ac:dyDescent="0.2">
      <c r="A55">
        <v>118.2</v>
      </c>
      <c r="B55">
        <v>469.58</v>
      </c>
    </row>
    <row r="56" spans="1:2" x14ac:dyDescent="0.2">
      <c r="A56">
        <v>117.4</v>
      </c>
      <c r="B56">
        <v>458.99</v>
      </c>
    </row>
    <row r="57" spans="1:2" x14ac:dyDescent="0.2">
      <c r="A57">
        <v>120.3</v>
      </c>
      <c r="B57">
        <v>468.31</v>
      </c>
    </row>
    <row r="58" spans="1:2" x14ac:dyDescent="0.2">
      <c r="A58">
        <v>121.5</v>
      </c>
      <c r="B58">
        <v>470.66</v>
      </c>
    </row>
    <row r="59" spans="1:2" x14ac:dyDescent="0.2">
      <c r="A59">
        <v>123.6</v>
      </c>
      <c r="B59">
        <v>480.54</v>
      </c>
    </row>
    <row r="60" spans="1:2" x14ac:dyDescent="0.2">
      <c r="A60">
        <v>118.3</v>
      </c>
      <c r="B60">
        <v>467.72</v>
      </c>
    </row>
    <row r="61" spans="1:2" x14ac:dyDescent="0.2">
      <c r="A61">
        <v>120.1</v>
      </c>
      <c r="B61">
        <v>475.37</v>
      </c>
    </row>
    <row r="62" spans="1:2" x14ac:dyDescent="0.2">
      <c r="A62">
        <v>123.2</v>
      </c>
      <c r="B62">
        <v>481.85</v>
      </c>
    </row>
    <row r="63" spans="1:2" x14ac:dyDescent="0.2">
      <c r="A63">
        <v>124.5</v>
      </c>
      <c r="B63">
        <v>477.82</v>
      </c>
    </row>
    <row r="64" spans="1:2" x14ac:dyDescent="0.2">
      <c r="A64">
        <v>120.9</v>
      </c>
      <c r="B64">
        <v>480.1</v>
      </c>
    </row>
    <row r="65" spans="1:2" x14ac:dyDescent="0.2">
      <c r="A65">
        <v>121.5</v>
      </c>
      <c r="B65">
        <v>470.52</v>
      </c>
    </row>
    <row r="66" spans="1:2" x14ac:dyDescent="0.2">
      <c r="A66">
        <v>119.6</v>
      </c>
      <c r="B66">
        <v>476.84</v>
      </c>
    </row>
    <row r="67" spans="1:2" x14ac:dyDescent="0.2">
      <c r="A67">
        <v>121.1</v>
      </c>
      <c r="B67">
        <v>478.93</v>
      </c>
    </row>
    <row r="68" spans="1:2" x14ac:dyDescent="0.2">
      <c r="A68">
        <v>120.8</v>
      </c>
      <c r="B68">
        <v>485.6</v>
      </c>
    </row>
    <row r="69" spans="1:2" x14ac:dyDescent="0.2">
      <c r="A69">
        <v>120</v>
      </c>
      <c r="B69">
        <v>473.92</v>
      </c>
    </row>
    <row r="70" spans="1:2" x14ac:dyDescent="0.2">
      <c r="A70">
        <v>122.7</v>
      </c>
      <c r="B70">
        <v>482.94</v>
      </c>
    </row>
    <row r="71" spans="1:2" x14ac:dyDescent="0.2">
      <c r="A71">
        <v>119.1</v>
      </c>
      <c r="B71">
        <v>479.57</v>
      </c>
    </row>
    <row r="72" spans="1:2" x14ac:dyDescent="0.2">
      <c r="A72">
        <v>123.6</v>
      </c>
      <c r="B72">
        <v>484.94</v>
      </c>
    </row>
    <row r="73" spans="1:2" x14ac:dyDescent="0.2">
      <c r="A73">
        <v>122.9</v>
      </c>
      <c r="B73">
        <v>483.75</v>
      </c>
    </row>
    <row r="74" spans="1:2" x14ac:dyDescent="0.2">
      <c r="A74">
        <v>116.4</v>
      </c>
      <c r="B74">
        <v>460.03</v>
      </c>
    </row>
    <row r="75" spans="1:2" x14ac:dyDescent="0.2">
      <c r="A75">
        <v>122.2</v>
      </c>
      <c r="B75">
        <v>481.63</v>
      </c>
    </row>
    <row r="76" spans="1:2" x14ac:dyDescent="0.2">
      <c r="A76">
        <v>123.7</v>
      </c>
      <c r="B76">
        <v>489.88</v>
      </c>
    </row>
    <row r="77" spans="1:2" x14ac:dyDescent="0.2">
      <c r="A77">
        <v>122.7</v>
      </c>
      <c r="B77">
        <v>495.56</v>
      </c>
    </row>
    <row r="78" spans="1:2" x14ac:dyDescent="0.2">
      <c r="A78">
        <v>122.3</v>
      </c>
      <c r="B78">
        <v>483.11</v>
      </c>
    </row>
    <row r="79" spans="1:2" x14ac:dyDescent="0.2">
      <c r="A79">
        <v>120.8</v>
      </c>
      <c r="B79">
        <v>467.2</v>
      </c>
    </row>
    <row r="80" spans="1:2" x14ac:dyDescent="0.2">
      <c r="A80">
        <v>129</v>
      </c>
      <c r="B80">
        <v>496.93</v>
      </c>
    </row>
    <row r="81" spans="1:2" x14ac:dyDescent="0.2">
      <c r="A81">
        <v>120.3</v>
      </c>
      <c r="B81">
        <v>485.57</v>
      </c>
    </row>
    <row r="82" spans="1:2" x14ac:dyDescent="0.2">
      <c r="A82">
        <v>121.4</v>
      </c>
      <c r="B82">
        <v>479.8</v>
      </c>
    </row>
    <row r="83" spans="1:2" x14ac:dyDescent="0.2">
      <c r="A83">
        <v>121.6</v>
      </c>
      <c r="B83">
        <v>478.07</v>
      </c>
    </row>
    <row r="84" spans="1:2" x14ac:dyDescent="0.2">
      <c r="A84">
        <v>126.5</v>
      </c>
      <c r="B84">
        <v>494.88</v>
      </c>
    </row>
    <row r="85" spans="1:2" x14ac:dyDescent="0.2">
      <c r="A85">
        <v>119.9</v>
      </c>
      <c r="B85">
        <v>474.53</v>
      </c>
    </row>
    <row r="86" spans="1:2" x14ac:dyDescent="0.2">
      <c r="A86">
        <v>126.1</v>
      </c>
      <c r="B86">
        <v>480.09</v>
      </c>
    </row>
    <row r="87" spans="1:2" x14ac:dyDescent="0.2">
      <c r="A87">
        <v>123.1</v>
      </c>
      <c r="B87">
        <v>477.21</v>
      </c>
    </row>
    <row r="88" spans="1:2" x14ac:dyDescent="0.2">
      <c r="A88">
        <v>116.6</v>
      </c>
      <c r="B88">
        <v>466.84</v>
      </c>
    </row>
    <row r="89" spans="1:2" x14ac:dyDescent="0.2">
      <c r="A89">
        <v>115.8</v>
      </c>
      <c r="B89">
        <v>464.68</v>
      </c>
    </row>
    <row r="90" spans="1:2" x14ac:dyDescent="0.2">
      <c r="A90">
        <v>119.5</v>
      </c>
      <c r="B90">
        <v>467.73</v>
      </c>
    </row>
    <row r="91" spans="1:2" x14ac:dyDescent="0.2">
      <c r="A91">
        <v>122.3</v>
      </c>
      <c r="B91">
        <v>481.08</v>
      </c>
    </row>
    <row r="92" spans="1:2" x14ac:dyDescent="0.2">
      <c r="A92">
        <v>120.7</v>
      </c>
      <c r="B92">
        <v>463.52</v>
      </c>
    </row>
    <row r="93" spans="1:2" x14ac:dyDescent="0.2">
      <c r="A93">
        <v>124.2</v>
      </c>
      <c r="B93">
        <v>490.02</v>
      </c>
    </row>
    <row r="94" spans="1:2" x14ac:dyDescent="0.2">
      <c r="A94">
        <v>121.8</v>
      </c>
      <c r="B94">
        <v>482.95</v>
      </c>
    </row>
    <row r="95" spans="1:2" x14ac:dyDescent="0.2">
      <c r="A95">
        <v>120.6</v>
      </c>
      <c r="B95">
        <v>472.86</v>
      </c>
    </row>
    <row r="96" spans="1:2" x14ac:dyDescent="0.2">
      <c r="A96">
        <v>120.7</v>
      </c>
      <c r="B96">
        <v>474.72</v>
      </c>
    </row>
    <row r="97" spans="1:2" x14ac:dyDescent="0.2">
      <c r="A97">
        <v>121.2</v>
      </c>
      <c r="B97">
        <v>478.59</v>
      </c>
    </row>
    <row r="98" spans="1:2" x14ac:dyDescent="0.2">
      <c r="A98">
        <v>129.69999999999999</v>
      </c>
      <c r="B98">
        <v>504.94</v>
      </c>
    </row>
    <row r="99" spans="1:2" x14ac:dyDescent="0.2">
      <c r="A99">
        <v>120</v>
      </c>
      <c r="B99">
        <v>484.46</v>
      </c>
    </row>
    <row r="100" spans="1:2" x14ac:dyDescent="0.2">
      <c r="A100">
        <v>130</v>
      </c>
      <c r="B100">
        <v>505.78</v>
      </c>
    </row>
    <row r="101" spans="1:2" x14ac:dyDescent="0.2">
      <c r="A101">
        <v>117</v>
      </c>
      <c r="B101">
        <v>480.86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A5C2-FB82-457B-9311-35B661AAE680}">
  <dimension ref="A1:Z101"/>
  <sheetViews>
    <sheetView zoomScale="44" zoomScaleNormal="84" workbookViewId="0">
      <selection activeCell="I5" sqref="I5"/>
    </sheetView>
  </sheetViews>
  <sheetFormatPr baseColWidth="10" defaultColWidth="8.83203125" defaultRowHeight="15" x14ac:dyDescent="0.2"/>
  <cols>
    <col min="23" max="24" width="31.5" customWidth="1"/>
    <col min="25" max="25" width="30.5" customWidth="1"/>
    <col min="26" max="26" width="28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23</v>
      </c>
      <c r="K1" t="s">
        <v>30</v>
      </c>
      <c r="L1" t="s">
        <v>10</v>
      </c>
      <c r="M1" t="s">
        <v>31</v>
      </c>
      <c r="N1" t="s">
        <v>32</v>
      </c>
      <c r="O1" t="s">
        <v>11</v>
      </c>
      <c r="P1" t="s">
        <v>12</v>
      </c>
      <c r="Q1" t="s">
        <v>33</v>
      </c>
      <c r="R1" t="s">
        <v>22</v>
      </c>
      <c r="T1" t="s">
        <v>13</v>
      </c>
      <c r="U1" t="s">
        <v>14</v>
      </c>
      <c r="W1" t="s">
        <v>20</v>
      </c>
      <c r="X1" t="s">
        <v>21</v>
      </c>
      <c r="Y1" t="s">
        <v>24</v>
      </c>
      <c r="Z1" t="s">
        <v>25</v>
      </c>
    </row>
    <row r="2" spans="1:26" x14ac:dyDescent="0.2">
      <c r="A2">
        <v>120</v>
      </c>
      <c r="B2">
        <v>433.08</v>
      </c>
      <c r="C2">
        <f>AVERAGE(A2:A101)</f>
        <v>121.80300000000005</v>
      </c>
      <c r="D2">
        <f>AVERAGE(B2:B101)</f>
        <v>479.26579999999973</v>
      </c>
      <c r="E2">
        <f>_xlfn.VAR.P(A2:A101)</f>
        <v>7.3872909999999958</v>
      </c>
      <c r="F2">
        <f>_xlfn.COVARIANCE.P(A2:A101,B2:B101)</f>
        <v>22.423052599999988</v>
      </c>
      <c r="H2">
        <f>D2-I2*C2</f>
        <v>109.55042316730135</v>
      </c>
      <c r="I2">
        <f>F2/E2</f>
        <v>3.0353552608121164</v>
      </c>
      <c r="J2">
        <f>H$2+I$2*A2</f>
        <v>473.7930544647553</v>
      </c>
      <c r="K2">
        <f>B2-J2</f>
        <v>-40.713054464755317</v>
      </c>
      <c r="L2">
        <f>J2-D$2</f>
        <v>-5.4727455352444281</v>
      </c>
      <c r="M2">
        <f>SUMSQ(K2:K101)</f>
        <v>4566.9715687123226</v>
      </c>
      <c r="N2">
        <f>SUMSQ(L2:L101)</f>
        <v>6806.1930672876761</v>
      </c>
      <c r="O2">
        <f>N2/(N2+M2)</f>
        <v>0.59844320249649097</v>
      </c>
      <c r="P2">
        <v>0.05</v>
      </c>
      <c r="Q2">
        <f>M2/(98*U2)</f>
        <v>6.3083680744600662E-2</v>
      </c>
      <c r="R2">
        <f>(M$2/98)*(1/100+T2^2/U$2)</f>
        <v>0.67109050412914839</v>
      </c>
      <c r="T2">
        <f>A2-C$2</f>
        <v>-1.8030000000000541</v>
      </c>
      <c r="U2">
        <f>SUMSQ(T2:T101)</f>
        <v>738.72909999999956</v>
      </c>
      <c r="W2">
        <f>I2-P12*SQRT(Q2)</f>
        <v>2.5369271897912928</v>
      </c>
      <c r="X2">
        <f>I2+P12*SQRT(Q2)</f>
        <v>3.5337833318329399</v>
      </c>
      <c r="Y2">
        <f>J2-P$12*SQRT(R2)</f>
        <v>472.16737646814778</v>
      </c>
      <c r="Z2">
        <f>J2+P$12*SQRT(R2)</f>
        <v>475.41873246136282</v>
      </c>
    </row>
    <row r="3" spans="1:26" x14ac:dyDescent="0.2">
      <c r="A3">
        <v>119.9</v>
      </c>
      <c r="B3">
        <v>464.15</v>
      </c>
      <c r="J3">
        <f t="shared" ref="J3:J66" si="0">H$2+I$2*A3</f>
        <v>473.48951893867411</v>
      </c>
      <c r="K3">
        <f t="shared" ref="K3:K66" si="1">B3-J3</f>
        <v>-9.3395189386741322</v>
      </c>
      <c r="L3">
        <f t="shared" ref="L3:L66" si="2">J3-D$2</f>
        <v>-5.7762810613256192</v>
      </c>
      <c r="R3">
        <f t="shared" ref="R3:R66" si="3">(M$2/98)*(1/100+T3^2/U$2)</f>
        <v>0.69446931621309671</v>
      </c>
      <c r="T3">
        <f t="shared" ref="T3:T66" si="4">A3-C$2</f>
        <v>-1.9030000000000484</v>
      </c>
      <c r="Y3">
        <f t="shared" ref="Y3:Y66" si="5">J3-P$12*SQRT(R3)</f>
        <v>471.83576644585293</v>
      </c>
      <c r="Z3">
        <f t="shared" ref="Z3:Z66" si="6">J3+P$12*SQRT(R3)</f>
        <v>475.14327143149529</v>
      </c>
    </row>
    <row r="4" spans="1:26" x14ac:dyDescent="0.2">
      <c r="A4">
        <v>121</v>
      </c>
      <c r="B4">
        <v>469.85</v>
      </c>
      <c r="J4">
        <f t="shared" si="0"/>
        <v>476.82840972556744</v>
      </c>
      <c r="K4">
        <f t="shared" si="1"/>
        <v>-6.9784097255674169</v>
      </c>
      <c r="L4">
        <f t="shared" si="2"/>
        <v>-2.4373902744322891</v>
      </c>
      <c r="R4">
        <f t="shared" si="3"/>
        <v>0.50669443210871223</v>
      </c>
      <c r="T4">
        <f t="shared" si="4"/>
        <v>-0.80300000000005411</v>
      </c>
      <c r="Y4">
        <f t="shared" si="5"/>
        <v>475.41581673526559</v>
      </c>
      <c r="Z4">
        <f t="shared" si="6"/>
        <v>478.24100271586929</v>
      </c>
    </row>
    <row r="5" spans="1:26" x14ac:dyDescent="0.2">
      <c r="A5">
        <v>119.9</v>
      </c>
      <c r="B5">
        <v>468.04</v>
      </c>
      <c r="J5">
        <f t="shared" si="0"/>
        <v>473.48951893867411</v>
      </c>
      <c r="K5">
        <f t="shared" si="1"/>
        <v>-5.449518938674089</v>
      </c>
      <c r="L5">
        <f t="shared" si="2"/>
        <v>-5.7762810613256192</v>
      </c>
      <c r="R5">
        <f t="shared" si="3"/>
        <v>0.69446931621309671</v>
      </c>
      <c r="T5">
        <f t="shared" si="4"/>
        <v>-1.9030000000000484</v>
      </c>
      <c r="Y5">
        <f t="shared" si="5"/>
        <v>471.83576644585293</v>
      </c>
      <c r="Z5">
        <f t="shared" si="6"/>
        <v>475.14327143149529</v>
      </c>
    </row>
    <row r="6" spans="1:26" x14ac:dyDescent="0.2">
      <c r="A6">
        <v>121.1</v>
      </c>
      <c r="B6">
        <v>480.23</v>
      </c>
      <c r="J6">
        <f t="shared" si="0"/>
        <v>477.13194525164863</v>
      </c>
      <c r="K6">
        <f t="shared" si="1"/>
        <v>3.0980547483513874</v>
      </c>
      <c r="L6">
        <f t="shared" si="2"/>
        <v>-2.1338547483510979</v>
      </c>
      <c r="R6">
        <f t="shared" si="3"/>
        <v>0.49719402978857519</v>
      </c>
      <c r="T6">
        <f t="shared" si="4"/>
        <v>-0.7030000000000598</v>
      </c>
      <c r="Y6">
        <f t="shared" si="5"/>
        <v>475.7326578199079</v>
      </c>
      <c r="Z6">
        <f t="shared" si="6"/>
        <v>478.53123268338936</v>
      </c>
    </row>
    <row r="7" spans="1:26" x14ac:dyDescent="0.2">
      <c r="A7">
        <v>124.6</v>
      </c>
      <c r="B7">
        <v>486.11</v>
      </c>
      <c r="J7">
        <f t="shared" si="0"/>
        <v>487.755688664491</v>
      </c>
      <c r="K7">
        <f t="shared" si="1"/>
        <v>-1.64568866449099</v>
      </c>
      <c r="L7">
        <f t="shared" si="2"/>
        <v>8.489888664491275</v>
      </c>
      <c r="N7" s="2" t="s">
        <v>16</v>
      </c>
      <c r="O7" s="3"/>
      <c r="R7">
        <f t="shared" si="3"/>
        <v>0.95953432596572708</v>
      </c>
      <c r="T7">
        <f t="shared" si="4"/>
        <v>2.7969999999999402</v>
      </c>
      <c r="Y7">
        <f t="shared" si="5"/>
        <v>485.81178723725503</v>
      </c>
      <c r="Z7">
        <f t="shared" si="6"/>
        <v>489.69959009172698</v>
      </c>
    </row>
    <row r="8" spans="1:26" x14ac:dyDescent="0.2">
      <c r="A8">
        <v>121.6</v>
      </c>
      <c r="B8">
        <v>471.35</v>
      </c>
      <c r="J8">
        <f t="shared" si="0"/>
        <v>478.6496228820547</v>
      </c>
      <c r="K8">
        <f t="shared" si="1"/>
        <v>-7.2996228820546776</v>
      </c>
      <c r="L8">
        <f t="shared" si="2"/>
        <v>-0.61617711794502839</v>
      </c>
      <c r="N8" s="3" t="s">
        <v>15</v>
      </c>
      <c r="O8" s="3"/>
      <c r="R8">
        <f t="shared" si="3"/>
        <v>0.4686171224112673</v>
      </c>
      <c r="T8">
        <f t="shared" si="4"/>
        <v>-0.2030000000000598</v>
      </c>
      <c r="Y8">
        <f t="shared" si="5"/>
        <v>477.2911434817288</v>
      </c>
      <c r="Z8">
        <f t="shared" si="6"/>
        <v>480.00810228238061</v>
      </c>
    </row>
    <row r="9" spans="1:26" x14ac:dyDescent="0.2">
      <c r="A9">
        <v>123.4</v>
      </c>
      <c r="B9">
        <v>482.72</v>
      </c>
      <c r="J9">
        <f t="shared" si="0"/>
        <v>484.11326235151654</v>
      </c>
      <c r="K9">
        <f t="shared" si="1"/>
        <v>-1.3932623515165119</v>
      </c>
      <c r="L9">
        <f t="shared" si="2"/>
        <v>4.8474623515168105</v>
      </c>
      <c r="R9">
        <f t="shared" si="3"/>
        <v>0.62690669413560796</v>
      </c>
      <c r="T9">
        <f t="shared" si="4"/>
        <v>1.5969999999999516</v>
      </c>
      <c r="Y9">
        <f t="shared" si="5"/>
        <v>482.54201183137349</v>
      </c>
      <c r="Z9">
        <f t="shared" si="6"/>
        <v>485.68451287165959</v>
      </c>
    </row>
    <row r="10" spans="1:26" x14ac:dyDescent="0.2">
      <c r="A10">
        <v>124.8</v>
      </c>
      <c r="B10">
        <v>489.72</v>
      </c>
      <c r="J10">
        <f t="shared" si="0"/>
        <v>488.36275971665344</v>
      </c>
      <c r="K10">
        <f t="shared" si="1"/>
        <v>1.3572402833465844</v>
      </c>
      <c r="L10">
        <f t="shared" si="2"/>
        <v>9.0969597166537142</v>
      </c>
      <c r="R10">
        <f t="shared" si="3"/>
        <v>1.0326356952125699</v>
      </c>
      <c r="T10">
        <f t="shared" si="4"/>
        <v>2.996999999999943</v>
      </c>
      <c r="Y10">
        <f t="shared" si="5"/>
        <v>486.34617000358378</v>
      </c>
      <c r="Z10">
        <f t="shared" si="6"/>
        <v>490.37934942972311</v>
      </c>
    </row>
    <row r="11" spans="1:26" x14ac:dyDescent="0.2">
      <c r="A11">
        <v>122.2</v>
      </c>
      <c r="B11">
        <v>477.7</v>
      </c>
      <c r="J11">
        <f t="shared" si="0"/>
        <v>480.47083603854196</v>
      </c>
      <c r="K11">
        <f t="shared" si="1"/>
        <v>-2.7708360385419724</v>
      </c>
      <c r="L11">
        <f t="shared" si="2"/>
        <v>1.2050360385422323</v>
      </c>
      <c r="N11" s="4" t="s">
        <v>17</v>
      </c>
      <c r="P11" s="4" t="s">
        <v>18</v>
      </c>
      <c r="R11">
        <f t="shared" si="3"/>
        <v>0.47596006284993475</v>
      </c>
      <c r="T11">
        <f t="shared" si="4"/>
        <v>0.39699999999994873</v>
      </c>
      <c r="Y11">
        <f t="shared" si="5"/>
        <v>479.10175474212582</v>
      </c>
      <c r="Z11">
        <f t="shared" si="6"/>
        <v>481.8399173349581</v>
      </c>
    </row>
    <row r="12" spans="1:26" x14ac:dyDescent="0.2">
      <c r="A12">
        <v>117.7</v>
      </c>
      <c r="B12">
        <v>469.52</v>
      </c>
      <c r="J12">
        <f t="shared" si="0"/>
        <v>466.81173736488745</v>
      </c>
      <c r="K12">
        <f t="shared" si="1"/>
        <v>2.7082626351125327</v>
      </c>
      <c r="L12">
        <f t="shared" si="2"/>
        <v>-12.45406263511228</v>
      </c>
      <c r="N12" s="4">
        <f>I2/SQRT(Q2)</f>
        <v>12.085121360873522</v>
      </c>
      <c r="P12" s="4">
        <f>_xlfn.T.INV.2T(P2,98)</f>
        <v>1.9844674545084788</v>
      </c>
      <c r="R12">
        <f t="shared" si="3"/>
        <v>1.5280066066276692</v>
      </c>
      <c r="T12">
        <f t="shared" si="4"/>
        <v>-4.1030000000000513</v>
      </c>
      <c r="Y12">
        <f t="shared" si="5"/>
        <v>464.35868625559056</v>
      </c>
      <c r="Z12">
        <f t="shared" si="6"/>
        <v>469.26478847418434</v>
      </c>
    </row>
    <row r="13" spans="1:26" x14ac:dyDescent="0.2">
      <c r="A13">
        <v>122.3</v>
      </c>
      <c r="B13">
        <v>475.46</v>
      </c>
      <c r="J13">
        <f t="shared" si="0"/>
        <v>480.77437156462315</v>
      </c>
      <c r="K13">
        <f t="shared" si="1"/>
        <v>-5.3143715646231726</v>
      </c>
      <c r="L13">
        <f t="shared" si="2"/>
        <v>1.5085715646234235</v>
      </c>
      <c r="R13">
        <f t="shared" si="3"/>
        <v>0.48159974390850102</v>
      </c>
      <c r="T13">
        <f t="shared" si="4"/>
        <v>0.49699999999994304</v>
      </c>
      <c r="Y13">
        <f t="shared" si="5"/>
        <v>479.39720298864938</v>
      </c>
      <c r="Z13">
        <f t="shared" si="6"/>
        <v>482.15154014059692</v>
      </c>
    </row>
    <row r="14" spans="1:26" x14ac:dyDescent="0.2">
      <c r="A14">
        <v>122.1</v>
      </c>
      <c r="B14">
        <v>479.03</v>
      </c>
      <c r="J14">
        <f t="shared" si="0"/>
        <v>480.16730051246071</v>
      </c>
      <c r="K14">
        <f t="shared" si="1"/>
        <v>-1.1373005124607403</v>
      </c>
      <c r="L14">
        <f t="shared" si="2"/>
        <v>0.90150051246098428</v>
      </c>
      <c r="N14" s="4" t="s">
        <v>19</v>
      </c>
      <c r="O14" s="4"/>
      <c r="P14" s="4"/>
      <c r="Q14" s="4"/>
      <c r="R14">
        <f t="shared" si="3"/>
        <v>0.4715820554062598</v>
      </c>
      <c r="T14">
        <f t="shared" si="4"/>
        <v>0.2969999999999402</v>
      </c>
      <c r="Y14">
        <f t="shared" si="5"/>
        <v>478.80453034967354</v>
      </c>
      <c r="Z14">
        <f t="shared" si="6"/>
        <v>481.53007067524788</v>
      </c>
    </row>
    <row r="15" spans="1:26" x14ac:dyDescent="0.2">
      <c r="A15">
        <v>123.8</v>
      </c>
      <c r="B15">
        <v>481.81</v>
      </c>
      <c r="J15">
        <f t="shared" si="0"/>
        <v>485.32740445584136</v>
      </c>
      <c r="K15">
        <f t="shared" si="1"/>
        <v>-3.5174044558413584</v>
      </c>
      <c r="L15">
        <f t="shared" si="2"/>
        <v>6.061604455841632</v>
      </c>
      <c r="O15" s="9" t="s">
        <v>46</v>
      </c>
      <c r="P15" s="9"/>
      <c r="R15">
        <f t="shared" si="3"/>
        <v>0.71759579357404135</v>
      </c>
      <c r="T15">
        <f t="shared" si="4"/>
        <v>1.996999999999943</v>
      </c>
      <c r="Y15">
        <f t="shared" si="5"/>
        <v>483.64634171334706</v>
      </c>
      <c r="Z15">
        <f t="shared" si="6"/>
        <v>487.00846719833567</v>
      </c>
    </row>
    <row r="16" spans="1:26" x14ac:dyDescent="0.2">
      <c r="A16">
        <v>121.5</v>
      </c>
      <c r="B16">
        <v>485.78</v>
      </c>
      <c r="J16">
        <f t="shared" si="0"/>
        <v>478.34608735597351</v>
      </c>
      <c r="K16">
        <f t="shared" si="1"/>
        <v>7.4339126440264636</v>
      </c>
      <c r="L16">
        <f t="shared" si="2"/>
        <v>-0.91971264402621955</v>
      </c>
      <c r="R16">
        <f t="shared" si="3"/>
        <v>0.47180915665694467</v>
      </c>
      <c r="T16">
        <f t="shared" si="4"/>
        <v>-0.30300000000005411</v>
      </c>
      <c r="Y16">
        <f t="shared" si="5"/>
        <v>476.98298909592984</v>
      </c>
      <c r="Z16">
        <f t="shared" si="6"/>
        <v>479.70918561601718</v>
      </c>
    </row>
    <row r="17" spans="1:26" x14ac:dyDescent="0.2">
      <c r="A17">
        <v>122.1</v>
      </c>
      <c r="B17">
        <v>479.26</v>
      </c>
      <c r="J17">
        <f t="shared" si="0"/>
        <v>480.16730051246071</v>
      </c>
      <c r="K17">
        <f t="shared" si="1"/>
        <v>-0.90730051246072208</v>
      </c>
      <c r="L17">
        <f t="shared" si="2"/>
        <v>0.90150051246098428</v>
      </c>
      <c r="R17">
        <f t="shared" si="3"/>
        <v>0.4715820554062598</v>
      </c>
      <c r="T17">
        <f t="shared" si="4"/>
        <v>0.2969999999999402</v>
      </c>
      <c r="Y17">
        <f t="shared" si="5"/>
        <v>478.80453034967354</v>
      </c>
      <c r="Z17">
        <f t="shared" si="6"/>
        <v>481.53007067524788</v>
      </c>
    </row>
    <row r="18" spans="1:26" x14ac:dyDescent="0.2">
      <c r="A18">
        <v>120.5</v>
      </c>
      <c r="B18">
        <v>479.27</v>
      </c>
      <c r="J18">
        <f t="shared" si="0"/>
        <v>475.31073209516137</v>
      </c>
      <c r="K18">
        <f t="shared" si="1"/>
        <v>3.9592679048386117</v>
      </c>
      <c r="L18">
        <f t="shared" si="2"/>
        <v>-3.9550679048383586</v>
      </c>
      <c r="R18">
        <f t="shared" si="3"/>
        <v>0.57312154793278014</v>
      </c>
      <c r="T18">
        <f t="shared" si="4"/>
        <v>-1.3030000000000541</v>
      </c>
      <c r="Y18">
        <f t="shared" si="5"/>
        <v>473.80839514329057</v>
      </c>
      <c r="Z18">
        <f t="shared" si="6"/>
        <v>476.81306904703217</v>
      </c>
    </row>
    <row r="19" spans="1:26" x14ac:dyDescent="0.2">
      <c r="A19">
        <v>120</v>
      </c>
      <c r="B19">
        <v>474.31</v>
      </c>
      <c r="J19">
        <f t="shared" si="0"/>
        <v>473.7930544647553</v>
      </c>
      <c r="K19">
        <f t="shared" si="1"/>
        <v>0.51694553524470166</v>
      </c>
      <c r="L19">
        <f t="shared" si="2"/>
        <v>-5.4727455352444281</v>
      </c>
      <c r="R19">
        <f t="shared" si="3"/>
        <v>0.67109050412914839</v>
      </c>
      <c r="T19">
        <f t="shared" si="4"/>
        <v>-1.8030000000000541</v>
      </c>
      <c r="Y19">
        <f t="shared" si="5"/>
        <v>472.16737646814778</v>
      </c>
      <c r="Z19">
        <f t="shared" si="6"/>
        <v>475.41873246136282</v>
      </c>
    </row>
    <row r="20" spans="1:26" x14ac:dyDescent="0.2">
      <c r="A20">
        <v>124.3</v>
      </c>
      <c r="B20">
        <v>489.28</v>
      </c>
      <c r="J20">
        <f t="shared" si="0"/>
        <v>486.84508208624743</v>
      </c>
      <c r="K20">
        <f t="shared" si="1"/>
        <v>2.4349179137525425</v>
      </c>
      <c r="L20">
        <f t="shared" si="2"/>
        <v>7.5792820862477015</v>
      </c>
      <c r="R20">
        <f t="shared" si="3"/>
        <v>0.8593448242071553</v>
      </c>
      <c r="T20">
        <f t="shared" si="4"/>
        <v>2.496999999999943</v>
      </c>
      <c r="Y20">
        <f t="shared" si="5"/>
        <v>485.00546381822687</v>
      </c>
      <c r="Z20">
        <f t="shared" si="6"/>
        <v>488.68470035426799</v>
      </c>
    </row>
    <row r="21" spans="1:26" x14ac:dyDescent="0.2">
      <c r="A21">
        <v>122.5</v>
      </c>
      <c r="B21">
        <v>482.5</v>
      </c>
      <c r="J21">
        <f t="shared" si="0"/>
        <v>481.38144261678559</v>
      </c>
      <c r="K21">
        <f t="shared" si="1"/>
        <v>1.1185573832144087</v>
      </c>
      <c r="L21">
        <f t="shared" si="2"/>
        <v>2.1156426167858626</v>
      </c>
      <c r="R21">
        <f t="shared" si="3"/>
        <v>0.49666412687031047</v>
      </c>
      <c r="T21">
        <f t="shared" si="4"/>
        <v>0.69699999999994589</v>
      </c>
      <c r="Y21">
        <f t="shared" si="5"/>
        <v>479.98290105498813</v>
      </c>
      <c r="Z21">
        <f t="shared" si="6"/>
        <v>482.77998417858305</v>
      </c>
    </row>
    <row r="22" spans="1:26" x14ac:dyDescent="0.2">
      <c r="A22">
        <v>122.7</v>
      </c>
      <c r="B22">
        <v>479.41</v>
      </c>
      <c r="J22">
        <f t="shared" si="0"/>
        <v>481.98851366894803</v>
      </c>
      <c r="K22">
        <f t="shared" si="1"/>
        <v>-2.5785136689480055</v>
      </c>
      <c r="L22">
        <f t="shared" si="2"/>
        <v>2.7227136689483018</v>
      </c>
      <c r="R22">
        <f t="shared" si="3"/>
        <v>0.51677520429168811</v>
      </c>
      <c r="T22">
        <f t="shared" si="4"/>
        <v>0.89699999999994873</v>
      </c>
      <c r="Y22">
        <f t="shared" si="5"/>
        <v>480.56193799382294</v>
      </c>
      <c r="Z22">
        <f t="shared" si="6"/>
        <v>483.41508934407312</v>
      </c>
    </row>
    <row r="23" spans="1:26" x14ac:dyDescent="0.2">
      <c r="A23">
        <v>120.9</v>
      </c>
      <c r="B23">
        <v>473.47</v>
      </c>
      <c r="J23">
        <f t="shared" si="0"/>
        <v>476.52487419948625</v>
      </c>
      <c r="K23">
        <f t="shared" si="1"/>
        <v>-3.0548741994862212</v>
      </c>
      <c r="L23">
        <f t="shared" si="2"/>
        <v>-2.7409258005134802</v>
      </c>
      <c r="R23">
        <f t="shared" si="3"/>
        <v>0.51745650804374121</v>
      </c>
      <c r="T23">
        <f t="shared" si="4"/>
        <v>-0.90300000000004843</v>
      </c>
      <c r="Y23">
        <f t="shared" si="5"/>
        <v>475.09735845291391</v>
      </c>
      <c r="Z23">
        <f t="shared" si="6"/>
        <v>477.95238994605859</v>
      </c>
    </row>
    <row r="24" spans="1:26" x14ac:dyDescent="0.2">
      <c r="A24">
        <v>125.1</v>
      </c>
      <c r="B24">
        <v>492.78</v>
      </c>
      <c r="J24">
        <f t="shared" si="0"/>
        <v>489.27336629489707</v>
      </c>
      <c r="K24">
        <f t="shared" si="1"/>
        <v>3.5066337051028995</v>
      </c>
      <c r="L24">
        <f t="shared" si="2"/>
        <v>10.007566294897345</v>
      </c>
      <c r="R24">
        <f t="shared" si="3"/>
        <v>1.1517503011945216</v>
      </c>
      <c r="T24">
        <f t="shared" si="4"/>
        <v>3.2969999999999402</v>
      </c>
      <c r="Y24">
        <f t="shared" si="5"/>
        <v>487.14364316260315</v>
      </c>
      <c r="Z24">
        <f t="shared" si="6"/>
        <v>491.40308942719099</v>
      </c>
    </row>
    <row r="25" spans="1:26" x14ac:dyDescent="0.2">
      <c r="A25">
        <v>124.5</v>
      </c>
      <c r="B25">
        <v>493.03</v>
      </c>
      <c r="J25">
        <f t="shared" si="0"/>
        <v>487.45215313840981</v>
      </c>
      <c r="K25">
        <f t="shared" si="1"/>
        <v>5.5778468615901602</v>
      </c>
      <c r="L25">
        <f t="shared" si="2"/>
        <v>8.1863531384100838</v>
      </c>
      <c r="R25">
        <f t="shared" si="3"/>
        <v>0.92487615176464621</v>
      </c>
      <c r="T25">
        <f t="shared" si="4"/>
        <v>2.6969999999999459</v>
      </c>
      <c r="Y25">
        <f t="shared" si="5"/>
        <v>485.54368123160964</v>
      </c>
      <c r="Z25">
        <f t="shared" si="6"/>
        <v>489.36062504520999</v>
      </c>
    </row>
    <row r="26" spans="1:26" x14ac:dyDescent="0.2">
      <c r="A26">
        <v>118.7</v>
      </c>
      <c r="B26">
        <v>479.24</v>
      </c>
      <c r="J26">
        <f t="shared" si="0"/>
        <v>469.84709262569959</v>
      </c>
      <c r="K26">
        <f t="shared" si="1"/>
        <v>9.392907374300421</v>
      </c>
      <c r="L26">
        <f t="shared" si="2"/>
        <v>-9.4187073743001406</v>
      </c>
      <c r="R26">
        <f t="shared" si="3"/>
        <v>1.0734256031820701</v>
      </c>
      <c r="T26">
        <f t="shared" si="4"/>
        <v>-3.1030000000000513</v>
      </c>
      <c r="Y26">
        <f t="shared" si="5"/>
        <v>467.79106021853676</v>
      </c>
      <c r="Z26">
        <f t="shared" si="6"/>
        <v>471.90312503286242</v>
      </c>
    </row>
    <row r="27" spans="1:26" x14ac:dyDescent="0.2">
      <c r="A27">
        <v>122.1</v>
      </c>
      <c r="B27">
        <v>481.62</v>
      </c>
      <c r="J27">
        <f t="shared" si="0"/>
        <v>480.16730051246071</v>
      </c>
      <c r="K27">
        <f t="shared" si="1"/>
        <v>1.4526994875392916</v>
      </c>
      <c r="L27">
        <f t="shared" si="2"/>
        <v>0.90150051246098428</v>
      </c>
      <c r="R27">
        <f t="shared" si="3"/>
        <v>0.4715820554062598</v>
      </c>
      <c r="T27">
        <f t="shared" si="4"/>
        <v>0.2969999999999402</v>
      </c>
      <c r="Y27">
        <f t="shared" si="5"/>
        <v>478.80453034967354</v>
      </c>
      <c r="Z27">
        <f t="shared" si="6"/>
        <v>481.53007067524788</v>
      </c>
    </row>
    <row r="28" spans="1:26" x14ac:dyDescent="0.2">
      <c r="A28">
        <v>125.7</v>
      </c>
      <c r="B28">
        <v>492.2</v>
      </c>
      <c r="J28">
        <f t="shared" si="0"/>
        <v>491.09457945138439</v>
      </c>
      <c r="K28">
        <f t="shared" si="1"/>
        <v>1.1054205486155979</v>
      </c>
      <c r="L28">
        <f t="shared" si="2"/>
        <v>11.828779451384662</v>
      </c>
      <c r="R28">
        <f t="shared" si="3"/>
        <v>1.4240447007605155</v>
      </c>
      <c r="T28">
        <f t="shared" si="4"/>
        <v>3.8969999999999487</v>
      </c>
      <c r="Y28">
        <f t="shared" si="5"/>
        <v>488.72644807588239</v>
      </c>
      <c r="Z28">
        <f t="shared" si="6"/>
        <v>493.46271082688639</v>
      </c>
    </row>
    <row r="29" spans="1:26" x14ac:dyDescent="0.2">
      <c r="A29">
        <v>121</v>
      </c>
      <c r="B29">
        <v>480.72</v>
      </c>
      <c r="J29">
        <f t="shared" si="0"/>
        <v>476.82840972556744</v>
      </c>
      <c r="K29">
        <f t="shared" si="1"/>
        <v>3.8915902744325876</v>
      </c>
      <c r="L29">
        <f t="shared" si="2"/>
        <v>-2.4373902744322891</v>
      </c>
      <c r="R29">
        <f t="shared" si="3"/>
        <v>0.50669443210871223</v>
      </c>
      <c r="T29">
        <f t="shared" si="4"/>
        <v>-0.80300000000005411</v>
      </c>
      <c r="Y29">
        <f t="shared" si="5"/>
        <v>475.41581673526559</v>
      </c>
      <c r="Z29">
        <f t="shared" si="6"/>
        <v>478.24100271586929</v>
      </c>
    </row>
    <row r="30" spans="1:26" x14ac:dyDescent="0.2">
      <c r="A30">
        <v>123.6</v>
      </c>
      <c r="B30">
        <v>485.25</v>
      </c>
      <c r="J30">
        <f t="shared" si="0"/>
        <v>484.72033340367892</v>
      </c>
      <c r="K30">
        <f t="shared" si="1"/>
        <v>0.52966659632107849</v>
      </c>
      <c r="L30">
        <f t="shared" si="2"/>
        <v>5.4545334036791928</v>
      </c>
      <c r="R30">
        <f t="shared" si="3"/>
        <v>0.66972789662503918</v>
      </c>
      <c r="T30">
        <f t="shared" si="4"/>
        <v>1.7969999999999402</v>
      </c>
      <c r="Y30">
        <f t="shared" si="5"/>
        <v>483.09630666469127</v>
      </c>
      <c r="Z30">
        <f t="shared" si="6"/>
        <v>486.34436014266657</v>
      </c>
    </row>
    <row r="31" spans="1:26" x14ac:dyDescent="0.2">
      <c r="A31">
        <v>125</v>
      </c>
      <c r="B31">
        <v>492.88</v>
      </c>
      <c r="J31">
        <f t="shared" si="0"/>
        <v>488.96983076881588</v>
      </c>
      <c r="K31">
        <f t="shared" si="1"/>
        <v>3.9101692311841134</v>
      </c>
      <c r="L31">
        <f t="shared" si="2"/>
        <v>9.7040307688161533</v>
      </c>
      <c r="R31">
        <f t="shared" si="3"/>
        <v>1.1107837589189808</v>
      </c>
      <c r="T31">
        <f t="shared" si="4"/>
        <v>3.1969999999999459</v>
      </c>
      <c r="Y31">
        <f t="shared" si="5"/>
        <v>486.87832656698765</v>
      </c>
      <c r="Z31">
        <f t="shared" si="6"/>
        <v>491.06133497064411</v>
      </c>
    </row>
    <row r="32" spans="1:26" x14ac:dyDescent="0.2">
      <c r="A32">
        <v>124.1</v>
      </c>
      <c r="B32">
        <v>489.39</v>
      </c>
      <c r="J32">
        <f t="shared" si="0"/>
        <v>486.23801103408499</v>
      </c>
      <c r="K32">
        <f t="shared" si="1"/>
        <v>3.1519889659149953</v>
      </c>
      <c r="L32">
        <f t="shared" si="2"/>
        <v>6.9722110340852623</v>
      </c>
      <c r="R32">
        <f t="shared" si="3"/>
        <v>0.7988601911092329</v>
      </c>
      <c r="T32">
        <f t="shared" si="4"/>
        <v>2.2969999999999402</v>
      </c>
      <c r="Y32">
        <f t="shared" si="5"/>
        <v>484.46431428199259</v>
      </c>
      <c r="Z32">
        <f t="shared" si="6"/>
        <v>488.0117077861774</v>
      </c>
    </row>
    <row r="33" spans="1:26" x14ac:dyDescent="0.2">
      <c r="A33">
        <v>116.6</v>
      </c>
      <c r="B33">
        <v>467.88</v>
      </c>
      <c r="J33">
        <f t="shared" si="0"/>
        <v>463.47284657799412</v>
      </c>
      <c r="K33">
        <f>B33-J33</f>
        <v>4.4071534220058766</v>
      </c>
      <c r="L33">
        <f t="shared" si="2"/>
        <v>-15.79295342200561</v>
      </c>
      <c r="R33">
        <f t="shared" si="3"/>
        <v>2.1737690129378611</v>
      </c>
      <c r="T33">
        <f t="shared" si="4"/>
        <v>-5.2030000000000598</v>
      </c>
      <c r="Y33">
        <f t="shared" si="5"/>
        <v>460.5470058730221</v>
      </c>
      <c r="Z33">
        <f t="shared" si="6"/>
        <v>466.39868728296614</v>
      </c>
    </row>
    <row r="34" spans="1:26" x14ac:dyDescent="0.2">
      <c r="A34">
        <v>120.7</v>
      </c>
      <c r="B34">
        <v>471.03</v>
      </c>
      <c r="J34">
        <f t="shared" si="0"/>
        <v>475.91780314732381</v>
      </c>
      <c r="K34">
        <f t="shared" si="1"/>
        <v>-4.8878031473238366</v>
      </c>
      <c r="L34">
        <f t="shared" si="2"/>
        <v>-3.3479968526759194</v>
      </c>
      <c r="R34">
        <f t="shared" si="3"/>
        <v>0.54276568075847653</v>
      </c>
      <c r="T34">
        <f t="shared" si="4"/>
        <v>-1.1030000000000513</v>
      </c>
      <c r="Y34">
        <f t="shared" si="5"/>
        <v>474.45579372869651</v>
      </c>
      <c r="Z34">
        <f t="shared" si="6"/>
        <v>477.37981256595111</v>
      </c>
    </row>
    <row r="35" spans="1:26" x14ac:dyDescent="0.2">
      <c r="A35">
        <v>123.6</v>
      </c>
      <c r="B35">
        <v>483.84</v>
      </c>
      <c r="J35">
        <f t="shared" si="0"/>
        <v>484.72033340367892</v>
      </c>
      <c r="K35">
        <f t="shared" si="1"/>
        <v>-0.88033340367894652</v>
      </c>
      <c r="L35">
        <f t="shared" si="2"/>
        <v>5.4545334036791928</v>
      </c>
      <c r="R35">
        <f t="shared" si="3"/>
        <v>0.66972789662503918</v>
      </c>
      <c r="T35">
        <f t="shared" si="4"/>
        <v>1.7969999999999402</v>
      </c>
      <c r="Y35">
        <f t="shared" si="5"/>
        <v>483.09630666469127</v>
      </c>
      <c r="Z35">
        <f t="shared" si="6"/>
        <v>486.34436014266657</v>
      </c>
    </row>
    <row r="36" spans="1:26" x14ac:dyDescent="0.2">
      <c r="A36">
        <v>121.1</v>
      </c>
      <c r="B36">
        <v>477.28</v>
      </c>
      <c r="J36">
        <f t="shared" si="0"/>
        <v>477.13194525164863</v>
      </c>
      <c r="K36">
        <f t="shared" si="1"/>
        <v>0.14805474835134191</v>
      </c>
      <c r="L36">
        <f t="shared" si="2"/>
        <v>-2.1338547483510979</v>
      </c>
      <c r="R36">
        <f t="shared" si="3"/>
        <v>0.49719402978857519</v>
      </c>
      <c r="T36">
        <f t="shared" si="4"/>
        <v>-0.7030000000000598</v>
      </c>
      <c r="Y36">
        <f t="shared" si="5"/>
        <v>475.7326578199079</v>
      </c>
      <c r="Z36">
        <f t="shared" si="6"/>
        <v>478.53123268338936</v>
      </c>
    </row>
    <row r="37" spans="1:26" x14ac:dyDescent="0.2">
      <c r="A37">
        <v>118.1</v>
      </c>
      <c r="B37">
        <v>466.88</v>
      </c>
      <c r="J37">
        <f t="shared" si="0"/>
        <v>468.02587946921227</v>
      </c>
      <c r="K37">
        <f t="shared" si="1"/>
        <v>-1.1458794692122751</v>
      </c>
      <c r="L37">
        <f t="shared" si="2"/>
        <v>-11.239920530787458</v>
      </c>
      <c r="R37">
        <f t="shared" si="3"/>
        <v>1.3310341218707293</v>
      </c>
      <c r="T37">
        <f t="shared" si="4"/>
        <v>-3.7030000000000598</v>
      </c>
      <c r="Y37">
        <f t="shared" si="5"/>
        <v>465.73639039508686</v>
      </c>
      <c r="Z37">
        <f t="shared" si="6"/>
        <v>470.31536854333768</v>
      </c>
    </row>
    <row r="38" spans="1:26" x14ac:dyDescent="0.2">
      <c r="A38">
        <v>118</v>
      </c>
      <c r="B38">
        <v>460.42</v>
      </c>
      <c r="J38">
        <f t="shared" si="0"/>
        <v>467.72234394313108</v>
      </c>
      <c r="K38">
        <f t="shared" si="1"/>
        <v>-7.3023439431310635</v>
      </c>
      <c r="L38">
        <f t="shared" si="2"/>
        <v>-11.543456056868649</v>
      </c>
      <c r="R38">
        <f t="shared" si="3"/>
        <v>1.3783847326376248</v>
      </c>
      <c r="T38">
        <f t="shared" si="4"/>
        <v>-3.8030000000000541</v>
      </c>
      <c r="Y38">
        <f t="shared" si="5"/>
        <v>465.39248725540307</v>
      </c>
      <c r="Z38">
        <f t="shared" si="6"/>
        <v>470.05220063085909</v>
      </c>
    </row>
    <row r="39" spans="1:26" x14ac:dyDescent="0.2">
      <c r="A39">
        <v>119.4</v>
      </c>
      <c r="B39">
        <v>460.38</v>
      </c>
      <c r="J39">
        <f t="shared" si="0"/>
        <v>471.97184130826804</v>
      </c>
      <c r="K39">
        <f t="shared" si="1"/>
        <v>-11.591841308268044</v>
      </c>
      <c r="L39">
        <f t="shared" si="2"/>
        <v>-7.2939586917316888</v>
      </c>
      <c r="R39">
        <f t="shared" si="3"/>
        <v>0.83028848085622498</v>
      </c>
      <c r="T39">
        <f t="shared" si="4"/>
        <v>-2.4030000000000484</v>
      </c>
      <c r="Y39">
        <f t="shared" si="5"/>
        <v>470.16359125244099</v>
      </c>
      <c r="Z39">
        <f t="shared" si="6"/>
        <v>473.78009136409509</v>
      </c>
    </row>
    <row r="40" spans="1:26" x14ac:dyDescent="0.2">
      <c r="A40">
        <v>123</v>
      </c>
      <c r="B40">
        <v>485.69</v>
      </c>
      <c r="J40">
        <f t="shared" si="0"/>
        <v>482.89912024719166</v>
      </c>
      <c r="K40">
        <f t="shared" si="1"/>
        <v>2.7908797528083369</v>
      </c>
      <c r="L40">
        <f t="shared" si="2"/>
        <v>3.6333202471919321</v>
      </c>
      <c r="R40">
        <f t="shared" si="3"/>
        <v>0.55640437253544384</v>
      </c>
      <c r="T40">
        <f t="shared" si="4"/>
        <v>1.1969999999999459</v>
      </c>
      <c r="Y40">
        <f t="shared" si="5"/>
        <v>481.41885600614165</v>
      </c>
      <c r="Z40">
        <f t="shared" si="6"/>
        <v>484.37938448824167</v>
      </c>
    </row>
    <row r="41" spans="1:26" x14ac:dyDescent="0.2">
      <c r="A41">
        <v>121.9</v>
      </c>
      <c r="B41">
        <v>474.58</v>
      </c>
      <c r="J41">
        <f t="shared" si="0"/>
        <v>479.56022946029833</v>
      </c>
      <c r="K41">
        <f t="shared" si="1"/>
        <v>-4.9802294602983466</v>
      </c>
      <c r="L41">
        <f t="shared" si="2"/>
        <v>0.29442946029860195</v>
      </c>
      <c r="R41">
        <f t="shared" si="3"/>
        <v>0.46661106136358682</v>
      </c>
      <c r="T41">
        <f t="shared" si="4"/>
        <v>9.6999999999951569E-2</v>
      </c>
      <c r="Y41">
        <f t="shared" si="5"/>
        <v>478.20466087484243</v>
      </c>
      <c r="Z41">
        <f t="shared" si="6"/>
        <v>480.91579804575423</v>
      </c>
    </row>
    <row r="42" spans="1:26" x14ac:dyDescent="0.2">
      <c r="A42">
        <v>123.7</v>
      </c>
      <c r="B42">
        <v>486.69</v>
      </c>
      <c r="J42">
        <f t="shared" si="0"/>
        <v>485.02386892976017</v>
      </c>
      <c r="K42">
        <f t="shared" si="1"/>
        <v>1.6661310702398282</v>
      </c>
      <c r="L42">
        <f t="shared" si="2"/>
        <v>5.7580689297604408</v>
      </c>
      <c r="R42">
        <f t="shared" si="3"/>
        <v>0.69303100829209585</v>
      </c>
      <c r="T42">
        <f t="shared" si="4"/>
        <v>1.8969999999999487</v>
      </c>
      <c r="Y42">
        <f t="shared" si="5"/>
        <v>483.3718298590494</v>
      </c>
      <c r="Z42">
        <f t="shared" si="6"/>
        <v>486.67590800047094</v>
      </c>
    </row>
    <row r="43" spans="1:26" x14ac:dyDescent="0.2">
      <c r="A43">
        <v>122.4</v>
      </c>
      <c r="B43">
        <v>480.77</v>
      </c>
      <c r="J43">
        <f t="shared" si="0"/>
        <v>481.0779070907044</v>
      </c>
      <c r="K43">
        <f t="shared" si="1"/>
        <v>-0.30790709070441835</v>
      </c>
      <c r="L43">
        <f t="shared" si="2"/>
        <v>1.8121070907046715</v>
      </c>
      <c r="R43">
        <f t="shared" si="3"/>
        <v>0.48850109858196022</v>
      </c>
      <c r="T43">
        <f t="shared" si="4"/>
        <v>0.59699999999995157</v>
      </c>
      <c r="Y43">
        <f t="shared" si="5"/>
        <v>479.69090615777668</v>
      </c>
      <c r="Z43">
        <f t="shared" si="6"/>
        <v>482.46490802363212</v>
      </c>
    </row>
    <row r="44" spans="1:26" x14ac:dyDescent="0.2">
      <c r="A44">
        <v>123.9</v>
      </c>
      <c r="B44">
        <v>487.71</v>
      </c>
      <c r="J44">
        <f t="shared" si="0"/>
        <v>485.63093998192261</v>
      </c>
      <c r="K44">
        <f t="shared" si="1"/>
        <v>2.0790600180773708</v>
      </c>
      <c r="L44">
        <f t="shared" si="2"/>
        <v>6.36513998192288</v>
      </c>
      <c r="R44">
        <f t="shared" si="3"/>
        <v>0.74342225247088245</v>
      </c>
      <c r="T44">
        <f t="shared" si="4"/>
        <v>2.0969999999999516</v>
      </c>
      <c r="Y44">
        <f t="shared" si="5"/>
        <v>483.91989369146467</v>
      </c>
      <c r="Z44">
        <f t="shared" si="6"/>
        <v>487.34198627238055</v>
      </c>
    </row>
    <row r="45" spans="1:26" x14ac:dyDescent="0.2">
      <c r="A45">
        <v>123.1</v>
      </c>
      <c r="B45">
        <v>488.7</v>
      </c>
      <c r="J45">
        <f t="shared" si="0"/>
        <v>483.20265577327285</v>
      </c>
      <c r="K45">
        <f t="shared" si="1"/>
        <v>5.4973442267271366</v>
      </c>
      <c r="L45">
        <f t="shared" si="2"/>
        <v>3.9368557732731233</v>
      </c>
      <c r="R45">
        <f t="shared" si="3"/>
        <v>0.57213744251314569</v>
      </c>
      <c r="T45">
        <f t="shared" si="4"/>
        <v>1.2969999999999402</v>
      </c>
      <c r="Y45">
        <f t="shared" si="5"/>
        <v>481.70160920487416</v>
      </c>
      <c r="Z45">
        <f t="shared" si="6"/>
        <v>484.70370234167154</v>
      </c>
    </row>
    <row r="46" spans="1:26" x14ac:dyDescent="0.2">
      <c r="A46">
        <v>125.1</v>
      </c>
      <c r="B46">
        <v>497.53</v>
      </c>
      <c r="J46">
        <f t="shared" si="0"/>
        <v>489.27336629489707</v>
      </c>
      <c r="K46">
        <f t="shared" si="1"/>
        <v>8.2566337051028995</v>
      </c>
      <c r="L46">
        <f t="shared" si="2"/>
        <v>10.007566294897345</v>
      </c>
      <c r="R46">
        <f t="shared" si="3"/>
        <v>1.1517503011945216</v>
      </c>
      <c r="T46">
        <f t="shared" si="4"/>
        <v>3.2969999999999402</v>
      </c>
      <c r="Y46">
        <f t="shared" si="5"/>
        <v>487.14364316260315</v>
      </c>
      <c r="Z46">
        <f t="shared" si="6"/>
        <v>491.40308942719099</v>
      </c>
    </row>
    <row r="47" spans="1:26" x14ac:dyDescent="0.2">
      <c r="A47">
        <v>120.1</v>
      </c>
      <c r="B47">
        <v>482.12</v>
      </c>
      <c r="J47">
        <f t="shared" si="0"/>
        <v>474.09658999083649</v>
      </c>
      <c r="K47">
        <f t="shared" si="1"/>
        <v>8.0234100091635128</v>
      </c>
      <c r="L47">
        <f t="shared" si="2"/>
        <v>-5.1692100091632369</v>
      </c>
      <c r="R47">
        <f t="shared" si="3"/>
        <v>0.64897336566009201</v>
      </c>
      <c r="T47">
        <f t="shared" si="4"/>
        <v>-1.7030000000000598</v>
      </c>
      <c r="Y47">
        <f t="shared" si="5"/>
        <v>472.49792517273511</v>
      </c>
      <c r="Z47">
        <f t="shared" si="6"/>
        <v>475.69525480893788</v>
      </c>
    </row>
    <row r="48" spans="1:26" x14ac:dyDescent="0.2">
      <c r="A48">
        <v>125.6</v>
      </c>
      <c r="B48">
        <v>494.76</v>
      </c>
      <c r="J48">
        <f t="shared" si="0"/>
        <v>490.79104392530314</v>
      </c>
      <c r="K48">
        <f t="shared" si="1"/>
        <v>3.9689560746968482</v>
      </c>
      <c r="L48">
        <f t="shared" si="2"/>
        <v>11.525243925303414</v>
      </c>
      <c r="R48">
        <f t="shared" si="3"/>
        <v>1.3755081167956165</v>
      </c>
      <c r="T48">
        <f t="shared" si="4"/>
        <v>3.7969999999999402</v>
      </c>
      <c r="Y48">
        <f t="shared" si="5"/>
        <v>488.4636196509955</v>
      </c>
      <c r="Z48">
        <f t="shared" si="6"/>
        <v>493.11846819961079</v>
      </c>
    </row>
    <row r="49" spans="1:26" x14ac:dyDescent="0.2">
      <c r="A49">
        <v>119.9</v>
      </c>
      <c r="B49">
        <v>473.83</v>
      </c>
      <c r="J49">
        <f t="shared" si="0"/>
        <v>473.48951893867411</v>
      </c>
      <c r="K49">
        <f t="shared" si="1"/>
        <v>0.34048106132587463</v>
      </c>
      <c r="L49">
        <f t="shared" si="2"/>
        <v>-5.7762810613256192</v>
      </c>
      <c r="R49">
        <f t="shared" si="3"/>
        <v>0.69446931621309671</v>
      </c>
      <c r="T49">
        <f t="shared" si="4"/>
        <v>-1.9030000000000484</v>
      </c>
      <c r="Y49">
        <f t="shared" si="5"/>
        <v>471.83576644585293</v>
      </c>
      <c r="Z49">
        <f t="shared" si="6"/>
        <v>475.14327143149529</v>
      </c>
    </row>
    <row r="50" spans="1:26" x14ac:dyDescent="0.2">
      <c r="A50">
        <v>124</v>
      </c>
      <c r="B50">
        <v>482.07</v>
      </c>
      <c r="J50">
        <f t="shared" si="0"/>
        <v>485.9344755080038</v>
      </c>
      <c r="K50">
        <f t="shared" si="1"/>
        <v>-3.8644755080038067</v>
      </c>
      <c r="L50">
        <f t="shared" si="2"/>
        <v>6.6686755080040712</v>
      </c>
      <c r="R50">
        <f t="shared" si="3"/>
        <v>0.77051038498261171</v>
      </c>
      <c r="T50">
        <f t="shared" si="4"/>
        <v>2.1969999999999459</v>
      </c>
      <c r="Y50">
        <f t="shared" si="5"/>
        <v>484.19253535896979</v>
      </c>
      <c r="Z50">
        <f t="shared" si="6"/>
        <v>487.67641565703781</v>
      </c>
    </row>
    <row r="51" spans="1:26" x14ac:dyDescent="0.2">
      <c r="A51">
        <v>124.1</v>
      </c>
      <c r="B51">
        <v>491.91</v>
      </c>
      <c r="J51">
        <f t="shared" si="0"/>
        <v>486.23801103408499</v>
      </c>
      <c r="K51">
        <f t="shared" si="1"/>
        <v>5.671988965915034</v>
      </c>
      <c r="L51">
        <f t="shared" si="2"/>
        <v>6.9722110340852623</v>
      </c>
      <c r="R51">
        <f t="shared" si="3"/>
        <v>0.7988601911092329</v>
      </c>
      <c r="T51">
        <f t="shared" si="4"/>
        <v>2.2969999999999402</v>
      </c>
      <c r="Y51">
        <f t="shared" si="5"/>
        <v>484.46431428199259</v>
      </c>
      <c r="Z51">
        <f t="shared" si="6"/>
        <v>488.0117077861774</v>
      </c>
    </row>
    <row r="52" spans="1:26" x14ac:dyDescent="0.2">
      <c r="A52">
        <v>116.7</v>
      </c>
      <c r="B52">
        <v>468.55</v>
      </c>
      <c r="J52">
        <f t="shared" si="0"/>
        <v>463.77638210407531</v>
      </c>
      <c r="K52">
        <f t="shared" si="1"/>
        <v>4.7736178959247013</v>
      </c>
      <c r="L52">
        <f t="shared" si="2"/>
        <v>-15.489417895924419</v>
      </c>
      <c r="R52">
        <f t="shared" si="3"/>
        <v>2.1087549715624694</v>
      </c>
      <c r="T52">
        <f t="shared" si="4"/>
        <v>-5.1030000000000513</v>
      </c>
      <c r="Y52">
        <f t="shared" si="5"/>
        <v>460.89462720223082</v>
      </c>
      <c r="Z52">
        <f t="shared" si="6"/>
        <v>466.6581370059198</v>
      </c>
    </row>
    <row r="53" spans="1:26" x14ac:dyDescent="0.2">
      <c r="A53">
        <v>124.7</v>
      </c>
      <c r="B53">
        <v>491.35</v>
      </c>
      <c r="J53">
        <f t="shared" si="0"/>
        <v>488.05922419057225</v>
      </c>
      <c r="K53">
        <f t="shared" si="1"/>
        <v>3.290775809427771</v>
      </c>
      <c r="L53">
        <f t="shared" si="2"/>
        <v>8.793424190572523</v>
      </c>
      <c r="R53">
        <f t="shared" si="3"/>
        <v>0.99545417378170509</v>
      </c>
      <c r="T53">
        <f t="shared" si="4"/>
        <v>2.8969999999999487</v>
      </c>
      <c r="Y53">
        <f t="shared" si="5"/>
        <v>486.0792723958524</v>
      </c>
      <c r="Z53">
        <f t="shared" si="6"/>
        <v>490.0391759852921</v>
      </c>
    </row>
    <row r="54" spans="1:26" x14ac:dyDescent="0.2">
      <c r="A54">
        <v>120.5</v>
      </c>
      <c r="B54">
        <v>481.98</v>
      </c>
      <c r="J54">
        <f t="shared" si="0"/>
        <v>475.31073209516137</v>
      </c>
      <c r="K54">
        <f t="shared" si="1"/>
        <v>6.6692679048386481</v>
      </c>
      <c r="L54">
        <f t="shared" si="2"/>
        <v>-3.9550679048383586</v>
      </c>
      <c r="R54">
        <f t="shared" si="3"/>
        <v>0.57312154793278014</v>
      </c>
      <c r="T54">
        <f t="shared" si="4"/>
        <v>-1.3030000000000541</v>
      </c>
      <c r="Y54">
        <f t="shared" si="5"/>
        <v>473.80839514329057</v>
      </c>
      <c r="Z54">
        <f t="shared" si="6"/>
        <v>476.81306904703217</v>
      </c>
    </row>
    <row r="55" spans="1:26" x14ac:dyDescent="0.2">
      <c r="A55">
        <v>118.2</v>
      </c>
      <c r="B55">
        <v>469.58</v>
      </c>
      <c r="J55">
        <f t="shared" si="0"/>
        <v>468.32941499529352</v>
      </c>
      <c r="K55">
        <f t="shared" si="1"/>
        <v>1.2505850047064655</v>
      </c>
      <c r="L55">
        <f t="shared" si="2"/>
        <v>-10.93638500470621</v>
      </c>
      <c r="R55">
        <f t="shared" si="3"/>
        <v>1.2849451847187197</v>
      </c>
      <c r="T55">
        <f t="shared" si="4"/>
        <v>-3.6030000000000513</v>
      </c>
      <c r="Y55">
        <f t="shared" si="5"/>
        <v>466.07991352461875</v>
      </c>
      <c r="Z55">
        <f t="shared" si="6"/>
        <v>470.57891646596829</v>
      </c>
    </row>
    <row r="56" spans="1:26" x14ac:dyDescent="0.2">
      <c r="A56">
        <v>117.4</v>
      </c>
      <c r="B56">
        <v>458.99</v>
      </c>
      <c r="J56">
        <f t="shared" si="0"/>
        <v>465.90113078664382</v>
      </c>
      <c r="K56">
        <f t="shared" si="1"/>
        <v>-6.9111307866438096</v>
      </c>
      <c r="L56">
        <f t="shared" si="2"/>
        <v>-13.36466921335591</v>
      </c>
      <c r="R56">
        <f t="shared" si="3"/>
        <v>1.6889835431517415</v>
      </c>
      <c r="T56">
        <f t="shared" si="4"/>
        <v>-4.4030000000000484</v>
      </c>
      <c r="Y56">
        <f t="shared" si="5"/>
        <v>463.32209902998568</v>
      </c>
      <c r="Z56">
        <f t="shared" si="6"/>
        <v>468.48016254330196</v>
      </c>
    </row>
    <row r="57" spans="1:26" x14ac:dyDescent="0.2">
      <c r="A57">
        <v>120.3</v>
      </c>
      <c r="B57">
        <v>468.31</v>
      </c>
      <c r="J57">
        <f t="shared" si="0"/>
        <v>474.70366104299893</v>
      </c>
      <c r="K57">
        <f t="shared" si="1"/>
        <v>-6.3936610429989287</v>
      </c>
      <c r="L57">
        <f t="shared" si="2"/>
        <v>-4.5621389570007977</v>
      </c>
      <c r="R57">
        <f t="shared" si="3"/>
        <v>0.60852410956665193</v>
      </c>
      <c r="T57">
        <f t="shared" si="4"/>
        <v>-1.503000000000057</v>
      </c>
      <c r="Y57">
        <f t="shared" si="5"/>
        <v>473.15561855743317</v>
      </c>
      <c r="Z57">
        <f t="shared" si="6"/>
        <v>476.25170352856469</v>
      </c>
    </row>
    <row r="58" spans="1:26" x14ac:dyDescent="0.2">
      <c r="A58">
        <v>121.5</v>
      </c>
      <c r="B58">
        <v>470.66</v>
      </c>
      <c r="J58">
        <f t="shared" si="0"/>
        <v>478.34608735597351</v>
      </c>
      <c r="K58">
        <f t="shared" si="1"/>
        <v>-7.6860873559734841</v>
      </c>
      <c r="L58">
        <f t="shared" si="2"/>
        <v>-0.91971264402621955</v>
      </c>
      <c r="R58">
        <f t="shared" si="3"/>
        <v>0.47180915665694467</v>
      </c>
      <c r="T58">
        <f t="shared" si="4"/>
        <v>-0.30300000000005411</v>
      </c>
      <c r="Y58">
        <f t="shared" si="5"/>
        <v>476.98298909592984</v>
      </c>
      <c r="Z58">
        <f t="shared" si="6"/>
        <v>479.70918561601718</v>
      </c>
    </row>
    <row r="59" spans="1:26" x14ac:dyDescent="0.2">
      <c r="A59">
        <v>123.6</v>
      </c>
      <c r="B59">
        <v>480.54</v>
      </c>
      <c r="J59">
        <f t="shared" si="0"/>
        <v>484.72033340367892</v>
      </c>
      <c r="K59">
        <f t="shared" si="1"/>
        <v>-4.180333403678901</v>
      </c>
      <c r="L59">
        <f t="shared" si="2"/>
        <v>5.4545334036791928</v>
      </c>
      <c r="R59">
        <f t="shared" si="3"/>
        <v>0.66972789662503918</v>
      </c>
      <c r="T59">
        <f t="shared" si="4"/>
        <v>1.7969999999999402</v>
      </c>
      <c r="Y59">
        <f t="shared" si="5"/>
        <v>483.09630666469127</v>
      </c>
      <c r="Z59">
        <f t="shared" si="6"/>
        <v>486.34436014266657</v>
      </c>
    </row>
    <row r="60" spans="1:26" x14ac:dyDescent="0.2">
      <c r="A60">
        <v>118.3</v>
      </c>
      <c r="B60">
        <v>467.72</v>
      </c>
      <c r="J60">
        <f t="shared" si="0"/>
        <v>468.63295052137471</v>
      </c>
      <c r="K60">
        <f t="shared" si="1"/>
        <v>-0.91295052137468247</v>
      </c>
      <c r="L60">
        <f t="shared" si="2"/>
        <v>-10.632849478625019</v>
      </c>
      <c r="R60">
        <f t="shared" si="3"/>
        <v>1.2401179211816082</v>
      </c>
      <c r="T60">
        <f t="shared" si="4"/>
        <v>-3.503000000000057</v>
      </c>
      <c r="Y60">
        <f t="shared" si="5"/>
        <v>466.42303601546371</v>
      </c>
      <c r="Z60">
        <f t="shared" si="6"/>
        <v>470.84286502728571</v>
      </c>
    </row>
    <row r="61" spans="1:26" x14ac:dyDescent="0.2">
      <c r="A61">
        <v>120.1</v>
      </c>
      <c r="B61">
        <v>475.37</v>
      </c>
      <c r="J61">
        <f t="shared" si="0"/>
        <v>474.09658999083649</v>
      </c>
      <c r="K61">
        <f t="shared" si="1"/>
        <v>1.2734100091635128</v>
      </c>
      <c r="L61">
        <f t="shared" si="2"/>
        <v>-5.1692100091632369</v>
      </c>
      <c r="R61">
        <f t="shared" si="3"/>
        <v>0.64897336566009201</v>
      </c>
      <c r="T61">
        <f t="shared" si="4"/>
        <v>-1.7030000000000598</v>
      </c>
      <c r="Y61">
        <f t="shared" si="5"/>
        <v>472.49792517273511</v>
      </c>
      <c r="Z61">
        <f t="shared" si="6"/>
        <v>475.69525480893788</v>
      </c>
    </row>
    <row r="62" spans="1:26" x14ac:dyDescent="0.2">
      <c r="A62">
        <v>123.2</v>
      </c>
      <c r="B62">
        <v>481.85</v>
      </c>
      <c r="J62">
        <f t="shared" si="0"/>
        <v>483.5061912993541</v>
      </c>
      <c r="K62">
        <f t="shared" si="1"/>
        <v>-1.6561912993540773</v>
      </c>
      <c r="L62">
        <f t="shared" si="2"/>
        <v>4.2403912993543713</v>
      </c>
      <c r="R62">
        <f t="shared" si="3"/>
        <v>0.58913218610574181</v>
      </c>
      <c r="T62">
        <f t="shared" si="4"/>
        <v>1.3969999999999487</v>
      </c>
      <c r="Y62">
        <f t="shared" si="5"/>
        <v>481.98301436002259</v>
      </c>
      <c r="Z62">
        <f t="shared" si="6"/>
        <v>485.02936823868561</v>
      </c>
    </row>
    <row r="63" spans="1:26" x14ac:dyDescent="0.2">
      <c r="A63">
        <v>124.5</v>
      </c>
      <c r="B63">
        <v>477.82</v>
      </c>
      <c r="J63">
        <f t="shared" si="0"/>
        <v>487.45215313840981</v>
      </c>
      <c r="K63">
        <f t="shared" si="1"/>
        <v>-9.6321531384098193</v>
      </c>
      <c r="L63">
        <f t="shared" si="2"/>
        <v>8.1863531384100838</v>
      </c>
      <c r="R63">
        <f t="shared" si="3"/>
        <v>0.92487615176464621</v>
      </c>
      <c r="T63">
        <f t="shared" si="4"/>
        <v>2.6969999999999459</v>
      </c>
      <c r="Y63">
        <f t="shared" si="5"/>
        <v>485.54368123160964</v>
      </c>
      <c r="Z63">
        <f t="shared" si="6"/>
        <v>489.36062504520999</v>
      </c>
    </row>
    <row r="64" spans="1:26" x14ac:dyDescent="0.2">
      <c r="A64">
        <v>120.9</v>
      </c>
      <c r="B64">
        <v>480.1</v>
      </c>
      <c r="J64">
        <f t="shared" si="0"/>
        <v>476.52487419948625</v>
      </c>
      <c r="K64">
        <f t="shared" si="1"/>
        <v>3.5751258005137743</v>
      </c>
      <c r="L64">
        <f t="shared" si="2"/>
        <v>-2.7409258005134802</v>
      </c>
      <c r="R64">
        <f t="shared" si="3"/>
        <v>0.51745650804374121</v>
      </c>
      <c r="T64">
        <f t="shared" si="4"/>
        <v>-0.90300000000004843</v>
      </c>
      <c r="Y64">
        <f t="shared" si="5"/>
        <v>475.09735845291391</v>
      </c>
      <c r="Z64">
        <f t="shared" si="6"/>
        <v>477.95238994605859</v>
      </c>
    </row>
    <row r="65" spans="1:26" x14ac:dyDescent="0.2">
      <c r="A65">
        <v>121.5</v>
      </c>
      <c r="B65">
        <v>470.52</v>
      </c>
      <c r="J65">
        <f t="shared" si="0"/>
        <v>478.34608735597351</v>
      </c>
      <c r="K65">
        <f t="shared" si="1"/>
        <v>-7.8260873559735273</v>
      </c>
      <c r="L65">
        <f t="shared" si="2"/>
        <v>-0.91971264402621955</v>
      </c>
      <c r="R65">
        <f t="shared" si="3"/>
        <v>0.47180915665694467</v>
      </c>
      <c r="T65">
        <f t="shared" si="4"/>
        <v>-0.30300000000005411</v>
      </c>
      <c r="Y65">
        <f t="shared" si="5"/>
        <v>476.98298909592984</v>
      </c>
      <c r="Z65">
        <f t="shared" si="6"/>
        <v>479.70918561601718</v>
      </c>
    </row>
    <row r="66" spans="1:26" x14ac:dyDescent="0.2">
      <c r="A66">
        <v>119.6</v>
      </c>
      <c r="B66">
        <v>476.84</v>
      </c>
      <c r="J66">
        <f t="shared" si="0"/>
        <v>472.57891236043042</v>
      </c>
      <c r="K66">
        <f t="shared" si="1"/>
        <v>4.2610876395695527</v>
      </c>
      <c r="L66">
        <f t="shared" si="2"/>
        <v>-6.6868876395693064</v>
      </c>
      <c r="R66">
        <f t="shared" si="3"/>
        <v>0.77217579415430082</v>
      </c>
      <c r="T66">
        <f t="shared" si="4"/>
        <v>-2.2030000000000598</v>
      </c>
      <c r="Y66">
        <f t="shared" si="5"/>
        <v>470.83509068115097</v>
      </c>
      <c r="Z66">
        <f t="shared" si="6"/>
        <v>474.32273403970987</v>
      </c>
    </row>
    <row r="67" spans="1:26" x14ac:dyDescent="0.2">
      <c r="A67">
        <v>121.1</v>
      </c>
      <c r="B67">
        <v>478.93</v>
      </c>
      <c r="J67">
        <f t="shared" ref="J67:J101" si="7">H$2+I$2*A67</f>
        <v>477.13194525164863</v>
      </c>
      <c r="K67">
        <f t="shared" ref="K67:K101" si="8">B67-J67</f>
        <v>1.798054748351376</v>
      </c>
      <c r="L67">
        <f t="shared" ref="L67:L101" si="9">J67-D$2</f>
        <v>-2.1338547483510979</v>
      </c>
      <c r="R67">
        <f t="shared" ref="R67:R101" si="10">(M$2/98)*(1/100+T67^2/U$2)</f>
        <v>0.49719402978857519</v>
      </c>
      <c r="T67">
        <f t="shared" ref="T67:T101" si="11">A67-C$2</f>
        <v>-0.7030000000000598</v>
      </c>
      <c r="Y67">
        <f t="shared" ref="Y67:Y101" si="12">J67-P$12*SQRT(R67)</f>
        <v>475.7326578199079</v>
      </c>
      <c r="Z67">
        <f t="shared" ref="Z67:Z101" si="13">J67+P$12*SQRT(R67)</f>
        <v>478.53123268338936</v>
      </c>
    </row>
    <row r="68" spans="1:26" x14ac:dyDescent="0.2">
      <c r="A68">
        <v>120.8</v>
      </c>
      <c r="B68">
        <v>485.6</v>
      </c>
      <c r="J68">
        <f t="shared" si="7"/>
        <v>476.221338673405</v>
      </c>
      <c r="K68">
        <f t="shared" si="8"/>
        <v>9.3786613265950223</v>
      </c>
      <c r="L68">
        <f t="shared" si="9"/>
        <v>-3.0444613265947282</v>
      </c>
      <c r="R68">
        <f t="shared" si="10"/>
        <v>0.52948025759366368</v>
      </c>
      <c r="T68">
        <f t="shared" si="11"/>
        <v>-1.003000000000057</v>
      </c>
      <c r="Y68">
        <f t="shared" si="12"/>
        <v>474.77733310969904</v>
      </c>
      <c r="Z68">
        <f t="shared" si="13"/>
        <v>477.66534423711096</v>
      </c>
    </row>
    <row r="69" spans="1:26" x14ac:dyDescent="0.2">
      <c r="A69">
        <v>120</v>
      </c>
      <c r="B69">
        <v>473.92</v>
      </c>
      <c r="J69">
        <f t="shared" si="7"/>
        <v>473.7930544647553</v>
      </c>
      <c r="K69">
        <f t="shared" si="8"/>
        <v>0.1269455352447153</v>
      </c>
      <c r="L69">
        <f t="shared" si="9"/>
        <v>-5.4727455352444281</v>
      </c>
      <c r="R69">
        <f t="shared" si="10"/>
        <v>0.67109050412914839</v>
      </c>
      <c r="T69">
        <f t="shared" si="11"/>
        <v>-1.8030000000000541</v>
      </c>
      <c r="Y69">
        <f t="shared" si="12"/>
        <v>472.16737646814778</v>
      </c>
      <c r="Z69">
        <f t="shared" si="13"/>
        <v>475.41873246136282</v>
      </c>
    </row>
    <row r="70" spans="1:26" x14ac:dyDescent="0.2">
      <c r="A70">
        <v>122.7</v>
      </c>
      <c r="B70">
        <v>482.94</v>
      </c>
      <c r="J70">
        <f t="shared" si="7"/>
        <v>481.98851366894803</v>
      </c>
      <c r="K70">
        <f t="shared" si="8"/>
        <v>0.95148633105196723</v>
      </c>
      <c r="L70">
        <f t="shared" si="9"/>
        <v>2.7227136689483018</v>
      </c>
      <c r="R70">
        <f t="shared" si="10"/>
        <v>0.51677520429168811</v>
      </c>
      <c r="T70">
        <f t="shared" si="11"/>
        <v>0.89699999999994873</v>
      </c>
      <c r="Y70">
        <f t="shared" si="12"/>
        <v>480.56193799382294</v>
      </c>
      <c r="Z70">
        <f t="shared" si="13"/>
        <v>483.41508934407312</v>
      </c>
    </row>
    <row r="71" spans="1:26" x14ac:dyDescent="0.2">
      <c r="A71">
        <v>119.1</v>
      </c>
      <c r="B71">
        <v>479.57</v>
      </c>
      <c r="J71">
        <f t="shared" si="7"/>
        <v>471.06123473002441</v>
      </c>
      <c r="K71">
        <f t="shared" si="8"/>
        <v>8.5087652699755836</v>
      </c>
      <c r="L71">
        <f t="shared" si="9"/>
        <v>-8.2045652699753191</v>
      </c>
      <c r="R71">
        <f t="shared" si="10"/>
        <v>0.92692006302080998</v>
      </c>
      <c r="T71">
        <f t="shared" si="11"/>
        <v>-2.7030000000000598</v>
      </c>
      <c r="Y71">
        <f t="shared" si="12"/>
        <v>469.15065519265733</v>
      </c>
      <c r="Z71">
        <f t="shared" si="13"/>
        <v>472.97181426739149</v>
      </c>
    </row>
    <row r="72" spans="1:26" x14ac:dyDescent="0.2">
      <c r="A72">
        <v>123.6</v>
      </c>
      <c r="B72">
        <v>484.94</v>
      </c>
      <c r="J72">
        <f t="shared" si="7"/>
        <v>484.72033340367892</v>
      </c>
      <c r="K72">
        <f t="shared" si="8"/>
        <v>0.21966659632107621</v>
      </c>
      <c r="L72">
        <f t="shared" si="9"/>
        <v>5.4545334036791928</v>
      </c>
      <c r="R72">
        <f t="shared" si="10"/>
        <v>0.66972789662503918</v>
      </c>
      <c r="T72">
        <f t="shared" si="11"/>
        <v>1.7969999999999402</v>
      </c>
      <c r="Y72">
        <f t="shared" si="12"/>
        <v>483.09630666469127</v>
      </c>
      <c r="Z72">
        <f t="shared" si="13"/>
        <v>486.34436014266657</v>
      </c>
    </row>
    <row r="73" spans="1:26" x14ac:dyDescent="0.2">
      <c r="A73">
        <v>122.9</v>
      </c>
      <c r="B73">
        <v>483.75</v>
      </c>
      <c r="J73">
        <f t="shared" si="7"/>
        <v>482.59558472111047</v>
      </c>
      <c r="K73">
        <f t="shared" si="8"/>
        <v>1.1544152788895303</v>
      </c>
      <c r="L73">
        <f t="shared" si="9"/>
        <v>3.329784721110741</v>
      </c>
      <c r="R73">
        <f t="shared" si="10"/>
        <v>0.54193297617263392</v>
      </c>
      <c r="T73">
        <f t="shared" si="11"/>
        <v>1.0969999999999516</v>
      </c>
      <c r="Y73">
        <f t="shared" si="12"/>
        <v>481.13469723160256</v>
      </c>
      <c r="Z73">
        <f t="shared" si="13"/>
        <v>484.05647221061838</v>
      </c>
    </row>
    <row r="74" spans="1:26" x14ac:dyDescent="0.2">
      <c r="A74">
        <v>116.4</v>
      </c>
      <c r="B74">
        <v>460.03</v>
      </c>
      <c r="J74">
        <f t="shared" si="7"/>
        <v>462.86577552583174</v>
      </c>
      <c r="K74">
        <f t="shared" si="8"/>
        <v>-2.8357755258317638</v>
      </c>
      <c r="L74">
        <f t="shared" si="9"/>
        <v>-16.400024474167992</v>
      </c>
      <c r="R74">
        <f t="shared" si="10"/>
        <v>2.3075821165333017</v>
      </c>
      <c r="T74">
        <f t="shared" si="11"/>
        <v>-5.4030000000000484</v>
      </c>
      <c r="Y74">
        <f t="shared" si="12"/>
        <v>459.85122502923656</v>
      </c>
      <c r="Z74">
        <f t="shared" si="13"/>
        <v>465.88032602242691</v>
      </c>
    </row>
    <row r="75" spans="1:26" x14ac:dyDescent="0.2">
      <c r="A75">
        <v>122.2</v>
      </c>
      <c r="B75">
        <v>481.63</v>
      </c>
      <c r="J75">
        <f t="shared" si="7"/>
        <v>480.47083603854196</v>
      </c>
      <c r="K75">
        <f t="shared" si="8"/>
        <v>1.1591639614580345</v>
      </c>
      <c r="L75">
        <f t="shared" si="9"/>
        <v>1.2050360385422323</v>
      </c>
      <c r="R75">
        <f t="shared" si="10"/>
        <v>0.47596006284993475</v>
      </c>
      <c r="T75">
        <f t="shared" si="11"/>
        <v>0.39699999999994873</v>
      </c>
      <c r="Y75">
        <f t="shared" si="12"/>
        <v>479.10175474212582</v>
      </c>
      <c r="Z75">
        <f t="shared" si="13"/>
        <v>481.8399173349581</v>
      </c>
    </row>
    <row r="76" spans="1:26" x14ac:dyDescent="0.2">
      <c r="A76">
        <v>123.7</v>
      </c>
      <c r="B76">
        <v>489.88</v>
      </c>
      <c r="J76">
        <f t="shared" si="7"/>
        <v>485.02386892976017</v>
      </c>
      <c r="K76">
        <f t="shared" si="8"/>
        <v>4.8561310702398259</v>
      </c>
      <c r="L76">
        <f t="shared" si="9"/>
        <v>5.7580689297604408</v>
      </c>
      <c r="R76">
        <f t="shared" si="10"/>
        <v>0.69303100829209585</v>
      </c>
      <c r="T76">
        <f t="shared" si="11"/>
        <v>1.8969999999999487</v>
      </c>
      <c r="Y76">
        <f t="shared" si="12"/>
        <v>483.3718298590494</v>
      </c>
      <c r="Z76">
        <f t="shared" si="13"/>
        <v>486.67590800047094</v>
      </c>
    </row>
    <row r="77" spans="1:26" x14ac:dyDescent="0.2">
      <c r="A77">
        <v>122.7</v>
      </c>
      <c r="B77">
        <v>495.56</v>
      </c>
      <c r="J77">
        <f t="shared" si="7"/>
        <v>481.98851366894803</v>
      </c>
      <c r="K77">
        <f t="shared" si="8"/>
        <v>13.571486331051972</v>
      </c>
      <c r="L77">
        <f t="shared" si="9"/>
        <v>2.7227136689483018</v>
      </c>
      <c r="R77">
        <f t="shared" si="10"/>
        <v>0.51677520429168811</v>
      </c>
      <c r="T77">
        <f t="shared" si="11"/>
        <v>0.89699999999994873</v>
      </c>
      <c r="Y77">
        <f t="shared" si="12"/>
        <v>480.56193799382294</v>
      </c>
      <c r="Z77">
        <f t="shared" si="13"/>
        <v>483.41508934407312</v>
      </c>
    </row>
    <row r="78" spans="1:26" x14ac:dyDescent="0.2">
      <c r="A78">
        <v>122.3</v>
      </c>
      <c r="B78">
        <v>483.11</v>
      </c>
      <c r="J78">
        <f t="shared" si="7"/>
        <v>480.77437156462315</v>
      </c>
      <c r="K78">
        <f t="shared" si="8"/>
        <v>2.3356284353768615</v>
      </c>
      <c r="L78">
        <f t="shared" si="9"/>
        <v>1.5085715646234235</v>
      </c>
      <c r="R78">
        <f t="shared" si="10"/>
        <v>0.48159974390850102</v>
      </c>
      <c r="T78">
        <f t="shared" si="11"/>
        <v>0.49699999999994304</v>
      </c>
      <c r="Y78">
        <f t="shared" si="12"/>
        <v>479.39720298864938</v>
      </c>
      <c r="Z78">
        <f t="shared" si="13"/>
        <v>482.15154014059692</v>
      </c>
    </row>
    <row r="79" spans="1:26" x14ac:dyDescent="0.2">
      <c r="A79">
        <v>120.8</v>
      </c>
      <c r="B79">
        <v>467.2</v>
      </c>
      <c r="J79">
        <f t="shared" si="7"/>
        <v>476.221338673405</v>
      </c>
      <c r="K79">
        <f t="shared" si="8"/>
        <v>-9.0213386734050118</v>
      </c>
      <c r="L79">
        <f t="shared" si="9"/>
        <v>-3.0444613265947282</v>
      </c>
      <c r="R79">
        <f t="shared" si="10"/>
        <v>0.52948025759366368</v>
      </c>
      <c r="T79">
        <f t="shared" si="11"/>
        <v>-1.003000000000057</v>
      </c>
      <c r="Y79">
        <f t="shared" si="12"/>
        <v>474.77733310969904</v>
      </c>
      <c r="Z79">
        <f t="shared" si="13"/>
        <v>477.66534423711096</v>
      </c>
    </row>
    <row r="80" spans="1:26" x14ac:dyDescent="0.2">
      <c r="A80">
        <v>129</v>
      </c>
      <c r="B80">
        <v>496.93</v>
      </c>
      <c r="J80">
        <f t="shared" si="7"/>
        <v>501.11125181206438</v>
      </c>
      <c r="K80">
        <f t="shared" si="8"/>
        <v>-4.1812518120643745</v>
      </c>
      <c r="L80">
        <f t="shared" si="9"/>
        <v>21.845451812064653</v>
      </c>
      <c r="R80">
        <f t="shared" si="10"/>
        <v>3.7335508695564705</v>
      </c>
      <c r="T80">
        <f t="shared" si="11"/>
        <v>7.1969999999999459</v>
      </c>
      <c r="Y80">
        <f t="shared" si="12"/>
        <v>497.27678469919334</v>
      </c>
      <c r="Z80">
        <f t="shared" si="13"/>
        <v>504.94571892493542</v>
      </c>
    </row>
    <row r="81" spans="1:26" x14ac:dyDescent="0.2">
      <c r="A81">
        <v>120.3</v>
      </c>
      <c r="B81">
        <v>485.57</v>
      </c>
      <c r="J81">
        <f t="shared" si="7"/>
        <v>474.70366104299893</v>
      </c>
      <c r="K81">
        <f t="shared" si="8"/>
        <v>10.866338957001062</v>
      </c>
      <c r="L81">
        <f t="shared" si="9"/>
        <v>-4.5621389570007977</v>
      </c>
      <c r="R81">
        <f t="shared" si="10"/>
        <v>0.60852410956665193</v>
      </c>
      <c r="T81">
        <f t="shared" si="11"/>
        <v>-1.503000000000057</v>
      </c>
      <c r="Y81">
        <f t="shared" si="12"/>
        <v>473.15561855743317</v>
      </c>
      <c r="Z81">
        <f t="shared" si="13"/>
        <v>476.25170352856469</v>
      </c>
    </row>
    <row r="82" spans="1:26" x14ac:dyDescent="0.2">
      <c r="A82">
        <v>121.4</v>
      </c>
      <c r="B82">
        <v>479.8</v>
      </c>
      <c r="J82">
        <f t="shared" si="7"/>
        <v>478.04255182989232</v>
      </c>
      <c r="K82">
        <f t="shared" si="8"/>
        <v>1.7574481701076934</v>
      </c>
      <c r="L82">
        <f t="shared" si="9"/>
        <v>-1.2232481701074107</v>
      </c>
      <c r="R82">
        <f t="shared" si="10"/>
        <v>0.47626286451751382</v>
      </c>
      <c r="T82">
        <f t="shared" si="11"/>
        <v>-0.40300000000004843</v>
      </c>
      <c r="Y82">
        <f t="shared" si="12"/>
        <v>476.67303510389075</v>
      </c>
      <c r="Z82">
        <f t="shared" si="13"/>
        <v>479.41206855589388</v>
      </c>
    </row>
    <row r="83" spans="1:26" x14ac:dyDescent="0.2">
      <c r="A83">
        <v>121.6</v>
      </c>
      <c r="B83">
        <v>478.07</v>
      </c>
      <c r="J83">
        <f t="shared" si="7"/>
        <v>478.6496228820547</v>
      </c>
      <c r="K83">
        <f t="shared" si="8"/>
        <v>-0.57962288205470713</v>
      </c>
      <c r="L83">
        <f t="shared" si="9"/>
        <v>-0.61617711794502839</v>
      </c>
      <c r="R83">
        <f t="shared" si="10"/>
        <v>0.4686171224112673</v>
      </c>
      <c r="T83">
        <f t="shared" si="11"/>
        <v>-0.2030000000000598</v>
      </c>
      <c r="Y83">
        <f t="shared" si="12"/>
        <v>477.2911434817288</v>
      </c>
      <c r="Z83">
        <f t="shared" si="13"/>
        <v>480.00810228238061</v>
      </c>
    </row>
    <row r="84" spans="1:26" x14ac:dyDescent="0.2">
      <c r="A84">
        <v>126.5</v>
      </c>
      <c r="B84">
        <v>494.88</v>
      </c>
      <c r="J84">
        <f t="shared" si="7"/>
        <v>493.52286366003409</v>
      </c>
      <c r="K84">
        <f t="shared" si="8"/>
        <v>1.3571363399659049</v>
      </c>
      <c r="L84">
        <f t="shared" si="9"/>
        <v>14.257063660034362</v>
      </c>
      <c r="R84">
        <f t="shared" si="10"/>
        <v>1.857757622615787</v>
      </c>
      <c r="T84">
        <f t="shared" si="11"/>
        <v>4.6969999999999459</v>
      </c>
      <c r="Y84">
        <f t="shared" si="12"/>
        <v>490.81804280203471</v>
      </c>
      <c r="Z84">
        <f t="shared" si="13"/>
        <v>496.22768451803347</v>
      </c>
    </row>
    <row r="85" spans="1:26" x14ac:dyDescent="0.2">
      <c r="A85">
        <v>119.9</v>
      </c>
      <c r="B85">
        <v>474.53</v>
      </c>
      <c r="J85">
        <f t="shared" si="7"/>
        <v>473.48951893867411</v>
      </c>
      <c r="K85">
        <f t="shared" si="8"/>
        <v>1.0404810613258633</v>
      </c>
      <c r="L85">
        <f t="shared" si="9"/>
        <v>-5.7762810613256192</v>
      </c>
      <c r="R85">
        <f t="shared" si="10"/>
        <v>0.69446931621309671</v>
      </c>
      <c r="T85">
        <f t="shared" si="11"/>
        <v>-1.9030000000000484</v>
      </c>
      <c r="Y85">
        <f t="shared" si="12"/>
        <v>471.83576644585293</v>
      </c>
      <c r="Z85">
        <f t="shared" si="13"/>
        <v>475.14327143149529</v>
      </c>
    </row>
    <row r="86" spans="1:26" x14ac:dyDescent="0.2">
      <c r="A86">
        <v>126.1</v>
      </c>
      <c r="B86">
        <v>480.09</v>
      </c>
      <c r="J86">
        <f t="shared" si="7"/>
        <v>492.30872155570921</v>
      </c>
      <c r="K86">
        <f t="shared" si="8"/>
        <v>-12.218721555709237</v>
      </c>
      <c r="L86">
        <f t="shared" si="9"/>
        <v>13.042921555709484</v>
      </c>
      <c r="R86">
        <f t="shared" si="10"/>
        <v>1.6308077727690113</v>
      </c>
      <c r="T86">
        <f t="shared" si="11"/>
        <v>4.2969999999999402</v>
      </c>
      <c r="Y86">
        <f t="shared" si="12"/>
        <v>489.77449541030791</v>
      </c>
      <c r="Z86">
        <f t="shared" si="13"/>
        <v>494.84294770111052</v>
      </c>
    </row>
    <row r="87" spans="1:26" x14ac:dyDescent="0.2">
      <c r="A87">
        <v>123.1</v>
      </c>
      <c r="B87">
        <v>477.21</v>
      </c>
      <c r="J87">
        <f t="shared" si="7"/>
        <v>483.20265577327285</v>
      </c>
      <c r="K87">
        <f t="shared" si="8"/>
        <v>-5.9926557732728725</v>
      </c>
      <c r="L87">
        <f t="shared" si="9"/>
        <v>3.9368557732731233</v>
      </c>
      <c r="R87">
        <f t="shared" si="10"/>
        <v>0.57213744251314569</v>
      </c>
      <c r="T87">
        <f t="shared" si="11"/>
        <v>1.2969999999999402</v>
      </c>
      <c r="Y87">
        <f t="shared" si="12"/>
        <v>481.70160920487416</v>
      </c>
      <c r="Z87">
        <f t="shared" si="13"/>
        <v>484.70370234167154</v>
      </c>
    </row>
    <row r="88" spans="1:26" x14ac:dyDescent="0.2">
      <c r="A88">
        <v>116.6</v>
      </c>
      <c r="B88">
        <v>466.84</v>
      </c>
      <c r="J88">
        <f t="shared" si="7"/>
        <v>463.47284657799412</v>
      </c>
      <c r="K88">
        <f t="shared" si="8"/>
        <v>3.3671534220058561</v>
      </c>
      <c r="L88">
        <f t="shared" si="9"/>
        <v>-15.79295342200561</v>
      </c>
      <c r="R88">
        <f t="shared" si="10"/>
        <v>2.1737690129378611</v>
      </c>
      <c r="T88">
        <f t="shared" si="11"/>
        <v>-5.2030000000000598</v>
      </c>
      <c r="Y88">
        <f t="shared" si="12"/>
        <v>460.5470058730221</v>
      </c>
      <c r="Z88">
        <f t="shared" si="13"/>
        <v>466.39868728296614</v>
      </c>
    </row>
    <row r="89" spans="1:26" x14ac:dyDescent="0.2">
      <c r="A89">
        <v>115.8</v>
      </c>
      <c r="B89">
        <v>464.68</v>
      </c>
      <c r="J89">
        <f t="shared" si="7"/>
        <v>461.04456236934442</v>
      </c>
      <c r="K89">
        <f t="shared" si="8"/>
        <v>3.6354376306555878</v>
      </c>
      <c r="L89">
        <f t="shared" si="9"/>
        <v>-18.22123763065531</v>
      </c>
      <c r="R89">
        <f t="shared" si="10"/>
        <v>2.7393015940770606</v>
      </c>
      <c r="T89">
        <f t="shared" si="11"/>
        <v>-6.003000000000057</v>
      </c>
      <c r="Y89">
        <f t="shared" si="12"/>
        <v>457.76010290793727</v>
      </c>
      <c r="Z89">
        <f t="shared" si="13"/>
        <v>464.32902183075157</v>
      </c>
    </row>
    <row r="90" spans="1:26" x14ac:dyDescent="0.2">
      <c r="A90">
        <v>119.5</v>
      </c>
      <c r="B90">
        <v>467.73</v>
      </c>
      <c r="J90">
        <f t="shared" si="7"/>
        <v>472.27537683434923</v>
      </c>
      <c r="K90">
        <f t="shared" si="8"/>
        <v>-4.5453768343492129</v>
      </c>
      <c r="L90">
        <f t="shared" si="9"/>
        <v>-6.9904231656504976</v>
      </c>
      <c r="R90">
        <f t="shared" si="10"/>
        <v>0.80060130069781688</v>
      </c>
      <c r="T90">
        <f t="shared" si="11"/>
        <v>-2.3030000000000541</v>
      </c>
      <c r="Y90">
        <f t="shared" si="12"/>
        <v>470.49974825512948</v>
      </c>
      <c r="Z90">
        <f t="shared" si="13"/>
        <v>474.05100541356899</v>
      </c>
    </row>
    <row r="91" spans="1:26" x14ac:dyDescent="0.2">
      <c r="A91">
        <v>122.3</v>
      </c>
      <c r="B91">
        <v>481.08</v>
      </c>
      <c r="J91">
        <f t="shared" si="7"/>
        <v>480.77437156462315</v>
      </c>
      <c r="K91">
        <f t="shared" si="8"/>
        <v>0.30562843537683193</v>
      </c>
      <c r="L91">
        <f t="shared" si="9"/>
        <v>1.5085715646234235</v>
      </c>
      <c r="R91">
        <f t="shared" si="10"/>
        <v>0.48159974390850102</v>
      </c>
      <c r="T91">
        <f t="shared" si="11"/>
        <v>0.49699999999994304</v>
      </c>
      <c r="Y91">
        <f t="shared" si="12"/>
        <v>479.39720298864938</v>
      </c>
      <c r="Z91">
        <f t="shared" si="13"/>
        <v>482.15154014059692</v>
      </c>
    </row>
    <row r="92" spans="1:26" x14ac:dyDescent="0.2">
      <c r="A92">
        <v>120.7</v>
      </c>
      <c r="B92">
        <v>463.52</v>
      </c>
      <c r="J92">
        <f t="shared" si="7"/>
        <v>475.91780314732381</v>
      </c>
      <c r="K92">
        <f t="shared" si="8"/>
        <v>-12.397803147323827</v>
      </c>
      <c r="L92">
        <f t="shared" si="9"/>
        <v>-3.3479968526759194</v>
      </c>
      <c r="R92">
        <f t="shared" si="10"/>
        <v>0.54276568075847653</v>
      </c>
      <c r="T92">
        <f t="shared" si="11"/>
        <v>-1.1030000000000513</v>
      </c>
      <c r="Y92">
        <f t="shared" si="12"/>
        <v>474.45579372869651</v>
      </c>
      <c r="Z92">
        <f t="shared" si="13"/>
        <v>477.37981256595111</v>
      </c>
    </row>
    <row r="93" spans="1:26" x14ac:dyDescent="0.2">
      <c r="A93">
        <v>124.2</v>
      </c>
      <c r="B93">
        <v>490.02</v>
      </c>
      <c r="J93">
        <f t="shared" si="7"/>
        <v>486.54154656016618</v>
      </c>
      <c r="K93">
        <f t="shared" si="8"/>
        <v>3.4784534398337996</v>
      </c>
      <c r="L93">
        <f t="shared" si="9"/>
        <v>7.2757465601664535</v>
      </c>
      <c r="R93">
        <f t="shared" si="10"/>
        <v>0.82847167085075035</v>
      </c>
      <c r="T93">
        <f t="shared" si="11"/>
        <v>2.3969999999999487</v>
      </c>
      <c r="Y93">
        <f t="shared" si="12"/>
        <v>484.73527596449418</v>
      </c>
      <c r="Z93">
        <f t="shared" si="13"/>
        <v>488.34781715583819</v>
      </c>
    </row>
    <row r="94" spans="1:26" x14ac:dyDescent="0.2">
      <c r="A94">
        <v>121.8</v>
      </c>
      <c r="B94">
        <v>482.95</v>
      </c>
      <c r="J94">
        <f t="shared" si="7"/>
        <v>479.25669393421714</v>
      </c>
      <c r="K94">
        <f t="shared" si="8"/>
        <v>3.6933060657828491</v>
      </c>
      <c r="L94">
        <f t="shared" si="9"/>
        <v>-9.1060657825892122E-3</v>
      </c>
      <c r="R94">
        <f t="shared" si="10"/>
        <v>0.46601807476458823</v>
      </c>
      <c r="T94">
        <f t="shared" si="11"/>
        <v>-3.0000000000569571E-3</v>
      </c>
      <c r="Y94">
        <f t="shared" si="12"/>
        <v>477.90198697594894</v>
      </c>
      <c r="Z94">
        <f t="shared" si="13"/>
        <v>480.61140089248534</v>
      </c>
    </row>
    <row r="95" spans="1:26" x14ac:dyDescent="0.2">
      <c r="A95">
        <v>120.6</v>
      </c>
      <c r="B95">
        <v>472.86</v>
      </c>
      <c r="J95">
        <f t="shared" si="7"/>
        <v>475.61426762124256</v>
      </c>
      <c r="K95">
        <f t="shared" si="8"/>
        <v>-2.7542676212425476</v>
      </c>
      <c r="L95">
        <f t="shared" si="9"/>
        <v>-3.6515323787571674</v>
      </c>
      <c r="R95">
        <f t="shared" si="10"/>
        <v>0.55731277753818342</v>
      </c>
      <c r="T95">
        <f t="shared" si="11"/>
        <v>-1.2030000000000598</v>
      </c>
      <c r="Y95">
        <f t="shared" si="12"/>
        <v>474.13279550772307</v>
      </c>
      <c r="Z95">
        <f t="shared" si="13"/>
        <v>477.09573973476205</v>
      </c>
    </row>
    <row r="96" spans="1:26" x14ac:dyDescent="0.2">
      <c r="A96">
        <v>120.7</v>
      </c>
      <c r="B96">
        <v>474.72</v>
      </c>
      <c r="J96">
        <f t="shared" si="7"/>
        <v>475.91780314732381</v>
      </c>
      <c r="K96">
        <f t="shared" si="8"/>
        <v>-1.197803147323782</v>
      </c>
      <c r="L96">
        <f t="shared" si="9"/>
        <v>-3.3479968526759194</v>
      </c>
      <c r="R96">
        <f t="shared" si="10"/>
        <v>0.54276568075847653</v>
      </c>
      <c r="T96">
        <f t="shared" si="11"/>
        <v>-1.1030000000000513</v>
      </c>
      <c r="Y96">
        <f t="shared" si="12"/>
        <v>474.45579372869651</v>
      </c>
      <c r="Z96">
        <f t="shared" si="13"/>
        <v>477.37981256595111</v>
      </c>
    </row>
    <row r="97" spans="1:26" x14ac:dyDescent="0.2">
      <c r="A97">
        <v>121.2</v>
      </c>
      <c r="B97">
        <v>478.59</v>
      </c>
      <c r="J97">
        <f t="shared" si="7"/>
        <v>477.43548077772988</v>
      </c>
      <c r="K97">
        <f t="shared" si="8"/>
        <v>1.1545192222700962</v>
      </c>
      <c r="L97">
        <f t="shared" si="9"/>
        <v>-1.8303192222698499</v>
      </c>
      <c r="R97">
        <f t="shared" si="10"/>
        <v>0.48895530108332896</v>
      </c>
      <c r="T97">
        <f t="shared" si="11"/>
        <v>-0.60300000000005127</v>
      </c>
      <c r="Y97">
        <f t="shared" si="12"/>
        <v>476.04783518614511</v>
      </c>
      <c r="Z97">
        <f t="shared" si="13"/>
        <v>478.82312636931465</v>
      </c>
    </row>
    <row r="98" spans="1:26" x14ac:dyDescent="0.2">
      <c r="A98">
        <v>129.69999999999999</v>
      </c>
      <c r="B98">
        <v>504.94</v>
      </c>
      <c r="J98">
        <f t="shared" si="7"/>
        <v>503.23600049463283</v>
      </c>
      <c r="K98">
        <f t="shared" si="8"/>
        <v>1.7039995053671646</v>
      </c>
      <c r="L98">
        <f t="shared" si="9"/>
        <v>23.970200494633104</v>
      </c>
      <c r="R98">
        <f t="shared" si="10"/>
        <v>4.400080423567756</v>
      </c>
      <c r="T98">
        <f t="shared" si="11"/>
        <v>7.8969999999999345</v>
      </c>
      <c r="Y98">
        <f t="shared" si="12"/>
        <v>499.07330840174899</v>
      </c>
      <c r="Z98">
        <f t="shared" si="13"/>
        <v>507.39869258751668</v>
      </c>
    </row>
    <row r="99" spans="1:26" x14ac:dyDescent="0.2">
      <c r="A99">
        <v>120</v>
      </c>
      <c r="B99">
        <v>484.46</v>
      </c>
      <c r="J99">
        <f t="shared" si="7"/>
        <v>473.7930544647553</v>
      </c>
      <c r="K99">
        <f t="shared" si="8"/>
        <v>10.666945535244679</v>
      </c>
      <c r="L99">
        <f t="shared" si="9"/>
        <v>-5.4727455352444281</v>
      </c>
      <c r="R99">
        <f t="shared" si="10"/>
        <v>0.67109050412914839</v>
      </c>
      <c r="T99">
        <f t="shared" si="11"/>
        <v>-1.8030000000000541</v>
      </c>
      <c r="Y99">
        <f t="shared" si="12"/>
        <v>472.16737646814778</v>
      </c>
      <c r="Z99">
        <f t="shared" si="13"/>
        <v>475.41873246136282</v>
      </c>
    </row>
    <row r="100" spans="1:26" x14ac:dyDescent="0.2">
      <c r="A100">
        <v>130</v>
      </c>
      <c r="B100">
        <v>505.78</v>
      </c>
      <c r="J100">
        <f t="shared" si="7"/>
        <v>504.14660707287646</v>
      </c>
      <c r="K100">
        <f t="shared" si="8"/>
        <v>1.6333929271235093</v>
      </c>
      <c r="L100">
        <f t="shared" si="9"/>
        <v>24.880807072876735</v>
      </c>
      <c r="R100">
        <f t="shared" si="10"/>
        <v>4.7046610509388467</v>
      </c>
      <c r="T100">
        <f t="shared" si="11"/>
        <v>8.1969999999999459</v>
      </c>
      <c r="Y100">
        <f t="shared" si="12"/>
        <v>499.84225139485062</v>
      </c>
      <c r="Z100">
        <f t="shared" si="13"/>
        <v>508.45096275090231</v>
      </c>
    </row>
    <row r="101" spans="1:26" x14ac:dyDescent="0.2">
      <c r="A101">
        <v>117</v>
      </c>
      <c r="B101">
        <v>480.86</v>
      </c>
      <c r="J101">
        <f t="shared" si="7"/>
        <v>464.68698868231894</v>
      </c>
      <c r="K101">
        <f t="shared" si="8"/>
        <v>16.173011317681073</v>
      </c>
      <c r="L101">
        <f t="shared" si="9"/>
        <v>-14.578811317680788</v>
      </c>
      <c r="R101">
        <f t="shared" si="10"/>
        <v>1.921282889125665</v>
      </c>
      <c r="T101">
        <f t="shared" si="11"/>
        <v>-4.8030000000000541</v>
      </c>
      <c r="Y101">
        <f t="shared" si="12"/>
        <v>461.93631141487293</v>
      </c>
      <c r="Z101">
        <f t="shared" si="13"/>
        <v>467.43766594976495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89F8-68BB-42E3-A228-AF5EA5DF9D70}">
  <dimension ref="A1:P101"/>
  <sheetViews>
    <sheetView topLeftCell="H1" zoomScale="125" workbookViewId="0">
      <selection activeCell="O31" sqref="O31"/>
    </sheetView>
  </sheetViews>
  <sheetFormatPr baseColWidth="10" defaultColWidth="8.83203125" defaultRowHeight="15" x14ac:dyDescent="0.2"/>
  <cols>
    <col min="2" max="2" width="12" bestFit="1" customWidth="1"/>
    <col min="9" max="9" width="10.1640625" customWidth="1"/>
    <col min="11" max="11" width="10.6640625" customWidth="1"/>
    <col min="12" max="12" width="12" bestFit="1" customWidth="1"/>
    <col min="13" max="14" width="11" bestFit="1" customWidth="1"/>
  </cols>
  <sheetData>
    <row r="1" spans="1:16" x14ac:dyDescent="0.2">
      <c r="A1" t="s">
        <v>30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10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N1" t="s">
        <v>26</v>
      </c>
      <c r="O1" t="s">
        <v>12</v>
      </c>
      <c r="P1" t="s">
        <v>18</v>
      </c>
    </row>
    <row r="2" spans="1:16" x14ac:dyDescent="0.2">
      <c r="A2">
        <v>-40.713054464755317</v>
      </c>
      <c r="B2">
        <f>AVERAGE(A2:A101)</f>
        <v>4.4167336454847825E-13</v>
      </c>
      <c r="C2">
        <f>_xlfn.VAR.P(A2:A101)</f>
        <v>45.669715687123229</v>
      </c>
      <c r="D2">
        <f>MIN(A2:A101)</f>
        <v>-40.713054464755317</v>
      </c>
      <c r="E2">
        <f>MAX(A2:A101)</f>
        <v>16.173011317681073</v>
      </c>
      <c r="F2">
        <f>E2-D2</f>
        <v>56.88606578243639</v>
      </c>
      <c r="G2">
        <f>INT(LOG(100,2)+1)</f>
        <v>7</v>
      </c>
      <c r="H2">
        <f>F2/(G2-2)</f>
        <v>11.377213156487278</v>
      </c>
      <c r="N2">
        <f>SUM(M3:M9)</f>
        <v>11648727.703429248</v>
      </c>
      <c r="O2">
        <v>0.05</v>
      </c>
      <c r="P2">
        <f>_xlfn.CHISQ.INV.RT(O2,G2-3)</f>
        <v>9.4877290367811575</v>
      </c>
    </row>
    <row r="3" spans="1:16" x14ac:dyDescent="0.2">
      <c r="A3">
        <v>-9.3395189386741322</v>
      </c>
      <c r="I3">
        <v>-40.700000000000003</v>
      </c>
      <c r="J3" cm="1">
        <f t="array" ref="J3:J9">FREQUENCY(A2:A101,I3:I8)</f>
        <v>1</v>
      </c>
      <c r="K3">
        <f t="shared" ref="K3:K9" si="0">J3/100</f>
        <v>0.01</v>
      </c>
      <c r="L3">
        <f>_xlfn.NORM.DIST(I3,B$2,SQRT(C$2),1)</f>
        <v>8.584632271901854E-10</v>
      </c>
      <c r="M3">
        <f>(J3-100*L3)^2/(100*L3)</f>
        <v>11648720.60484683</v>
      </c>
    </row>
    <row r="4" spans="1:16" x14ac:dyDescent="0.2">
      <c r="A4">
        <v>-6.9784097255674169</v>
      </c>
      <c r="H4" s="8">
        <v>11.3</v>
      </c>
      <c r="I4">
        <f>I3+H$4</f>
        <v>-29.400000000000002</v>
      </c>
      <c r="J4">
        <v>0</v>
      </c>
      <c r="K4">
        <f t="shared" si="0"/>
        <v>0</v>
      </c>
      <c r="L4">
        <f>_xlfn.NORM.DIST(I4,B$2,SQRT(C$2),1)-_xlfn.NORM.DIST(I3,B$2,SQRT(C$2),1)</f>
        <v>6.7923751321739234E-6</v>
      </c>
      <c r="M4">
        <f t="shared" ref="M4:M9" si="1">(J4-100*L4)^2/(100*L4)</f>
        <v>6.7923751321739237E-4</v>
      </c>
    </row>
    <row r="5" spans="1:16" x14ac:dyDescent="0.2">
      <c r="A5">
        <v>-5.449518938674089</v>
      </c>
      <c r="I5">
        <f>I4+H$4</f>
        <v>-18.100000000000001</v>
      </c>
      <c r="J5">
        <v>0</v>
      </c>
      <c r="K5">
        <f t="shared" si="0"/>
        <v>0</v>
      </c>
      <c r="L5">
        <f>_xlfn.NORM.DIST(I5,B$2,SQRT(C$2),1)-_xlfn.NORM.DIST(I4,B$2,SQRT(C$2),1)</f>
        <v>3.6926979871533339E-3</v>
      </c>
      <c r="M5">
        <f t="shared" si="1"/>
        <v>0.36926979871533333</v>
      </c>
    </row>
    <row r="6" spans="1:16" x14ac:dyDescent="0.2">
      <c r="A6">
        <v>3.0980547483513874</v>
      </c>
      <c r="I6">
        <f>I5+H$4</f>
        <v>-6.8000000000000007</v>
      </c>
      <c r="J6">
        <v>12</v>
      </c>
      <c r="K6">
        <f t="shared" si="0"/>
        <v>0.12</v>
      </c>
      <c r="L6">
        <f>_xlfn.NORM.DIST(I6,B$2,SQRT(C$2),1)-_xlfn.NORM.DIST(I5,B$2,SQRT(C$2),1)</f>
        <v>0.15345437516072161</v>
      </c>
      <c r="M6">
        <f t="shared" si="1"/>
        <v>0.72933418563146846</v>
      </c>
    </row>
    <row r="7" spans="1:16" x14ac:dyDescent="0.2">
      <c r="A7">
        <v>-1.64568866449099</v>
      </c>
      <c r="I7">
        <f>I6+H$4</f>
        <v>4.5</v>
      </c>
      <c r="J7">
        <v>71</v>
      </c>
      <c r="K7">
        <f t="shared" si="0"/>
        <v>0.71</v>
      </c>
      <c r="L7">
        <f>_xlfn.NORM.DIST(I7,B$2,SQRT(C$2),1)-_xlfn.NORM.DIST(I6,B$2,SQRT(C$2),1)</f>
        <v>0.59010340179011822</v>
      </c>
      <c r="M7">
        <f t="shared" si="1"/>
        <v>2.4360466688878115</v>
      </c>
    </row>
    <row r="8" spans="1:16" x14ac:dyDescent="0.2">
      <c r="A8">
        <v>-7.2996228820546776</v>
      </c>
      <c r="I8">
        <f>I7+H$4</f>
        <v>15.8</v>
      </c>
      <c r="J8">
        <v>15</v>
      </c>
      <c r="K8">
        <f t="shared" si="0"/>
        <v>0.15</v>
      </c>
      <c r="L8">
        <f>_xlfn.NORM.DIST(I8,B$2,SQRT(C$2),1)-_xlfn.NORM.DIST(I7,B$2,SQRT(C$2),1)</f>
        <v>0.24304888799231461</v>
      </c>
      <c r="M8">
        <f t="shared" si="1"/>
        <v>3.5622856076922615</v>
      </c>
    </row>
    <row r="9" spans="1:16" x14ac:dyDescent="0.2">
      <c r="A9">
        <v>-1.3932623515165119</v>
      </c>
      <c r="J9">
        <v>1</v>
      </c>
      <c r="K9">
        <f t="shared" si="0"/>
        <v>0.01</v>
      </c>
      <c r="L9">
        <f>1-_xlfn.NORM.DIST(I8,B$2,SQRT(C$2),1)</f>
        <v>9.6938438360968382E-3</v>
      </c>
      <c r="M9">
        <f t="shared" si="1"/>
        <v>9.6691878145253971E-4</v>
      </c>
    </row>
    <row r="10" spans="1:16" x14ac:dyDescent="0.2">
      <c r="A10">
        <v>1.3572402833465844</v>
      </c>
    </row>
    <row r="11" spans="1:16" x14ac:dyDescent="0.2">
      <c r="A11">
        <v>-2.7708360385419724</v>
      </c>
    </row>
    <row r="12" spans="1:16" x14ac:dyDescent="0.2">
      <c r="A12">
        <v>2.7082626351125327</v>
      </c>
      <c r="J12" s="8" t="s">
        <v>65</v>
      </c>
      <c r="K12" s="8"/>
      <c r="L12" s="8"/>
      <c r="M12" s="8"/>
      <c r="N12" s="8"/>
    </row>
    <row r="13" spans="1:16" x14ac:dyDescent="0.2">
      <c r="A13">
        <v>-5.3143715646231726</v>
      </c>
      <c r="J13" s="8" t="s">
        <v>66</v>
      </c>
      <c r="K13" s="8"/>
      <c r="L13" s="8"/>
      <c r="M13" s="8"/>
      <c r="N13" s="8"/>
    </row>
    <row r="14" spans="1:16" x14ac:dyDescent="0.2">
      <c r="A14">
        <v>-1.1373005124607403</v>
      </c>
    </row>
    <row r="15" spans="1:16" x14ac:dyDescent="0.2">
      <c r="A15">
        <v>-3.5174044558413584</v>
      </c>
      <c r="K15" s="8" t="s">
        <v>67</v>
      </c>
      <c r="L15" s="8"/>
      <c r="M15" s="8"/>
      <c r="N15" s="8"/>
    </row>
    <row r="16" spans="1:16" x14ac:dyDescent="0.2">
      <c r="A16">
        <v>7.4339126440264636</v>
      </c>
    </row>
    <row r="17" spans="1:1" x14ac:dyDescent="0.2">
      <c r="A17">
        <v>-0.90730051246072208</v>
      </c>
    </row>
    <row r="18" spans="1:1" x14ac:dyDescent="0.2">
      <c r="A18">
        <v>3.9592679048386117</v>
      </c>
    </row>
    <row r="19" spans="1:1" x14ac:dyDescent="0.2">
      <c r="A19">
        <v>0.51694553524470166</v>
      </c>
    </row>
    <row r="20" spans="1:1" x14ac:dyDescent="0.2">
      <c r="A20">
        <v>2.4349179137525425</v>
      </c>
    </row>
    <row r="21" spans="1:1" x14ac:dyDescent="0.2">
      <c r="A21">
        <v>1.1185573832144087</v>
      </c>
    </row>
    <row r="22" spans="1:1" x14ac:dyDescent="0.2">
      <c r="A22">
        <v>-2.5785136689480055</v>
      </c>
    </row>
    <row r="23" spans="1:1" x14ac:dyDescent="0.2">
      <c r="A23">
        <v>-3.0548741994862212</v>
      </c>
    </row>
    <row r="24" spans="1:1" x14ac:dyDescent="0.2">
      <c r="A24">
        <v>3.5066337051028995</v>
      </c>
    </row>
    <row r="25" spans="1:1" x14ac:dyDescent="0.2">
      <c r="A25">
        <v>5.5778468615901602</v>
      </c>
    </row>
    <row r="26" spans="1:1" x14ac:dyDescent="0.2">
      <c r="A26">
        <v>9.392907374300421</v>
      </c>
    </row>
    <row r="27" spans="1:1" x14ac:dyDescent="0.2">
      <c r="A27">
        <v>1.4526994875392916</v>
      </c>
    </row>
    <row r="28" spans="1:1" x14ac:dyDescent="0.2">
      <c r="A28">
        <v>1.1054205486155979</v>
      </c>
    </row>
    <row r="29" spans="1:1" x14ac:dyDescent="0.2">
      <c r="A29">
        <v>3.8915902744325876</v>
      </c>
    </row>
    <row r="30" spans="1:1" x14ac:dyDescent="0.2">
      <c r="A30">
        <v>0.52966659632107849</v>
      </c>
    </row>
    <row r="31" spans="1:1" x14ac:dyDescent="0.2">
      <c r="A31">
        <v>3.9101692311841134</v>
      </c>
    </row>
    <row r="32" spans="1:1" x14ac:dyDescent="0.2">
      <c r="A32">
        <v>3.1519889659149953</v>
      </c>
    </row>
    <row r="33" spans="1:1" x14ac:dyDescent="0.2">
      <c r="A33">
        <v>4.4071534220058766</v>
      </c>
    </row>
    <row r="34" spans="1:1" x14ac:dyDescent="0.2">
      <c r="A34">
        <v>-4.8878031473238366</v>
      </c>
    </row>
    <row r="35" spans="1:1" x14ac:dyDescent="0.2">
      <c r="A35">
        <v>-0.88033340367894652</v>
      </c>
    </row>
    <row r="36" spans="1:1" x14ac:dyDescent="0.2">
      <c r="A36">
        <v>0.14805474835134191</v>
      </c>
    </row>
    <row r="37" spans="1:1" x14ac:dyDescent="0.2">
      <c r="A37">
        <v>-1.1458794692122751</v>
      </c>
    </row>
    <row r="38" spans="1:1" x14ac:dyDescent="0.2">
      <c r="A38">
        <v>-7.3023439431310635</v>
      </c>
    </row>
    <row r="39" spans="1:1" x14ac:dyDescent="0.2">
      <c r="A39">
        <v>-11.591841308268044</v>
      </c>
    </row>
    <row r="40" spans="1:1" x14ac:dyDescent="0.2">
      <c r="A40">
        <v>2.7908797528083369</v>
      </c>
    </row>
    <row r="41" spans="1:1" x14ac:dyDescent="0.2">
      <c r="A41">
        <v>-4.9802294602983466</v>
      </c>
    </row>
    <row r="42" spans="1:1" x14ac:dyDescent="0.2">
      <c r="A42">
        <v>1.6661310702398282</v>
      </c>
    </row>
    <row r="43" spans="1:1" x14ac:dyDescent="0.2">
      <c r="A43">
        <v>-0.30790709070441835</v>
      </c>
    </row>
    <row r="44" spans="1:1" x14ac:dyDescent="0.2">
      <c r="A44">
        <v>2.0790600180773708</v>
      </c>
    </row>
    <row r="45" spans="1:1" x14ac:dyDescent="0.2">
      <c r="A45">
        <v>5.4973442267271366</v>
      </c>
    </row>
    <row r="46" spans="1:1" x14ac:dyDescent="0.2">
      <c r="A46">
        <v>8.2566337051028995</v>
      </c>
    </row>
    <row r="47" spans="1:1" x14ac:dyDescent="0.2">
      <c r="A47">
        <v>8.0234100091635128</v>
      </c>
    </row>
    <row r="48" spans="1:1" x14ac:dyDescent="0.2">
      <c r="A48">
        <v>3.9689560746968482</v>
      </c>
    </row>
    <row r="49" spans="1:1" x14ac:dyDescent="0.2">
      <c r="A49">
        <v>0.34048106132587463</v>
      </c>
    </row>
    <row r="50" spans="1:1" x14ac:dyDescent="0.2">
      <c r="A50">
        <v>-3.8644755080038067</v>
      </c>
    </row>
    <row r="51" spans="1:1" x14ac:dyDescent="0.2">
      <c r="A51">
        <v>5.671988965915034</v>
      </c>
    </row>
    <row r="52" spans="1:1" x14ac:dyDescent="0.2">
      <c r="A52">
        <v>4.7736178959247013</v>
      </c>
    </row>
    <row r="53" spans="1:1" x14ac:dyDescent="0.2">
      <c r="A53">
        <v>3.290775809427771</v>
      </c>
    </row>
    <row r="54" spans="1:1" x14ac:dyDescent="0.2">
      <c r="A54">
        <v>6.6692679048386481</v>
      </c>
    </row>
    <row r="55" spans="1:1" x14ac:dyDescent="0.2">
      <c r="A55">
        <v>1.2505850047064655</v>
      </c>
    </row>
    <row r="56" spans="1:1" x14ac:dyDescent="0.2">
      <c r="A56">
        <v>-6.9111307866438096</v>
      </c>
    </row>
    <row r="57" spans="1:1" x14ac:dyDescent="0.2">
      <c r="A57">
        <v>-6.3936610429989287</v>
      </c>
    </row>
    <row r="58" spans="1:1" x14ac:dyDescent="0.2">
      <c r="A58">
        <v>-7.6860873559734841</v>
      </c>
    </row>
    <row r="59" spans="1:1" x14ac:dyDescent="0.2">
      <c r="A59">
        <v>-4.180333403678901</v>
      </c>
    </row>
    <row r="60" spans="1:1" x14ac:dyDescent="0.2">
      <c r="A60">
        <v>-0.91295052137468247</v>
      </c>
    </row>
    <row r="61" spans="1:1" x14ac:dyDescent="0.2">
      <c r="A61">
        <v>1.2734100091635128</v>
      </c>
    </row>
    <row r="62" spans="1:1" x14ac:dyDescent="0.2">
      <c r="A62">
        <v>-1.6561912993540773</v>
      </c>
    </row>
    <row r="63" spans="1:1" x14ac:dyDescent="0.2">
      <c r="A63">
        <v>-9.6321531384098193</v>
      </c>
    </row>
    <row r="64" spans="1:1" x14ac:dyDescent="0.2">
      <c r="A64">
        <v>3.5751258005137743</v>
      </c>
    </row>
    <row r="65" spans="1:1" x14ac:dyDescent="0.2">
      <c r="A65">
        <v>-7.8260873559735273</v>
      </c>
    </row>
    <row r="66" spans="1:1" x14ac:dyDescent="0.2">
      <c r="A66">
        <v>4.2610876395695527</v>
      </c>
    </row>
    <row r="67" spans="1:1" x14ac:dyDescent="0.2">
      <c r="A67">
        <v>1.798054748351376</v>
      </c>
    </row>
    <row r="68" spans="1:1" x14ac:dyDescent="0.2">
      <c r="A68">
        <v>9.3786613265950223</v>
      </c>
    </row>
    <row r="69" spans="1:1" x14ac:dyDescent="0.2">
      <c r="A69">
        <v>0.1269455352447153</v>
      </c>
    </row>
    <row r="70" spans="1:1" x14ac:dyDescent="0.2">
      <c r="A70">
        <v>0.95148633105196723</v>
      </c>
    </row>
    <row r="71" spans="1:1" x14ac:dyDescent="0.2">
      <c r="A71">
        <v>8.5087652699755836</v>
      </c>
    </row>
    <row r="72" spans="1:1" x14ac:dyDescent="0.2">
      <c r="A72">
        <v>0.21966659632107621</v>
      </c>
    </row>
    <row r="73" spans="1:1" x14ac:dyDescent="0.2">
      <c r="A73">
        <v>1.1544152788895303</v>
      </c>
    </row>
    <row r="74" spans="1:1" x14ac:dyDescent="0.2">
      <c r="A74">
        <v>-2.8357755258317638</v>
      </c>
    </row>
    <row r="75" spans="1:1" x14ac:dyDescent="0.2">
      <c r="A75">
        <v>1.1591639614580345</v>
      </c>
    </row>
    <row r="76" spans="1:1" x14ac:dyDescent="0.2">
      <c r="A76">
        <v>4.8561310702398259</v>
      </c>
    </row>
    <row r="77" spans="1:1" x14ac:dyDescent="0.2">
      <c r="A77">
        <v>13.571486331051972</v>
      </c>
    </row>
    <row r="78" spans="1:1" x14ac:dyDescent="0.2">
      <c r="A78">
        <v>2.3356284353768615</v>
      </c>
    </row>
    <row r="79" spans="1:1" x14ac:dyDescent="0.2">
      <c r="A79">
        <v>-9.0213386734050118</v>
      </c>
    </row>
    <row r="80" spans="1:1" x14ac:dyDescent="0.2">
      <c r="A80">
        <v>-4.1812518120643745</v>
      </c>
    </row>
    <row r="81" spans="1:1" x14ac:dyDescent="0.2">
      <c r="A81">
        <v>10.866338957001062</v>
      </c>
    </row>
    <row r="82" spans="1:1" x14ac:dyDescent="0.2">
      <c r="A82">
        <v>1.7574481701076934</v>
      </c>
    </row>
    <row r="83" spans="1:1" x14ac:dyDescent="0.2">
      <c r="A83">
        <v>-0.57962288205470713</v>
      </c>
    </row>
    <row r="84" spans="1:1" x14ac:dyDescent="0.2">
      <c r="A84">
        <v>1.3571363399659049</v>
      </c>
    </row>
    <row r="85" spans="1:1" x14ac:dyDescent="0.2">
      <c r="A85">
        <v>1.0404810613258633</v>
      </c>
    </row>
    <row r="86" spans="1:1" x14ac:dyDescent="0.2">
      <c r="A86">
        <v>-12.218721555709237</v>
      </c>
    </row>
    <row r="87" spans="1:1" x14ac:dyDescent="0.2">
      <c r="A87">
        <v>-5.9926557732728725</v>
      </c>
    </row>
    <row r="88" spans="1:1" x14ac:dyDescent="0.2">
      <c r="A88">
        <v>3.3671534220058561</v>
      </c>
    </row>
    <row r="89" spans="1:1" x14ac:dyDescent="0.2">
      <c r="A89">
        <v>3.6354376306555878</v>
      </c>
    </row>
    <row r="90" spans="1:1" x14ac:dyDescent="0.2">
      <c r="A90">
        <v>-4.5453768343492129</v>
      </c>
    </row>
    <row r="91" spans="1:1" x14ac:dyDescent="0.2">
      <c r="A91">
        <v>0.30562843537683193</v>
      </c>
    </row>
    <row r="92" spans="1:1" x14ac:dyDescent="0.2">
      <c r="A92">
        <v>-12.397803147323827</v>
      </c>
    </row>
    <row r="93" spans="1:1" x14ac:dyDescent="0.2">
      <c r="A93">
        <v>3.4784534398337996</v>
      </c>
    </row>
    <row r="94" spans="1:1" x14ac:dyDescent="0.2">
      <c r="A94">
        <v>3.6933060657828491</v>
      </c>
    </row>
    <row r="95" spans="1:1" x14ac:dyDescent="0.2">
      <c r="A95">
        <v>-2.7542676212425476</v>
      </c>
    </row>
    <row r="96" spans="1:1" x14ac:dyDescent="0.2">
      <c r="A96">
        <v>-1.197803147323782</v>
      </c>
    </row>
    <row r="97" spans="1:1" x14ac:dyDescent="0.2">
      <c r="A97">
        <v>1.1545192222700962</v>
      </c>
    </row>
    <row r="98" spans="1:1" x14ac:dyDescent="0.2">
      <c r="A98">
        <v>1.7039995053671646</v>
      </c>
    </row>
    <row r="99" spans="1:1" x14ac:dyDescent="0.2">
      <c r="A99">
        <v>10.666945535244679</v>
      </c>
    </row>
    <row r="100" spans="1:1" x14ac:dyDescent="0.2">
      <c r="A100">
        <v>1.6333929271235093</v>
      </c>
    </row>
    <row r="101" spans="1:1" x14ac:dyDescent="0.2">
      <c r="A101">
        <v>16.173011317681073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2516-E600-44F3-8ABF-4C6ED0CE3C88}">
  <dimension ref="A1:J101"/>
  <sheetViews>
    <sheetView workbookViewId="0">
      <selection activeCell="M25" sqref="M25"/>
    </sheetView>
  </sheetViews>
  <sheetFormatPr baseColWidth="10" defaultColWidth="8.83203125" defaultRowHeight="15" x14ac:dyDescent="0.2"/>
  <sheetData>
    <row r="1" spans="1:10" x14ac:dyDescent="0.2">
      <c r="A1" t="s">
        <v>30</v>
      </c>
      <c r="B1" t="s">
        <v>54</v>
      </c>
      <c r="C1" t="s">
        <v>69</v>
      </c>
      <c r="D1" t="s">
        <v>12</v>
      </c>
      <c r="E1" t="s">
        <v>18</v>
      </c>
    </row>
    <row r="2" spans="1:10" x14ac:dyDescent="0.2">
      <c r="A2">
        <v>-40.713054464755317</v>
      </c>
      <c r="B2">
        <f>CORREL(A3:A$101,A$2:A100)</f>
        <v>0.28369365220920101</v>
      </c>
      <c r="C2">
        <f>SUMSQ(B2:B26)*100</f>
        <v>32.496692556872929</v>
      </c>
      <c r="D2">
        <v>0.05</v>
      </c>
      <c r="E2">
        <f>_xlfn.CHISQ.INV.RT(D2,24)</f>
        <v>36.415028501807313</v>
      </c>
    </row>
    <row r="3" spans="1:10" x14ac:dyDescent="0.2">
      <c r="A3">
        <v>-9.3395189386741322</v>
      </c>
      <c r="B3">
        <f>CORREL(A4:A$101,A$2:A99)</f>
        <v>0.16917160231133713</v>
      </c>
    </row>
    <row r="4" spans="1:10" x14ac:dyDescent="0.2">
      <c r="A4">
        <v>-6.9784097255674169</v>
      </c>
      <c r="B4">
        <f>CORREL(A5:A$101,A$2:A98)</f>
        <v>2.9364600689276776E-2</v>
      </c>
    </row>
    <row r="5" spans="1:10" x14ac:dyDescent="0.2">
      <c r="A5">
        <v>-5.449518938674089</v>
      </c>
      <c r="B5">
        <f>CORREL(A6:A$101,A$2:A97)</f>
        <v>6.0260412580781984E-2</v>
      </c>
    </row>
    <row r="6" spans="1:10" x14ac:dyDescent="0.2">
      <c r="A6">
        <v>3.0980547483513874</v>
      </c>
      <c r="B6">
        <f>CORREL(A7:A$101,A$2:A96)</f>
        <v>7.0529476554313575E-2</v>
      </c>
    </row>
    <row r="7" spans="1:10" x14ac:dyDescent="0.2">
      <c r="A7">
        <v>-1.64568866449099</v>
      </c>
      <c r="B7">
        <f>CORREL(A8:A$101,A$2:A95)</f>
        <v>0.15457477756117732</v>
      </c>
    </row>
    <row r="8" spans="1:10" x14ac:dyDescent="0.2">
      <c r="A8">
        <v>-7.2996228820546776</v>
      </c>
      <c r="B8">
        <f>CORREL(A9:A$101,A$2:A94)</f>
        <v>5.8974407885115342E-2</v>
      </c>
    </row>
    <row r="9" spans="1:10" x14ac:dyDescent="0.2">
      <c r="A9">
        <v>-1.3932623515165119</v>
      </c>
      <c r="B9">
        <f>CORREL(A10:A$101,A$2:A93)</f>
        <v>-8.0767040982095639E-2</v>
      </c>
      <c r="E9" s="8" t="s">
        <v>70</v>
      </c>
      <c r="F9" s="8"/>
      <c r="G9" s="8"/>
      <c r="H9" s="5"/>
      <c r="I9" s="5"/>
      <c r="J9" s="5"/>
    </row>
    <row r="10" spans="1:10" x14ac:dyDescent="0.2">
      <c r="A10">
        <v>1.3572402833465844</v>
      </c>
      <c r="B10">
        <f>CORREL(A11:A$101,A$2:A92)</f>
        <v>-0.12489069558174824</v>
      </c>
      <c r="E10" s="8" t="s">
        <v>71</v>
      </c>
      <c r="F10" s="8"/>
      <c r="G10" s="8"/>
      <c r="H10" s="5"/>
      <c r="I10" s="5"/>
      <c r="J10" s="5"/>
    </row>
    <row r="11" spans="1:10" x14ac:dyDescent="0.2">
      <c r="A11">
        <v>-2.7708360385419724</v>
      </c>
      <c r="B11">
        <f>CORREL(A12:A$101,A$2:A91)</f>
        <v>-0.11968148533007952</v>
      </c>
      <c r="H11" s="5"/>
      <c r="I11" s="5"/>
      <c r="J11" s="5"/>
    </row>
    <row r="12" spans="1:10" x14ac:dyDescent="0.2">
      <c r="A12">
        <v>2.7082626351125327</v>
      </c>
      <c r="B12">
        <f>CORREL(A13:A$101,A$2:A90)</f>
        <v>-9.6978310684065788E-2</v>
      </c>
      <c r="F12" s="8" t="s">
        <v>72</v>
      </c>
      <c r="G12" s="8"/>
      <c r="H12" s="8"/>
      <c r="I12" s="8"/>
      <c r="J12" s="8"/>
    </row>
    <row r="13" spans="1:10" x14ac:dyDescent="0.2">
      <c r="A13">
        <v>-5.3143715646231726</v>
      </c>
      <c r="B13">
        <f>CORREL(A14:A$101,A$2:A89)</f>
        <v>-0.11792014100043824</v>
      </c>
    </row>
    <row r="14" spans="1:10" x14ac:dyDescent="0.2">
      <c r="A14">
        <v>-1.1373005124607403</v>
      </c>
      <c r="B14">
        <f>CORREL(A15:A$101,A$2:A88)</f>
        <v>-6.9919196353910668E-2</v>
      </c>
    </row>
    <row r="15" spans="1:10" x14ac:dyDescent="0.2">
      <c r="A15">
        <v>-3.5174044558413584</v>
      </c>
      <c r="B15">
        <f>CORREL(A16:A$101,A$2:A87)</f>
        <v>-0.22546052491181306</v>
      </c>
    </row>
    <row r="16" spans="1:10" x14ac:dyDescent="0.2">
      <c r="A16">
        <v>7.4339126440264636</v>
      </c>
      <c r="B16">
        <f>CORREL(A17:A$101,A$2:A86)</f>
        <v>-0.15867250902493898</v>
      </c>
    </row>
    <row r="17" spans="1:2" x14ac:dyDescent="0.2">
      <c r="A17">
        <v>-0.90730051246072208</v>
      </c>
      <c r="B17">
        <f>CORREL(A18:A$101,A$2:A85)</f>
        <v>-5.1003588998953811E-2</v>
      </c>
    </row>
    <row r="18" spans="1:2" x14ac:dyDescent="0.2">
      <c r="A18">
        <v>3.9592679048386117</v>
      </c>
      <c r="B18">
        <f>CORREL(A19:A$101,A$2:A84)</f>
        <v>7.2799118823585487E-2</v>
      </c>
    </row>
    <row r="19" spans="1:2" x14ac:dyDescent="0.2">
      <c r="A19">
        <v>0.51694553524470166</v>
      </c>
      <c r="B19">
        <f>CORREL(A20:A$101,A$2:A83)</f>
        <v>-9.1084411767147586E-2</v>
      </c>
    </row>
    <row r="20" spans="1:2" x14ac:dyDescent="0.2">
      <c r="A20">
        <v>2.4349179137525425</v>
      </c>
      <c r="B20">
        <f>CORREL(A21:A$101,A$2:A82)</f>
        <v>-4.6538998609935427E-2</v>
      </c>
    </row>
    <row r="21" spans="1:2" x14ac:dyDescent="0.2">
      <c r="A21">
        <v>1.1185573832144087</v>
      </c>
      <c r="B21">
        <f>CORREL(A22:A$101,A$2:A81)</f>
        <v>0.11160536137972342</v>
      </c>
    </row>
    <row r="22" spans="1:2" x14ac:dyDescent="0.2">
      <c r="A22">
        <v>-2.5785136689480055</v>
      </c>
      <c r="B22">
        <f>CORREL(A23:A$101,A$2:A80)</f>
        <v>7.602580910693682E-2</v>
      </c>
    </row>
    <row r="23" spans="1:2" x14ac:dyDescent="0.2">
      <c r="A23">
        <v>-3.0548741994862212</v>
      </c>
      <c r="B23">
        <f>CORREL(A24:A$101,A$2:A79)</f>
        <v>3.4008000797315065E-2</v>
      </c>
    </row>
    <row r="24" spans="1:2" x14ac:dyDescent="0.2">
      <c r="A24">
        <v>3.5066337051028995</v>
      </c>
      <c r="B24">
        <f>CORREL(A25:A$101,A$2:A78)</f>
        <v>9.5131882285852121E-3</v>
      </c>
    </row>
    <row r="25" spans="1:2" x14ac:dyDescent="0.2">
      <c r="A25">
        <v>5.5778468615901602</v>
      </c>
      <c r="B25">
        <f>CORREL(A26:A$101,A$2:A77)</f>
        <v>2.0361406543215554E-2</v>
      </c>
    </row>
    <row r="26" spans="1:2" x14ac:dyDescent="0.2">
      <c r="A26">
        <v>9.392907374300421</v>
      </c>
      <c r="B26">
        <f>CORREL(A27:A$101,A$2:A76)</f>
        <v>-1.063496991028637E-2</v>
      </c>
    </row>
    <row r="27" spans="1:2" x14ac:dyDescent="0.2">
      <c r="A27">
        <v>1.4526994875392916</v>
      </c>
    </row>
    <row r="28" spans="1:2" x14ac:dyDescent="0.2">
      <c r="A28">
        <v>1.1054205486155979</v>
      </c>
    </row>
    <row r="29" spans="1:2" x14ac:dyDescent="0.2">
      <c r="A29">
        <v>3.8915902744325876</v>
      </c>
    </row>
    <row r="30" spans="1:2" x14ac:dyDescent="0.2">
      <c r="A30">
        <v>0.52966659632107849</v>
      </c>
    </row>
    <row r="31" spans="1:2" x14ac:dyDescent="0.2">
      <c r="A31">
        <v>3.9101692311841134</v>
      </c>
    </row>
    <row r="32" spans="1:2" x14ac:dyDescent="0.2">
      <c r="A32">
        <v>3.1519889659149953</v>
      </c>
    </row>
    <row r="33" spans="1:1" x14ac:dyDescent="0.2">
      <c r="A33">
        <v>4.4071534220058766</v>
      </c>
    </row>
    <row r="34" spans="1:1" x14ac:dyDescent="0.2">
      <c r="A34">
        <v>-4.8878031473238366</v>
      </c>
    </row>
    <row r="35" spans="1:1" x14ac:dyDescent="0.2">
      <c r="A35">
        <v>-0.88033340367894652</v>
      </c>
    </row>
    <row r="36" spans="1:1" x14ac:dyDescent="0.2">
      <c r="A36">
        <v>0.14805474835134191</v>
      </c>
    </row>
    <row r="37" spans="1:1" x14ac:dyDescent="0.2">
      <c r="A37">
        <v>-1.1458794692122751</v>
      </c>
    </row>
    <row r="38" spans="1:1" x14ac:dyDescent="0.2">
      <c r="A38">
        <v>-7.3023439431310635</v>
      </c>
    </row>
    <row r="39" spans="1:1" x14ac:dyDescent="0.2">
      <c r="A39">
        <v>-11.591841308268044</v>
      </c>
    </row>
    <row r="40" spans="1:1" x14ac:dyDescent="0.2">
      <c r="A40">
        <v>2.7908797528083369</v>
      </c>
    </row>
    <row r="41" spans="1:1" x14ac:dyDescent="0.2">
      <c r="A41">
        <v>-4.9802294602983466</v>
      </c>
    </row>
    <row r="42" spans="1:1" x14ac:dyDescent="0.2">
      <c r="A42">
        <v>1.6661310702398282</v>
      </c>
    </row>
    <row r="43" spans="1:1" x14ac:dyDescent="0.2">
      <c r="A43">
        <v>-0.30790709070441835</v>
      </c>
    </row>
    <row r="44" spans="1:1" x14ac:dyDescent="0.2">
      <c r="A44">
        <v>2.0790600180773708</v>
      </c>
    </row>
    <row r="45" spans="1:1" x14ac:dyDescent="0.2">
      <c r="A45">
        <v>5.4973442267271366</v>
      </c>
    </row>
    <row r="46" spans="1:1" x14ac:dyDescent="0.2">
      <c r="A46">
        <v>8.2566337051028995</v>
      </c>
    </row>
    <row r="47" spans="1:1" x14ac:dyDescent="0.2">
      <c r="A47">
        <v>8.0234100091635128</v>
      </c>
    </row>
    <row r="48" spans="1:1" x14ac:dyDescent="0.2">
      <c r="A48">
        <v>3.9689560746968482</v>
      </c>
    </row>
    <row r="49" spans="1:1" x14ac:dyDescent="0.2">
      <c r="A49">
        <v>0.34048106132587463</v>
      </c>
    </row>
    <row r="50" spans="1:1" x14ac:dyDescent="0.2">
      <c r="A50">
        <v>-3.8644755080038067</v>
      </c>
    </row>
    <row r="51" spans="1:1" x14ac:dyDescent="0.2">
      <c r="A51">
        <v>5.671988965915034</v>
      </c>
    </row>
    <row r="52" spans="1:1" x14ac:dyDescent="0.2">
      <c r="A52">
        <v>4.7736178959247013</v>
      </c>
    </row>
    <row r="53" spans="1:1" x14ac:dyDescent="0.2">
      <c r="A53">
        <v>3.290775809427771</v>
      </c>
    </row>
    <row r="54" spans="1:1" x14ac:dyDescent="0.2">
      <c r="A54">
        <v>6.6692679048386481</v>
      </c>
    </row>
    <row r="55" spans="1:1" x14ac:dyDescent="0.2">
      <c r="A55">
        <v>1.2505850047064655</v>
      </c>
    </row>
    <row r="56" spans="1:1" x14ac:dyDescent="0.2">
      <c r="A56">
        <v>-6.9111307866438096</v>
      </c>
    </row>
    <row r="57" spans="1:1" x14ac:dyDescent="0.2">
      <c r="A57">
        <v>-6.3936610429989287</v>
      </c>
    </row>
    <row r="58" spans="1:1" x14ac:dyDescent="0.2">
      <c r="A58">
        <v>-7.6860873559734841</v>
      </c>
    </row>
    <row r="59" spans="1:1" x14ac:dyDescent="0.2">
      <c r="A59">
        <v>-4.180333403678901</v>
      </c>
    </row>
    <row r="60" spans="1:1" x14ac:dyDescent="0.2">
      <c r="A60">
        <v>-0.91295052137468247</v>
      </c>
    </row>
    <row r="61" spans="1:1" x14ac:dyDescent="0.2">
      <c r="A61">
        <v>1.2734100091635128</v>
      </c>
    </row>
    <row r="62" spans="1:1" x14ac:dyDescent="0.2">
      <c r="A62">
        <v>-1.6561912993540773</v>
      </c>
    </row>
    <row r="63" spans="1:1" x14ac:dyDescent="0.2">
      <c r="A63">
        <v>-9.6321531384098193</v>
      </c>
    </row>
    <row r="64" spans="1:1" x14ac:dyDescent="0.2">
      <c r="A64">
        <v>3.5751258005137743</v>
      </c>
    </row>
    <row r="65" spans="1:1" x14ac:dyDescent="0.2">
      <c r="A65">
        <v>-7.8260873559735273</v>
      </c>
    </row>
    <row r="66" spans="1:1" x14ac:dyDescent="0.2">
      <c r="A66">
        <v>4.2610876395695527</v>
      </c>
    </row>
    <row r="67" spans="1:1" x14ac:dyDescent="0.2">
      <c r="A67">
        <v>1.798054748351376</v>
      </c>
    </row>
    <row r="68" spans="1:1" x14ac:dyDescent="0.2">
      <c r="A68">
        <v>9.3786613265950223</v>
      </c>
    </row>
    <row r="69" spans="1:1" x14ac:dyDescent="0.2">
      <c r="A69">
        <v>0.1269455352447153</v>
      </c>
    </row>
    <row r="70" spans="1:1" x14ac:dyDescent="0.2">
      <c r="A70">
        <v>0.95148633105196723</v>
      </c>
    </row>
    <row r="71" spans="1:1" x14ac:dyDescent="0.2">
      <c r="A71">
        <v>8.5087652699755836</v>
      </c>
    </row>
    <row r="72" spans="1:1" x14ac:dyDescent="0.2">
      <c r="A72">
        <v>0.21966659632107621</v>
      </c>
    </row>
    <row r="73" spans="1:1" x14ac:dyDescent="0.2">
      <c r="A73">
        <v>1.1544152788895303</v>
      </c>
    </row>
    <row r="74" spans="1:1" x14ac:dyDescent="0.2">
      <c r="A74">
        <v>-2.8357755258317638</v>
      </c>
    </row>
    <row r="75" spans="1:1" x14ac:dyDescent="0.2">
      <c r="A75">
        <v>1.1591639614580345</v>
      </c>
    </row>
    <row r="76" spans="1:1" x14ac:dyDescent="0.2">
      <c r="A76">
        <v>4.8561310702398259</v>
      </c>
    </row>
    <row r="77" spans="1:1" x14ac:dyDescent="0.2">
      <c r="A77">
        <v>13.571486331051972</v>
      </c>
    </row>
    <row r="78" spans="1:1" x14ac:dyDescent="0.2">
      <c r="A78">
        <v>2.3356284353768615</v>
      </c>
    </row>
    <row r="79" spans="1:1" x14ac:dyDescent="0.2">
      <c r="A79">
        <v>-9.0213386734050118</v>
      </c>
    </row>
    <row r="80" spans="1:1" x14ac:dyDescent="0.2">
      <c r="A80">
        <v>-4.1812518120643745</v>
      </c>
    </row>
    <row r="81" spans="1:1" x14ac:dyDescent="0.2">
      <c r="A81">
        <v>10.866338957001062</v>
      </c>
    </row>
    <row r="82" spans="1:1" x14ac:dyDescent="0.2">
      <c r="A82">
        <v>1.7574481701076934</v>
      </c>
    </row>
    <row r="83" spans="1:1" x14ac:dyDescent="0.2">
      <c r="A83">
        <v>-0.57962288205470713</v>
      </c>
    </row>
    <row r="84" spans="1:1" x14ac:dyDescent="0.2">
      <c r="A84">
        <v>1.3571363399659049</v>
      </c>
    </row>
    <row r="85" spans="1:1" x14ac:dyDescent="0.2">
      <c r="A85">
        <v>1.0404810613258633</v>
      </c>
    </row>
    <row r="86" spans="1:1" x14ac:dyDescent="0.2">
      <c r="A86">
        <v>-12.218721555709237</v>
      </c>
    </row>
    <row r="87" spans="1:1" x14ac:dyDescent="0.2">
      <c r="A87">
        <v>-5.9926557732728725</v>
      </c>
    </row>
    <row r="88" spans="1:1" x14ac:dyDescent="0.2">
      <c r="A88">
        <v>3.3671534220058561</v>
      </c>
    </row>
    <row r="89" spans="1:1" x14ac:dyDescent="0.2">
      <c r="A89">
        <v>3.6354376306555878</v>
      </c>
    </row>
    <row r="90" spans="1:1" x14ac:dyDescent="0.2">
      <c r="A90">
        <v>-4.5453768343492129</v>
      </c>
    </row>
    <row r="91" spans="1:1" x14ac:dyDescent="0.2">
      <c r="A91">
        <v>0.30562843537683193</v>
      </c>
    </row>
    <row r="92" spans="1:1" x14ac:dyDescent="0.2">
      <c r="A92">
        <v>-12.397803147323827</v>
      </c>
    </row>
    <row r="93" spans="1:1" x14ac:dyDescent="0.2">
      <c r="A93">
        <v>3.4784534398337996</v>
      </c>
    </row>
    <row r="94" spans="1:1" x14ac:dyDescent="0.2">
      <c r="A94">
        <v>3.6933060657828491</v>
      </c>
    </row>
    <row r="95" spans="1:1" x14ac:dyDescent="0.2">
      <c r="A95">
        <v>-2.7542676212425476</v>
      </c>
    </row>
    <row r="96" spans="1:1" x14ac:dyDescent="0.2">
      <c r="A96">
        <v>-1.197803147323782</v>
      </c>
    </row>
    <row r="97" spans="1:1" x14ac:dyDescent="0.2">
      <c r="A97">
        <v>1.1545192222700962</v>
      </c>
    </row>
    <row r="98" spans="1:1" x14ac:dyDescent="0.2">
      <c r="A98">
        <v>1.7039995053671646</v>
      </c>
    </row>
    <row r="99" spans="1:1" x14ac:dyDescent="0.2">
      <c r="A99">
        <v>10.666945535244679</v>
      </c>
    </row>
    <row r="100" spans="1:1" x14ac:dyDescent="0.2">
      <c r="A100">
        <v>1.6333929271235093</v>
      </c>
    </row>
    <row r="101" spans="1:1" x14ac:dyDescent="0.2">
      <c r="A101">
        <v>16.173011317681073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2C59-A2FC-4A56-B3A3-91EAB7CC24B5}">
  <dimension ref="A1:N101"/>
  <sheetViews>
    <sheetView topLeftCell="A173" workbookViewId="0">
      <selection activeCell="F2" sqref="F2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30</v>
      </c>
      <c r="C1" t="s">
        <v>73</v>
      </c>
      <c r="D1" t="s">
        <v>74</v>
      </c>
      <c r="E1" t="s">
        <v>75</v>
      </c>
      <c r="F1" t="s">
        <v>76</v>
      </c>
      <c r="G1" t="s">
        <v>12</v>
      </c>
      <c r="H1" t="s">
        <v>18</v>
      </c>
    </row>
    <row r="2" spans="1:14" x14ac:dyDescent="0.2">
      <c r="A2">
        <v>120</v>
      </c>
      <c r="B2">
        <v>-40.713054464755317</v>
      </c>
      <c r="C2">
        <f>_xlfn.RANK.AVG(A2,A$2:A$101,1)</f>
        <v>23.5</v>
      </c>
      <c r="D2">
        <f>_xlfn.RANK.AVG(B2,B$2:B$101,1)</f>
        <v>1</v>
      </c>
      <c r="E2">
        <f>C2-D2</f>
        <v>22.5</v>
      </c>
      <c r="F2">
        <f>1-6/(100^3-100)*SUMSQ(E2:E101)</f>
        <v>2.8010801080108005E-2</v>
      </c>
      <c r="G2">
        <v>0.05</v>
      </c>
      <c r="H2">
        <f>_xlfn.NORM.INV(1-G2/2,0,1/SQRT(99))</f>
        <v>0.19698379210088757</v>
      </c>
    </row>
    <row r="3" spans="1:14" x14ac:dyDescent="0.2">
      <c r="A3">
        <v>119.9</v>
      </c>
      <c r="B3">
        <v>-9.3395189386741322</v>
      </c>
      <c r="C3">
        <f t="shared" ref="C3:C66" si="0">_xlfn.RANK.AVG(A3,A$2:A$101,1)</f>
        <v>19.5</v>
      </c>
      <c r="D3">
        <f t="shared" ref="D3:D66" si="1">_xlfn.RANK.AVG(B3,B$2:B$101,1)</f>
        <v>6</v>
      </c>
      <c r="E3">
        <f t="shared" ref="E3:E66" si="2">C3-D3</f>
        <v>13.5</v>
      </c>
    </row>
    <row r="4" spans="1:14" x14ac:dyDescent="0.2">
      <c r="A4">
        <v>121</v>
      </c>
      <c r="B4">
        <v>-6.9784097255674169</v>
      </c>
      <c r="C4">
        <f t="shared" si="0"/>
        <v>40.5</v>
      </c>
      <c r="D4">
        <f t="shared" si="1"/>
        <v>12</v>
      </c>
      <c r="E4">
        <f t="shared" si="2"/>
        <v>28.5</v>
      </c>
    </row>
    <row r="5" spans="1:14" x14ac:dyDescent="0.2">
      <c r="A5">
        <v>119.9</v>
      </c>
      <c r="B5">
        <v>-5.449518938674089</v>
      </c>
      <c r="C5">
        <f t="shared" si="0"/>
        <v>19.5</v>
      </c>
      <c r="D5">
        <f t="shared" si="1"/>
        <v>16</v>
      </c>
      <c r="E5">
        <f t="shared" si="2"/>
        <v>3.5</v>
      </c>
    </row>
    <row r="6" spans="1:14" x14ac:dyDescent="0.2">
      <c r="A6">
        <v>121.1</v>
      </c>
      <c r="B6">
        <v>3.0980547483513874</v>
      </c>
      <c r="C6">
        <f t="shared" si="0"/>
        <v>43</v>
      </c>
      <c r="D6">
        <f t="shared" si="1"/>
        <v>70</v>
      </c>
      <c r="E6">
        <f t="shared" si="2"/>
        <v>-27</v>
      </c>
    </row>
    <row r="7" spans="1:14" x14ac:dyDescent="0.2">
      <c r="A7">
        <v>124.6</v>
      </c>
      <c r="B7">
        <v>-1.64568866449099</v>
      </c>
      <c r="C7">
        <f t="shared" si="0"/>
        <v>88</v>
      </c>
      <c r="D7">
        <f t="shared" si="1"/>
        <v>31</v>
      </c>
      <c r="E7">
        <f t="shared" si="2"/>
        <v>57</v>
      </c>
    </row>
    <row r="8" spans="1:14" x14ac:dyDescent="0.2">
      <c r="A8">
        <v>121.6</v>
      </c>
      <c r="B8">
        <v>-7.2996228820546776</v>
      </c>
      <c r="C8">
        <f t="shared" si="0"/>
        <v>50.5</v>
      </c>
      <c r="D8">
        <f t="shared" si="1"/>
        <v>11</v>
      </c>
      <c r="E8">
        <f t="shared" si="2"/>
        <v>39.5</v>
      </c>
      <c r="G8" s="8" t="s">
        <v>77</v>
      </c>
      <c r="H8" s="8"/>
      <c r="I8" s="5"/>
    </row>
    <row r="9" spans="1:14" x14ac:dyDescent="0.2">
      <c r="A9">
        <v>123.4</v>
      </c>
      <c r="B9">
        <v>-1.3932623515165119</v>
      </c>
      <c r="C9">
        <f t="shared" si="0"/>
        <v>72</v>
      </c>
      <c r="D9">
        <f t="shared" si="1"/>
        <v>32</v>
      </c>
      <c r="E9">
        <f t="shared" si="2"/>
        <v>40</v>
      </c>
      <c r="G9" s="8" t="s">
        <v>78</v>
      </c>
      <c r="H9" s="8"/>
      <c r="I9" s="5"/>
    </row>
    <row r="10" spans="1:14" x14ac:dyDescent="0.2">
      <c r="A10">
        <v>124.8</v>
      </c>
      <c r="B10">
        <v>1.3572402833465844</v>
      </c>
      <c r="C10">
        <f t="shared" si="0"/>
        <v>90</v>
      </c>
      <c r="D10">
        <f t="shared" si="1"/>
        <v>58</v>
      </c>
      <c r="E10">
        <f t="shared" si="2"/>
        <v>32</v>
      </c>
    </row>
    <row r="11" spans="1:14" x14ac:dyDescent="0.2">
      <c r="A11">
        <v>122.2</v>
      </c>
      <c r="B11">
        <v>-2.7708360385419724</v>
      </c>
      <c r="C11">
        <f t="shared" si="0"/>
        <v>57.5</v>
      </c>
      <c r="D11">
        <f t="shared" si="1"/>
        <v>27</v>
      </c>
      <c r="E11">
        <f t="shared" si="2"/>
        <v>30.5</v>
      </c>
      <c r="G11" s="10" t="s">
        <v>79</v>
      </c>
      <c r="H11" s="10"/>
      <c r="I11" s="10"/>
      <c r="J11" s="10"/>
      <c r="K11" s="10"/>
    </row>
    <row r="12" spans="1:14" x14ac:dyDescent="0.2">
      <c r="A12">
        <v>117.7</v>
      </c>
      <c r="B12">
        <v>2.7082626351125327</v>
      </c>
      <c r="C12">
        <f t="shared" si="0"/>
        <v>8</v>
      </c>
      <c r="D12">
        <f t="shared" si="1"/>
        <v>68</v>
      </c>
      <c r="E12">
        <f t="shared" si="2"/>
        <v>-60</v>
      </c>
      <c r="H12" s="10" t="s">
        <v>80</v>
      </c>
      <c r="I12" s="8"/>
      <c r="J12" s="8"/>
      <c r="K12" s="8"/>
      <c r="L12" s="8"/>
      <c r="M12" s="8"/>
      <c r="N12" s="8"/>
    </row>
    <row r="13" spans="1:14" x14ac:dyDescent="0.2">
      <c r="A13">
        <v>122.3</v>
      </c>
      <c r="B13">
        <v>-5.3143715646231726</v>
      </c>
      <c r="C13">
        <f t="shared" si="0"/>
        <v>60</v>
      </c>
      <c r="D13">
        <f t="shared" si="1"/>
        <v>17</v>
      </c>
      <c r="E13">
        <f t="shared" si="2"/>
        <v>43</v>
      </c>
    </row>
    <row r="14" spans="1:14" x14ac:dyDescent="0.2">
      <c r="A14">
        <v>122.1</v>
      </c>
      <c r="B14">
        <v>-1.1373005124607403</v>
      </c>
      <c r="C14">
        <f t="shared" si="0"/>
        <v>55</v>
      </c>
      <c r="D14">
        <f t="shared" si="1"/>
        <v>35</v>
      </c>
      <c r="E14">
        <f t="shared" si="2"/>
        <v>20</v>
      </c>
    </row>
    <row r="15" spans="1:14" x14ac:dyDescent="0.2">
      <c r="A15">
        <v>123.8</v>
      </c>
      <c r="B15">
        <v>-3.5174044558413584</v>
      </c>
      <c r="C15">
        <f t="shared" si="0"/>
        <v>79</v>
      </c>
      <c r="D15">
        <f t="shared" si="1"/>
        <v>24</v>
      </c>
      <c r="E15">
        <f t="shared" si="2"/>
        <v>55</v>
      </c>
    </row>
    <row r="16" spans="1:14" x14ac:dyDescent="0.2">
      <c r="A16">
        <v>121.5</v>
      </c>
      <c r="B16">
        <v>7.4339126440264636</v>
      </c>
      <c r="C16">
        <f t="shared" si="0"/>
        <v>48</v>
      </c>
      <c r="D16">
        <f t="shared" si="1"/>
        <v>91</v>
      </c>
      <c r="E16">
        <f t="shared" si="2"/>
        <v>-43</v>
      </c>
    </row>
    <row r="17" spans="1:5" x14ac:dyDescent="0.2">
      <c r="A17">
        <v>122.1</v>
      </c>
      <c r="B17">
        <v>-0.90730051246072208</v>
      </c>
      <c r="C17">
        <f t="shared" si="0"/>
        <v>55</v>
      </c>
      <c r="D17">
        <f t="shared" si="1"/>
        <v>37</v>
      </c>
      <c r="E17">
        <f t="shared" si="2"/>
        <v>18</v>
      </c>
    </row>
    <row r="18" spans="1:5" x14ac:dyDescent="0.2">
      <c r="A18">
        <v>120.5</v>
      </c>
      <c r="B18">
        <v>3.9592679048386117</v>
      </c>
      <c r="C18">
        <f t="shared" si="0"/>
        <v>30.5</v>
      </c>
      <c r="D18">
        <f t="shared" si="1"/>
        <v>81</v>
      </c>
      <c r="E18">
        <f t="shared" si="2"/>
        <v>-50.5</v>
      </c>
    </row>
    <row r="19" spans="1:5" x14ac:dyDescent="0.2">
      <c r="A19">
        <v>120</v>
      </c>
      <c r="B19">
        <v>0.51694553524470166</v>
      </c>
      <c r="C19">
        <f t="shared" si="0"/>
        <v>23.5</v>
      </c>
      <c r="D19">
        <f t="shared" si="1"/>
        <v>46</v>
      </c>
      <c r="E19">
        <f t="shared" si="2"/>
        <v>-22.5</v>
      </c>
    </row>
    <row r="20" spans="1:5" x14ac:dyDescent="0.2">
      <c r="A20">
        <v>124.3</v>
      </c>
      <c r="B20">
        <v>2.4349179137525425</v>
      </c>
      <c r="C20">
        <f t="shared" si="0"/>
        <v>85</v>
      </c>
      <c r="D20">
        <f t="shared" si="1"/>
        <v>67</v>
      </c>
      <c r="E20">
        <f t="shared" si="2"/>
        <v>18</v>
      </c>
    </row>
    <row r="21" spans="1:5" x14ac:dyDescent="0.2">
      <c r="A21">
        <v>122.5</v>
      </c>
      <c r="B21">
        <v>1.1185573832144087</v>
      </c>
      <c r="C21">
        <f t="shared" si="0"/>
        <v>63</v>
      </c>
      <c r="D21">
        <f t="shared" si="1"/>
        <v>51</v>
      </c>
      <c r="E21">
        <f t="shared" si="2"/>
        <v>12</v>
      </c>
    </row>
    <row r="22" spans="1:5" x14ac:dyDescent="0.2">
      <c r="A22">
        <v>122.7</v>
      </c>
      <c r="B22">
        <v>-2.5785136689480055</v>
      </c>
      <c r="C22">
        <f t="shared" si="0"/>
        <v>65</v>
      </c>
      <c r="D22">
        <f t="shared" si="1"/>
        <v>29</v>
      </c>
      <c r="E22">
        <f t="shared" si="2"/>
        <v>36</v>
      </c>
    </row>
    <row r="23" spans="1:5" x14ac:dyDescent="0.2">
      <c r="A23">
        <v>120.9</v>
      </c>
      <c r="B23">
        <v>-3.0548741994862212</v>
      </c>
      <c r="C23">
        <f t="shared" si="0"/>
        <v>38.5</v>
      </c>
      <c r="D23">
        <f t="shared" si="1"/>
        <v>25</v>
      </c>
      <c r="E23">
        <f t="shared" si="2"/>
        <v>13.5</v>
      </c>
    </row>
    <row r="24" spans="1:5" x14ac:dyDescent="0.2">
      <c r="A24">
        <v>125.1</v>
      </c>
      <c r="B24">
        <v>3.5066337051028995</v>
      </c>
      <c r="C24">
        <f t="shared" si="0"/>
        <v>92.5</v>
      </c>
      <c r="D24">
        <f t="shared" si="1"/>
        <v>75</v>
      </c>
      <c r="E24">
        <f t="shared" si="2"/>
        <v>17.5</v>
      </c>
    </row>
    <row r="25" spans="1:5" x14ac:dyDescent="0.2">
      <c r="A25">
        <v>124.5</v>
      </c>
      <c r="B25">
        <v>5.5778468615901602</v>
      </c>
      <c r="C25">
        <f t="shared" si="0"/>
        <v>86.5</v>
      </c>
      <c r="D25">
        <f t="shared" si="1"/>
        <v>88</v>
      </c>
      <c r="E25">
        <f t="shared" si="2"/>
        <v>-1.5</v>
      </c>
    </row>
    <row r="26" spans="1:5" x14ac:dyDescent="0.2">
      <c r="A26">
        <v>118.7</v>
      </c>
      <c r="B26">
        <v>9.392907374300421</v>
      </c>
      <c r="C26">
        <f t="shared" si="0"/>
        <v>13</v>
      </c>
      <c r="D26">
        <f t="shared" si="1"/>
        <v>96</v>
      </c>
      <c r="E26">
        <f t="shared" si="2"/>
        <v>-83</v>
      </c>
    </row>
    <row r="27" spans="1:5" x14ac:dyDescent="0.2">
      <c r="A27">
        <v>122.1</v>
      </c>
      <c r="B27">
        <v>1.4526994875392916</v>
      </c>
      <c r="C27">
        <f t="shared" si="0"/>
        <v>55</v>
      </c>
      <c r="D27">
        <f t="shared" si="1"/>
        <v>59</v>
      </c>
      <c r="E27">
        <f t="shared" si="2"/>
        <v>-4</v>
      </c>
    </row>
    <row r="28" spans="1:5" x14ac:dyDescent="0.2">
      <c r="A28">
        <v>125.7</v>
      </c>
      <c r="B28">
        <v>1.1054205486155979</v>
      </c>
      <c r="C28">
        <f t="shared" si="0"/>
        <v>95</v>
      </c>
      <c r="D28">
        <f t="shared" si="1"/>
        <v>50</v>
      </c>
      <c r="E28">
        <f t="shared" si="2"/>
        <v>45</v>
      </c>
    </row>
    <row r="29" spans="1:5" x14ac:dyDescent="0.2">
      <c r="A29">
        <v>121</v>
      </c>
      <c r="B29">
        <v>3.8915902744325876</v>
      </c>
      <c r="C29">
        <f t="shared" si="0"/>
        <v>40.5</v>
      </c>
      <c r="D29">
        <f t="shared" si="1"/>
        <v>79</v>
      </c>
      <c r="E29">
        <f t="shared" si="2"/>
        <v>-38.5</v>
      </c>
    </row>
    <row r="30" spans="1:5" x14ac:dyDescent="0.2">
      <c r="A30">
        <v>123.6</v>
      </c>
      <c r="B30">
        <v>0.52966659632107849</v>
      </c>
      <c r="C30">
        <f t="shared" si="0"/>
        <v>74.5</v>
      </c>
      <c r="D30">
        <f t="shared" si="1"/>
        <v>47</v>
      </c>
      <c r="E30">
        <f t="shared" si="2"/>
        <v>27.5</v>
      </c>
    </row>
    <row r="31" spans="1:5" x14ac:dyDescent="0.2">
      <c r="A31">
        <v>125</v>
      </c>
      <c r="B31">
        <v>3.9101692311841134</v>
      </c>
      <c r="C31">
        <f t="shared" si="0"/>
        <v>91</v>
      </c>
      <c r="D31">
        <f t="shared" si="1"/>
        <v>80</v>
      </c>
      <c r="E31">
        <f t="shared" si="2"/>
        <v>11</v>
      </c>
    </row>
    <row r="32" spans="1:5" x14ac:dyDescent="0.2">
      <c r="A32">
        <v>124.1</v>
      </c>
      <c r="B32">
        <v>3.1519889659149953</v>
      </c>
      <c r="C32">
        <f t="shared" si="0"/>
        <v>82.5</v>
      </c>
      <c r="D32">
        <f t="shared" si="1"/>
        <v>71</v>
      </c>
      <c r="E32">
        <f t="shared" si="2"/>
        <v>11.5</v>
      </c>
    </row>
    <row r="33" spans="1:5" x14ac:dyDescent="0.2">
      <c r="A33">
        <v>116.6</v>
      </c>
      <c r="B33">
        <v>4.4071534220058766</v>
      </c>
      <c r="C33">
        <f t="shared" si="0"/>
        <v>3.5</v>
      </c>
      <c r="D33">
        <f t="shared" si="1"/>
        <v>84</v>
      </c>
      <c r="E33">
        <f t="shared" si="2"/>
        <v>-80.5</v>
      </c>
    </row>
    <row r="34" spans="1:5" x14ac:dyDescent="0.2">
      <c r="A34">
        <v>120.7</v>
      </c>
      <c r="B34">
        <v>-4.8878031473238366</v>
      </c>
      <c r="C34">
        <f t="shared" si="0"/>
        <v>34</v>
      </c>
      <c r="D34">
        <f t="shared" si="1"/>
        <v>19</v>
      </c>
      <c r="E34">
        <f t="shared" si="2"/>
        <v>15</v>
      </c>
    </row>
    <row r="35" spans="1:5" x14ac:dyDescent="0.2">
      <c r="A35">
        <v>123.6</v>
      </c>
      <c r="B35">
        <v>-0.88033340367894652</v>
      </c>
      <c r="C35">
        <f t="shared" si="0"/>
        <v>74.5</v>
      </c>
      <c r="D35">
        <f t="shared" si="1"/>
        <v>38</v>
      </c>
      <c r="E35">
        <f t="shared" si="2"/>
        <v>36.5</v>
      </c>
    </row>
    <row r="36" spans="1:5" x14ac:dyDescent="0.2">
      <c r="A36">
        <v>121.1</v>
      </c>
      <c r="B36">
        <v>0.14805474835134191</v>
      </c>
      <c r="C36">
        <f t="shared" si="0"/>
        <v>43</v>
      </c>
      <c r="D36">
        <f t="shared" si="1"/>
        <v>42</v>
      </c>
      <c r="E36">
        <f t="shared" si="2"/>
        <v>1</v>
      </c>
    </row>
    <row r="37" spans="1:5" x14ac:dyDescent="0.2">
      <c r="A37">
        <v>118.1</v>
      </c>
      <c r="B37">
        <v>-1.1458794692122751</v>
      </c>
      <c r="C37">
        <f t="shared" si="0"/>
        <v>10</v>
      </c>
      <c r="D37">
        <f t="shared" si="1"/>
        <v>34</v>
      </c>
      <c r="E37">
        <f t="shared" si="2"/>
        <v>-24</v>
      </c>
    </row>
    <row r="38" spans="1:5" x14ac:dyDescent="0.2">
      <c r="A38">
        <v>118</v>
      </c>
      <c r="B38">
        <v>-7.3023439431310635</v>
      </c>
      <c r="C38">
        <f t="shared" si="0"/>
        <v>9</v>
      </c>
      <c r="D38">
        <f t="shared" si="1"/>
        <v>10</v>
      </c>
      <c r="E38">
        <f t="shared" si="2"/>
        <v>-1</v>
      </c>
    </row>
    <row r="39" spans="1:5" x14ac:dyDescent="0.2">
      <c r="A39">
        <v>119.4</v>
      </c>
      <c r="B39">
        <v>-11.591841308268044</v>
      </c>
      <c r="C39">
        <f t="shared" si="0"/>
        <v>15</v>
      </c>
      <c r="D39">
        <f t="shared" si="1"/>
        <v>4</v>
      </c>
      <c r="E39">
        <f t="shared" si="2"/>
        <v>11</v>
      </c>
    </row>
    <row r="40" spans="1:5" x14ac:dyDescent="0.2">
      <c r="A40">
        <v>123</v>
      </c>
      <c r="B40">
        <v>2.7908797528083369</v>
      </c>
      <c r="C40">
        <f t="shared" si="0"/>
        <v>68</v>
      </c>
      <c r="D40">
        <f t="shared" si="1"/>
        <v>69</v>
      </c>
      <c r="E40">
        <f t="shared" si="2"/>
        <v>-1</v>
      </c>
    </row>
    <row r="41" spans="1:5" x14ac:dyDescent="0.2">
      <c r="A41">
        <v>121.9</v>
      </c>
      <c r="B41">
        <v>-4.9802294602983466</v>
      </c>
      <c r="C41">
        <f t="shared" si="0"/>
        <v>53</v>
      </c>
      <c r="D41">
        <f t="shared" si="1"/>
        <v>18</v>
      </c>
      <c r="E41">
        <f t="shared" si="2"/>
        <v>35</v>
      </c>
    </row>
    <row r="42" spans="1:5" x14ac:dyDescent="0.2">
      <c r="A42">
        <v>123.7</v>
      </c>
      <c r="B42">
        <v>1.6661310702398282</v>
      </c>
      <c r="C42">
        <f t="shared" si="0"/>
        <v>77.5</v>
      </c>
      <c r="D42">
        <f t="shared" si="1"/>
        <v>61</v>
      </c>
      <c r="E42">
        <f t="shared" si="2"/>
        <v>16.5</v>
      </c>
    </row>
    <row r="43" spans="1:5" x14ac:dyDescent="0.2">
      <c r="A43">
        <v>122.4</v>
      </c>
      <c r="B43">
        <v>-0.30790709070441835</v>
      </c>
      <c r="C43">
        <f t="shared" si="0"/>
        <v>62</v>
      </c>
      <c r="D43">
        <f t="shared" si="1"/>
        <v>40</v>
      </c>
      <c r="E43">
        <f t="shared" si="2"/>
        <v>22</v>
      </c>
    </row>
    <row r="44" spans="1:5" x14ac:dyDescent="0.2">
      <c r="A44">
        <v>123.9</v>
      </c>
      <c r="B44">
        <v>2.0790600180773708</v>
      </c>
      <c r="C44">
        <f t="shared" si="0"/>
        <v>80</v>
      </c>
      <c r="D44">
        <f t="shared" si="1"/>
        <v>65</v>
      </c>
      <c r="E44">
        <f t="shared" si="2"/>
        <v>15</v>
      </c>
    </row>
    <row r="45" spans="1:5" x14ac:dyDescent="0.2">
      <c r="A45">
        <v>123.1</v>
      </c>
      <c r="B45">
        <v>5.4973442267271366</v>
      </c>
      <c r="C45">
        <f t="shared" si="0"/>
        <v>69.5</v>
      </c>
      <c r="D45">
        <f t="shared" si="1"/>
        <v>87</v>
      </c>
      <c r="E45">
        <f t="shared" si="2"/>
        <v>-17.5</v>
      </c>
    </row>
    <row r="46" spans="1:5" x14ac:dyDescent="0.2">
      <c r="A46">
        <v>125.1</v>
      </c>
      <c r="B46">
        <v>8.2566337051028995</v>
      </c>
      <c r="C46">
        <f t="shared" si="0"/>
        <v>92.5</v>
      </c>
      <c r="D46">
        <f t="shared" si="1"/>
        <v>93</v>
      </c>
      <c r="E46">
        <f t="shared" si="2"/>
        <v>-0.5</v>
      </c>
    </row>
    <row r="47" spans="1:5" x14ac:dyDescent="0.2">
      <c r="A47">
        <v>120.1</v>
      </c>
      <c r="B47">
        <v>8.0234100091635128</v>
      </c>
      <c r="C47">
        <f t="shared" si="0"/>
        <v>26.5</v>
      </c>
      <c r="D47">
        <f t="shared" si="1"/>
        <v>92</v>
      </c>
      <c r="E47">
        <f t="shared" si="2"/>
        <v>-65.5</v>
      </c>
    </row>
    <row r="48" spans="1:5" x14ac:dyDescent="0.2">
      <c r="A48">
        <v>125.6</v>
      </c>
      <c r="B48">
        <v>3.9689560746968482</v>
      </c>
      <c r="C48">
        <f t="shared" si="0"/>
        <v>94</v>
      </c>
      <c r="D48">
        <f t="shared" si="1"/>
        <v>82</v>
      </c>
      <c r="E48">
        <f t="shared" si="2"/>
        <v>12</v>
      </c>
    </row>
    <row r="49" spans="1:5" x14ac:dyDescent="0.2">
      <c r="A49">
        <v>119.9</v>
      </c>
      <c r="B49">
        <v>0.34048106132587463</v>
      </c>
      <c r="C49">
        <f t="shared" si="0"/>
        <v>19.5</v>
      </c>
      <c r="D49">
        <f t="shared" si="1"/>
        <v>45</v>
      </c>
      <c r="E49">
        <f t="shared" si="2"/>
        <v>-25.5</v>
      </c>
    </row>
    <row r="50" spans="1:5" x14ac:dyDescent="0.2">
      <c r="A50">
        <v>124</v>
      </c>
      <c r="B50">
        <v>-3.8644755080038067</v>
      </c>
      <c r="C50">
        <f t="shared" si="0"/>
        <v>81</v>
      </c>
      <c r="D50">
        <f t="shared" si="1"/>
        <v>23</v>
      </c>
      <c r="E50">
        <f t="shared" si="2"/>
        <v>58</v>
      </c>
    </row>
    <row r="51" spans="1:5" x14ac:dyDescent="0.2">
      <c r="A51">
        <v>124.1</v>
      </c>
      <c r="B51">
        <v>5.671988965915034</v>
      </c>
      <c r="C51">
        <f t="shared" si="0"/>
        <v>82.5</v>
      </c>
      <c r="D51">
        <f t="shared" si="1"/>
        <v>89</v>
      </c>
      <c r="E51">
        <f t="shared" si="2"/>
        <v>-6.5</v>
      </c>
    </row>
    <row r="52" spans="1:5" x14ac:dyDescent="0.2">
      <c r="A52">
        <v>116.7</v>
      </c>
      <c r="B52">
        <v>4.7736178959247013</v>
      </c>
      <c r="C52">
        <f t="shared" si="0"/>
        <v>5</v>
      </c>
      <c r="D52">
        <f t="shared" si="1"/>
        <v>85</v>
      </c>
      <c r="E52">
        <f t="shared" si="2"/>
        <v>-80</v>
      </c>
    </row>
    <row r="53" spans="1:5" x14ac:dyDescent="0.2">
      <c r="A53">
        <v>124.7</v>
      </c>
      <c r="B53">
        <v>3.290775809427771</v>
      </c>
      <c r="C53">
        <f t="shared" si="0"/>
        <v>89</v>
      </c>
      <c r="D53">
        <f t="shared" si="1"/>
        <v>72</v>
      </c>
      <c r="E53">
        <f t="shared" si="2"/>
        <v>17</v>
      </c>
    </row>
    <row r="54" spans="1:5" x14ac:dyDescent="0.2">
      <c r="A54">
        <v>120.5</v>
      </c>
      <c r="B54">
        <v>6.6692679048386481</v>
      </c>
      <c r="C54">
        <f t="shared" si="0"/>
        <v>30.5</v>
      </c>
      <c r="D54">
        <f t="shared" si="1"/>
        <v>90</v>
      </c>
      <c r="E54">
        <f t="shared" si="2"/>
        <v>-59.5</v>
      </c>
    </row>
    <row r="55" spans="1:5" x14ac:dyDescent="0.2">
      <c r="A55">
        <v>118.2</v>
      </c>
      <c r="B55">
        <v>1.2505850047064655</v>
      </c>
      <c r="C55">
        <f t="shared" si="0"/>
        <v>11</v>
      </c>
      <c r="D55">
        <f t="shared" si="1"/>
        <v>55</v>
      </c>
      <c r="E55">
        <f t="shared" si="2"/>
        <v>-44</v>
      </c>
    </row>
    <row r="56" spans="1:5" x14ac:dyDescent="0.2">
      <c r="A56">
        <v>117.4</v>
      </c>
      <c r="B56">
        <v>-6.9111307866438096</v>
      </c>
      <c r="C56">
        <f t="shared" si="0"/>
        <v>7</v>
      </c>
      <c r="D56">
        <f t="shared" si="1"/>
        <v>13</v>
      </c>
      <c r="E56">
        <f t="shared" si="2"/>
        <v>-6</v>
      </c>
    </row>
    <row r="57" spans="1:5" x14ac:dyDescent="0.2">
      <c r="A57">
        <v>120.3</v>
      </c>
      <c r="B57">
        <v>-6.3936610429989287</v>
      </c>
      <c r="C57">
        <f t="shared" si="0"/>
        <v>28.5</v>
      </c>
      <c r="D57">
        <f t="shared" si="1"/>
        <v>14</v>
      </c>
      <c r="E57">
        <f t="shared" si="2"/>
        <v>14.5</v>
      </c>
    </row>
    <row r="58" spans="1:5" x14ac:dyDescent="0.2">
      <c r="A58">
        <v>121.5</v>
      </c>
      <c r="B58">
        <v>-7.6860873559734841</v>
      </c>
      <c r="C58">
        <f t="shared" si="0"/>
        <v>48</v>
      </c>
      <c r="D58">
        <f t="shared" si="1"/>
        <v>9</v>
      </c>
      <c r="E58">
        <f t="shared" si="2"/>
        <v>39</v>
      </c>
    </row>
    <row r="59" spans="1:5" x14ac:dyDescent="0.2">
      <c r="A59">
        <v>123.6</v>
      </c>
      <c r="B59">
        <v>-4.180333403678901</v>
      </c>
      <c r="C59">
        <f t="shared" si="0"/>
        <v>74.5</v>
      </c>
      <c r="D59">
        <f t="shared" si="1"/>
        <v>22</v>
      </c>
      <c r="E59">
        <f t="shared" si="2"/>
        <v>52.5</v>
      </c>
    </row>
    <row r="60" spans="1:5" x14ac:dyDescent="0.2">
      <c r="A60">
        <v>118.3</v>
      </c>
      <c r="B60">
        <v>-0.91295052137468247</v>
      </c>
      <c r="C60">
        <f t="shared" si="0"/>
        <v>12</v>
      </c>
      <c r="D60">
        <f t="shared" si="1"/>
        <v>36</v>
      </c>
      <c r="E60">
        <f t="shared" si="2"/>
        <v>-24</v>
      </c>
    </row>
    <row r="61" spans="1:5" x14ac:dyDescent="0.2">
      <c r="A61">
        <v>120.1</v>
      </c>
      <c r="B61">
        <v>1.2734100091635128</v>
      </c>
      <c r="C61">
        <f t="shared" si="0"/>
        <v>26.5</v>
      </c>
      <c r="D61">
        <f t="shared" si="1"/>
        <v>56</v>
      </c>
      <c r="E61">
        <f t="shared" si="2"/>
        <v>-29.5</v>
      </c>
    </row>
    <row r="62" spans="1:5" x14ac:dyDescent="0.2">
      <c r="A62">
        <v>123.2</v>
      </c>
      <c r="B62">
        <v>-1.6561912993540773</v>
      </c>
      <c r="C62">
        <f t="shared" si="0"/>
        <v>71</v>
      </c>
      <c r="D62">
        <f t="shared" si="1"/>
        <v>30</v>
      </c>
      <c r="E62">
        <f t="shared" si="2"/>
        <v>41</v>
      </c>
    </row>
    <row r="63" spans="1:5" x14ac:dyDescent="0.2">
      <c r="A63">
        <v>124.5</v>
      </c>
      <c r="B63">
        <v>-9.6321531384098193</v>
      </c>
      <c r="C63">
        <f t="shared" si="0"/>
        <v>86.5</v>
      </c>
      <c r="D63">
        <f t="shared" si="1"/>
        <v>5</v>
      </c>
      <c r="E63">
        <f t="shared" si="2"/>
        <v>81.5</v>
      </c>
    </row>
    <row r="64" spans="1:5" x14ac:dyDescent="0.2">
      <c r="A64">
        <v>120.9</v>
      </c>
      <c r="B64">
        <v>3.5751258005137743</v>
      </c>
      <c r="C64">
        <f t="shared" si="0"/>
        <v>38.5</v>
      </c>
      <c r="D64">
        <f t="shared" si="1"/>
        <v>76</v>
      </c>
      <c r="E64">
        <f t="shared" si="2"/>
        <v>-37.5</v>
      </c>
    </row>
    <row r="65" spans="1:5" x14ac:dyDescent="0.2">
      <c r="A65">
        <v>121.5</v>
      </c>
      <c r="B65">
        <v>-7.8260873559735273</v>
      </c>
      <c r="C65">
        <f t="shared" si="0"/>
        <v>48</v>
      </c>
      <c r="D65">
        <f t="shared" si="1"/>
        <v>8</v>
      </c>
      <c r="E65">
        <f t="shared" si="2"/>
        <v>40</v>
      </c>
    </row>
    <row r="66" spans="1:5" x14ac:dyDescent="0.2">
      <c r="A66">
        <v>119.6</v>
      </c>
      <c r="B66">
        <v>4.2610876395695527</v>
      </c>
      <c r="C66">
        <f t="shared" si="0"/>
        <v>17</v>
      </c>
      <c r="D66">
        <f t="shared" si="1"/>
        <v>83</v>
      </c>
      <c r="E66">
        <f t="shared" si="2"/>
        <v>-66</v>
      </c>
    </row>
    <row r="67" spans="1:5" x14ac:dyDescent="0.2">
      <c r="A67">
        <v>121.1</v>
      </c>
      <c r="B67">
        <v>1.798054748351376</v>
      </c>
      <c r="C67">
        <f t="shared" ref="C67:C101" si="3">_xlfn.RANK.AVG(A67,A$2:A$101,1)</f>
        <v>43</v>
      </c>
      <c r="D67">
        <f t="shared" ref="D67:D101" si="4">_xlfn.RANK.AVG(B67,B$2:B$101,1)</f>
        <v>64</v>
      </c>
      <c r="E67">
        <f t="shared" ref="E67:E101" si="5">C67-D67</f>
        <v>-21</v>
      </c>
    </row>
    <row r="68" spans="1:5" x14ac:dyDescent="0.2">
      <c r="A68">
        <v>120.8</v>
      </c>
      <c r="B68">
        <v>9.3786613265950223</v>
      </c>
      <c r="C68">
        <f t="shared" si="3"/>
        <v>36.5</v>
      </c>
      <c r="D68">
        <f t="shared" si="4"/>
        <v>95</v>
      </c>
      <c r="E68">
        <f t="shared" si="5"/>
        <v>-58.5</v>
      </c>
    </row>
    <row r="69" spans="1:5" x14ac:dyDescent="0.2">
      <c r="A69">
        <v>120</v>
      </c>
      <c r="B69">
        <v>0.1269455352447153</v>
      </c>
      <c r="C69">
        <f t="shared" si="3"/>
        <v>23.5</v>
      </c>
      <c r="D69">
        <f t="shared" si="4"/>
        <v>41</v>
      </c>
      <c r="E69">
        <f t="shared" si="5"/>
        <v>-17.5</v>
      </c>
    </row>
    <row r="70" spans="1:5" x14ac:dyDescent="0.2">
      <c r="A70">
        <v>122.7</v>
      </c>
      <c r="B70">
        <v>0.95148633105196723</v>
      </c>
      <c r="C70">
        <f t="shared" si="3"/>
        <v>65</v>
      </c>
      <c r="D70">
        <f t="shared" si="4"/>
        <v>48</v>
      </c>
      <c r="E70">
        <f t="shared" si="5"/>
        <v>17</v>
      </c>
    </row>
    <row r="71" spans="1:5" x14ac:dyDescent="0.2">
      <c r="A71">
        <v>119.1</v>
      </c>
      <c r="B71">
        <v>8.5087652699755836</v>
      </c>
      <c r="C71">
        <f t="shared" si="3"/>
        <v>14</v>
      </c>
      <c r="D71">
        <f t="shared" si="4"/>
        <v>94</v>
      </c>
      <c r="E71">
        <f t="shared" si="5"/>
        <v>-80</v>
      </c>
    </row>
    <row r="72" spans="1:5" x14ac:dyDescent="0.2">
      <c r="A72">
        <v>123.6</v>
      </c>
      <c r="B72">
        <v>0.21966659632107621</v>
      </c>
      <c r="C72">
        <f t="shared" si="3"/>
        <v>74.5</v>
      </c>
      <c r="D72">
        <f t="shared" si="4"/>
        <v>43</v>
      </c>
      <c r="E72">
        <f t="shared" si="5"/>
        <v>31.5</v>
      </c>
    </row>
    <row r="73" spans="1:5" x14ac:dyDescent="0.2">
      <c r="A73">
        <v>122.9</v>
      </c>
      <c r="B73">
        <v>1.1544152788895303</v>
      </c>
      <c r="C73">
        <f t="shared" si="3"/>
        <v>67</v>
      </c>
      <c r="D73">
        <f t="shared" si="4"/>
        <v>52</v>
      </c>
      <c r="E73">
        <f t="shared" si="5"/>
        <v>15</v>
      </c>
    </row>
    <row r="74" spans="1:5" x14ac:dyDescent="0.2">
      <c r="A74">
        <v>116.4</v>
      </c>
      <c r="B74">
        <v>-2.8357755258317638</v>
      </c>
      <c r="C74">
        <f t="shared" si="3"/>
        <v>2</v>
      </c>
      <c r="D74">
        <f t="shared" si="4"/>
        <v>26</v>
      </c>
      <c r="E74">
        <f t="shared" si="5"/>
        <v>-24</v>
      </c>
    </row>
    <row r="75" spans="1:5" x14ac:dyDescent="0.2">
      <c r="A75">
        <v>122.2</v>
      </c>
      <c r="B75">
        <v>1.1591639614580345</v>
      </c>
      <c r="C75">
        <f t="shared" si="3"/>
        <v>57.5</v>
      </c>
      <c r="D75">
        <f t="shared" si="4"/>
        <v>54</v>
      </c>
      <c r="E75">
        <f t="shared" si="5"/>
        <v>3.5</v>
      </c>
    </row>
    <row r="76" spans="1:5" x14ac:dyDescent="0.2">
      <c r="A76">
        <v>123.7</v>
      </c>
      <c r="B76">
        <v>4.8561310702398259</v>
      </c>
      <c r="C76">
        <f t="shared" si="3"/>
        <v>77.5</v>
      </c>
      <c r="D76">
        <f t="shared" si="4"/>
        <v>86</v>
      </c>
      <c r="E76">
        <f t="shared" si="5"/>
        <v>-8.5</v>
      </c>
    </row>
    <row r="77" spans="1:5" x14ac:dyDescent="0.2">
      <c r="A77">
        <v>122.7</v>
      </c>
      <c r="B77">
        <v>13.571486331051972</v>
      </c>
      <c r="C77">
        <f t="shared" si="3"/>
        <v>65</v>
      </c>
      <c r="D77">
        <f t="shared" si="4"/>
        <v>99</v>
      </c>
      <c r="E77">
        <f t="shared" si="5"/>
        <v>-34</v>
      </c>
    </row>
    <row r="78" spans="1:5" x14ac:dyDescent="0.2">
      <c r="A78">
        <v>122.3</v>
      </c>
      <c r="B78">
        <v>2.3356284353768615</v>
      </c>
      <c r="C78">
        <f t="shared" si="3"/>
        <v>60</v>
      </c>
      <c r="D78">
        <f t="shared" si="4"/>
        <v>66</v>
      </c>
      <c r="E78">
        <f t="shared" si="5"/>
        <v>-6</v>
      </c>
    </row>
    <row r="79" spans="1:5" x14ac:dyDescent="0.2">
      <c r="A79">
        <v>120.8</v>
      </c>
      <c r="B79">
        <v>-9.0213386734050118</v>
      </c>
      <c r="C79">
        <f t="shared" si="3"/>
        <v>36.5</v>
      </c>
      <c r="D79">
        <f t="shared" si="4"/>
        <v>7</v>
      </c>
      <c r="E79">
        <f t="shared" si="5"/>
        <v>29.5</v>
      </c>
    </row>
    <row r="80" spans="1:5" x14ac:dyDescent="0.2">
      <c r="A80">
        <v>129</v>
      </c>
      <c r="B80">
        <v>-4.1812518120643745</v>
      </c>
      <c r="C80">
        <f t="shared" si="3"/>
        <v>98</v>
      </c>
      <c r="D80">
        <f t="shared" si="4"/>
        <v>21</v>
      </c>
      <c r="E80">
        <f t="shared" si="5"/>
        <v>77</v>
      </c>
    </row>
    <row r="81" spans="1:5" x14ac:dyDescent="0.2">
      <c r="A81">
        <v>120.3</v>
      </c>
      <c r="B81">
        <v>10.866338957001062</v>
      </c>
      <c r="C81">
        <f t="shared" si="3"/>
        <v>28.5</v>
      </c>
      <c r="D81">
        <f t="shared" si="4"/>
        <v>98</v>
      </c>
      <c r="E81">
        <f t="shared" si="5"/>
        <v>-69.5</v>
      </c>
    </row>
    <row r="82" spans="1:5" x14ac:dyDescent="0.2">
      <c r="A82">
        <v>121.4</v>
      </c>
      <c r="B82">
        <v>1.7574481701076934</v>
      </c>
      <c r="C82">
        <f t="shared" si="3"/>
        <v>46</v>
      </c>
      <c r="D82">
        <f t="shared" si="4"/>
        <v>63</v>
      </c>
      <c r="E82">
        <f t="shared" si="5"/>
        <v>-17</v>
      </c>
    </row>
    <row r="83" spans="1:5" x14ac:dyDescent="0.2">
      <c r="A83">
        <v>121.6</v>
      </c>
      <c r="B83">
        <v>-0.57962288205470713</v>
      </c>
      <c r="C83">
        <f t="shared" si="3"/>
        <v>50.5</v>
      </c>
      <c r="D83">
        <f t="shared" si="4"/>
        <v>39</v>
      </c>
      <c r="E83">
        <f t="shared" si="5"/>
        <v>11.5</v>
      </c>
    </row>
    <row r="84" spans="1:5" x14ac:dyDescent="0.2">
      <c r="A84">
        <v>126.5</v>
      </c>
      <c r="B84">
        <v>1.3571363399659049</v>
      </c>
      <c r="C84">
        <f t="shared" si="3"/>
        <v>97</v>
      </c>
      <c r="D84">
        <f t="shared" si="4"/>
        <v>57</v>
      </c>
      <c r="E84">
        <f t="shared" si="5"/>
        <v>40</v>
      </c>
    </row>
    <row r="85" spans="1:5" x14ac:dyDescent="0.2">
      <c r="A85">
        <v>119.9</v>
      </c>
      <c r="B85">
        <v>1.0404810613258633</v>
      </c>
      <c r="C85">
        <f t="shared" si="3"/>
        <v>19.5</v>
      </c>
      <c r="D85">
        <f t="shared" si="4"/>
        <v>49</v>
      </c>
      <c r="E85">
        <f t="shared" si="5"/>
        <v>-29.5</v>
      </c>
    </row>
    <row r="86" spans="1:5" x14ac:dyDescent="0.2">
      <c r="A86">
        <v>126.1</v>
      </c>
      <c r="B86">
        <v>-12.218721555709237</v>
      </c>
      <c r="C86">
        <f t="shared" si="3"/>
        <v>96</v>
      </c>
      <c r="D86">
        <f t="shared" si="4"/>
        <v>3</v>
      </c>
      <c r="E86">
        <f t="shared" si="5"/>
        <v>93</v>
      </c>
    </row>
    <row r="87" spans="1:5" x14ac:dyDescent="0.2">
      <c r="A87">
        <v>123.1</v>
      </c>
      <c r="B87">
        <v>-5.9926557732728725</v>
      </c>
      <c r="C87">
        <f t="shared" si="3"/>
        <v>69.5</v>
      </c>
      <c r="D87">
        <f t="shared" si="4"/>
        <v>15</v>
      </c>
      <c r="E87">
        <f t="shared" si="5"/>
        <v>54.5</v>
      </c>
    </row>
    <row r="88" spans="1:5" x14ac:dyDescent="0.2">
      <c r="A88">
        <v>116.6</v>
      </c>
      <c r="B88">
        <v>3.3671534220058561</v>
      </c>
      <c r="C88">
        <f t="shared" si="3"/>
        <v>3.5</v>
      </c>
      <c r="D88">
        <f t="shared" si="4"/>
        <v>73</v>
      </c>
      <c r="E88">
        <f t="shared" si="5"/>
        <v>-69.5</v>
      </c>
    </row>
    <row r="89" spans="1:5" x14ac:dyDescent="0.2">
      <c r="A89">
        <v>115.8</v>
      </c>
      <c r="B89">
        <v>3.6354376306555878</v>
      </c>
      <c r="C89">
        <f t="shared" si="3"/>
        <v>1</v>
      </c>
      <c r="D89">
        <f t="shared" si="4"/>
        <v>77</v>
      </c>
      <c r="E89">
        <f t="shared" si="5"/>
        <v>-76</v>
      </c>
    </row>
    <row r="90" spans="1:5" x14ac:dyDescent="0.2">
      <c r="A90">
        <v>119.5</v>
      </c>
      <c r="B90">
        <v>-4.5453768343492129</v>
      </c>
      <c r="C90">
        <f t="shared" si="3"/>
        <v>16</v>
      </c>
      <c r="D90">
        <f t="shared" si="4"/>
        <v>20</v>
      </c>
      <c r="E90">
        <f t="shared" si="5"/>
        <v>-4</v>
      </c>
    </row>
    <row r="91" spans="1:5" x14ac:dyDescent="0.2">
      <c r="A91">
        <v>122.3</v>
      </c>
      <c r="B91">
        <v>0.30562843537683193</v>
      </c>
      <c r="C91">
        <f t="shared" si="3"/>
        <v>60</v>
      </c>
      <c r="D91">
        <f t="shared" si="4"/>
        <v>44</v>
      </c>
      <c r="E91">
        <f t="shared" si="5"/>
        <v>16</v>
      </c>
    </row>
    <row r="92" spans="1:5" x14ac:dyDescent="0.2">
      <c r="A92">
        <v>120.7</v>
      </c>
      <c r="B92">
        <v>-12.397803147323827</v>
      </c>
      <c r="C92">
        <f t="shared" si="3"/>
        <v>34</v>
      </c>
      <c r="D92">
        <f t="shared" si="4"/>
        <v>2</v>
      </c>
      <c r="E92">
        <f t="shared" si="5"/>
        <v>32</v>
      </c>
    </row>
    <row r="93" spans="1:5" x14ac:dyDescent="0.2">
      <c r="A93">
        <v>124.2</v>
      </c>
      <c r="B93">
        <v>3.4784534398337996</v>
      </c>
      <c r="C93">
        <f t="shared" si="3"/>
        <v>84</v>
      </c>
      <c r="D93">
        <f t="shared" si="4"/>
        <v>74</v>
      </c>
      <c r="E93">
        <f t="shared" si="5"/>
        <v>10</v>
      </c>
    </row>
    <row r="94" spans="1:5" x14ac:dyDescent="0.2">
      <c r="A94">
        <v>121.8</v>
      </c>
      <c r="B94">
        <v>3.6933060657828491</v>
      </c>
      <c r="C94">
        <f t="shared" si="3"/>
        <v>52</v>
      </c>
      <c r="D94">
        <f t="shared" si="4"/>
        <v>78</v>
      </c>
      <c r="E94">
        <f t="shared" si="5"/>
        <v>-26</v>
      </c>
    </row>
    <row r="95" spans="1:5" x14ac:dyDescent="0.2">
      <c r="A95">
        <v>120.6</v>
      </c>
      <c r="B95">
        <v>-2.7542676212425476</v>
      </c>
      <c r="C95">
        <f t="shared" si="3"/>
        <v>32</v>
      </c>
      <c r="D95">
        <f t="shared" si="4"/>
        <v>28</v>
      </c>
      <c r="E95">
        <f t="shared" si="5"/>
        <v>4</v>
      </c>
    </row>
    <row r="96" spans="1:5" x14ac:dyDescent="0.2">
      <c r="A96">
        <v>120.7</v>
      </c>
      <c r="B96">
        <v>-1.197803147323782</v>
      </c>
      <c r="C96">
        <f t="shared" si="3"/>
        <v>34</v>
      </c>
      <c r="D96">
        <f t="shared" si="4"/>
        <v>33</v>
      </c>
      <c r="E96">
        <f t="shared" si="5"/>
        <v>1</v>
      </c>
    </row>
    <row r="97" spans="1:5" x14ac:dyDescent="0.2">
      <c r="A97">
        <v>121.2</v>
      </c>
      <c r="B97">
        <v>1.1545192222700962</v>
      </c>
      <c r="C97">
        <f t="shared" si="3"/>
        <v>45</v>
      </c>
      <c r="D97">
        <f t="shared" si="4"/>
        <v>53</v>
      </c>
      <c r="E97">
        <f t="shared" si="5"/>
        <v>-8</v>
      </c>
    </row>
    <row r="98" spans="1:5" x14ac:dyDescent="0.2">
      <c r="A98">
        <v>129.69999999999999</v>
      </c>
      <c r="B98">
        <v>1.7039995053671646</v>
      </c>
      <c r="C98">
        <f t="shared" si="3"/>
        <v>99</v>
      </c>
      <c r="D98">
        <f t="shared" si="4"/>
        <v>62</v>
      </c>
      <c r="E98">
        <f t="shared" si="5"/>
        <v>37</v>
      </c>
    </row>
    <row r="99" spans="1:5" x14ac:dyDescent="0.2">
      <c r="A99">
        <v>120</v>
      </c>
      <c r="B99">
        <v>10.666945535244679</v>
      </c>
      <c r="C99">
        <f t="shared" si="3"/>
        <v>23.5</v>
      </c>
      <c r="D99">
        <f t="shared" si="4"/>
        <v>97</v>
      </c>
      <c r="E99">
        <f t="shared" si="5"/>
        <v>-73.5</v>
      </c>
    </row>
    <row r="100" spans="1:5" x14ac:dyDescent="0.2">
      <c r="A100">
        <v>130</v>
      </c>
      <c r="B100">
        <v>1.6333929271235093</v>
      </c>
      <c r="C100">
        <f t="shared" si="3"/>
        <v>100</v>
      </c>
      <c r="D100">
        <f t="shared" si="4"/>
        <v>60</v>
      </c>
      <c r="E100">
        <f t="shared" si="5"/>
        <v>40</v>
      </c>
    </row>
    <row r="101" spans="1:5" x14ac:dyDescent="0.2">
      <c r="A101">
        <v>117</v>
      </c>
      <c r="B101">
        <v>16.173011317681073</v>
      </c>
      <c r="C101">
        <f t="shared" si="3"/>
        <v>6</v>
      </c>
      <c r="D101">
        <f t="shared" si="4"/>
        <v>100</v>
      </c>
      <c r="E101">
        <f t="shared" si="5"/>
        <v>-94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4FD5-EB52-4C7B-B8F5-2675F688C656}">
  <dimension ref="A1:AB101"/>
  <sheetViews>
    <sheetView workbookViewId="0">
      <selection activeCell="V20" sqref="V20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D1" t="s">
        <v>81</v>
      </c>
      <c r="E1" t="s">
        <v>82</v>
      </c>
      <c r="F1" t="s">
        <v>83</v>
      </c>
      <c r="G1" t="s">
        <v>84</v>
      </c>
      <c r="H1" t="s">
        <v>89</v>
      </c>
      <c r="I1" t="s">
        <v>90</v>
      </c>
      <c r="J1" t="s">
        <v>91</v>
      </c>
      <c r="K1" t="s">
        <v>92</v>
      </c>
      <c r="L1" t="s">
        <v>6</v>
      </c>
      <c r="M1" t="s">
        <v>7</v>
      </c>
      <c r="N1" t="s">
        <v>87</v>
      </c>
      <c r="O1" t="s">
        <v>88</v>
      </c>
      <c r="P1" t="s">
        <v>99</v>
      </c>
      <c r="R1" t="s">
        <v>85</v>
      </c>
      <c r="S1" t="s">
        <v>86</v>
      </c>
      <c r="T1" t="s">
        <v>93</v>
      </c>
      <c r="U1" t="s">
        <v>94</v>
      </c>
      <c r="V1" t="s">
        <v>95</v>
      </c>
      <c r="W1" t="s">
        <v>96</v>
      </c>
      <c r="X1" t="s">
        <v>6</v>
      </c>
      <c r="Y1" t="s">
        <v>7</v>
      </c>
      <c r="Z1" t="s">
        <v>97</v>
      </c>
      <c r="AA1" t="s">
        <v>98</v>
      </c>
      <c r="AB1" t="s">
        <v>100</v>
      </c>
    </row>
    <row r="2" spans="1:28" x14ac:dyDescent="0.2">
      <c r="A2">
        <v>120</v>
      </c>
      <c r="B2">
        <v>433.08</v>
      </c>
      <c r="D2">
        <v>115</v>
      </c>
      <c r="E2">
        <v>433.08</v>
      </c>
      <c r="F2">
        <v>115</v>
      </c>
      <c r="G2">
        <v>433.08</v>
      </c>
      <c r="H2">
        <f>AVERAGE(F2:F34)</f>
        <v>118.93939393939394</v>
      </c>
      <c r="I2">
        <f>AVERAGE(G2:G34)</f>
        <v>467.7121212121213</v>
      </c>
      <c r="J2">
        <f>_xlfn.VAR.P(F2:F34)</f>
        <v>2.2575390266299347</v>
      </c>
      <c r="K2">
        <f>_xlfn.COVARIANCE.P(F2:F34,G2:G34)</f>
        <v>10.069340679522501</v>
      </c>
      <c r="L2">
        <f>I2-M2*H2</f>
        <v>-62.795331223611868</v>
      </c>
      <c r="M2">
        <f>K2/J2</f>
        <v>4.4603174344915146</v>
      </c>
      <c r="N2">
        <f>L$2+M$2*F2</f>
        <v>450.14117374291226</v>
      </c>
      <c r="O2">
        <f>G2-N2</f>
        <v>-17.061173742912274</v>
      </c>
      <c r="P2">
        <f>SUMSQ(O2:O34)</f>
        <v>434.36671055375876</v>
      </c>
      <c r="R2">
        <v>123</v>
      </c>
      <c r="S2">
        <v>482.95</v>
      </c>
      <c r="T2">
        <f>AVERAGE(R2:R34)</f>
        <v>124.75454545454545</v>
      </c>
      <c r="U2">
        <f>AVERAGE(S2:S34)</f>
        <v>490.09</v>
      </c>
      <c r="V2">
        <f>_xlfn.VAR.P(R2:R34)</f>
        <v>3.0564187327823671</v>
      </c>
      <c r="W2">
        <f>_xlfn.COVARIANCE.P(R2:R34,S2:S34)</f>
        <v>9.4285454545454463</v>
      </c>
      <c r="X2">
        <f>U2-Y2*T2</f>
        <v>105.24289450913949</v>
      </c>
      <c r="Y2">
        <f>W2/V2</f>
        <v>3.084834336806431</v>
      </c>
      <c r="Z2">
        <f>X$2+Y$2*R2</f>
        <v>484.6775179363305</v>
      </c>
      <c r="AA2">
        <f>S2-Z2</f>
        <v>-1.7275179363305142</v>
      </c>
      <c r="AB2">
        <f>SUMSQ(AA2:AA34)</f>
        <v>92.164674777373634</v>
      </c>
    </row>
    <row r="3" spans="1:28" x14ac:dyDescent="0.2">
      <c r="A3">
        <v>119.9</v>
      </c>
      <c r="B3">
        <v>464.15</v>
      </c>
      <c r="D3">
        <v>116.4</v>
      </c>
      <c r="E3">
        <v>458.99</v>
      </c>
      <c r="F3">
        <v>116.4</v>
      </c>
      <c r="G3">
        <v>458.99</v>
      </c>
      <c r="N3">
        <f t="shared" ref="N3:N34" si="0">L$2+M$2*F3</f>
        <v>456.3856181512005</v>
      </c>
      <c r="O3">
        <f t="shared" ref="O3:O34" si="1">G3-N3</f>
        <v>2.6043818487995054</v>
      </c>
      <c r="R3">
        <v>123.1</v>
      </c>
      <c r="S3">
        <v>483.11</v>
      </c>
      <c r="Z3">
        <f t="shared" ref="Z3:Z34" si="2">X$2+Y$2*R3</f>
        <v>484.98600137001114</v>
      </c>
      <c r="AA3">
        <f t="shared" ref="AA3:AA34" si="3">S3-Z3</f>
        <v>-1.8760013700111244</v>
      </c>
    </row>
    <row r="4" spans="1:28" x14ac:dyDescent="0.2">
      <c r="A4">
        <v>121</v>
      </c>
      <c r="B4">
        <v>469.85</v>
      </c>
      <c r="D4">
        <v>116.6</v>
      </c>
      <c r="E4">
        <v>460.03</v>
      </c>
      <c r="F4">
        <v>116.6</v>
      </c>
      <c r="G4">
        <v>460.03</v>
      </c>
      <c r="N4">
        <f t="shared" si="0"/>
        <v>457.27768163809873</v>
      </c>
      <c r="O4">
        <f t="shared" si="1"/>
        <v>2.7523183619012457</v>
      </c>
      <c r="R4">
        <v>123.1</v>
      </c>
      <c r="S4">
        <v>483.75</v>
      </c>
      <c r="Z4">
        <f t="shared" si="2"/>
        <v>484.98600137001114</v>
      </c>
      <c r="AA4">
        <f t="shared" si="3"/>
        <v>-1.2360013700111381</v>
      </c>
    </row>
    <row r="5" spans="1:28" x14ac:dyDescent="0.2">
      <c r="A5">
        <v>119.9</v>
      </c>
      <c r="B5">
        <v>468.04</v>
      </c>
      <c r="D5">
        <v>116.6</v>
      </c>
      <c r="E5">
        <v>460.38</v>
      </c>
      <c r="F5">
        <v>116.6</v>
      </c>
      <c r="G5">
        <v>460.38</v>
      </c>
      <c r="N5">
        <f t="shared" si="0"/>
        <v>457.27768163809873</v>
      </c>
      <c r="O5">
        <f t="shared" si="1"/>
        <v>3.1023183619012684</v>
      </c>
      <c r="R5">
        <v>123.2</v>
      </c>
      <c r="S5">
        <v>483.84</v>
      </c>
      <c r="Z5">
        <f t="shared" si="2"/>
        <v>485.29448480369183</v>
      </c>
      <c r="AA5">
        <f t="shared" si="3"/>
        <v>-1.4544848036918552</v>
      </c>
    </row>
    <row r="6" spans="1:28" x14ac:dyDescent="0.2">
      <c r="A6">
        <v>121.1</v>
      </c>
      <c r="B6">
        <v>480.23</v>
      </c>
      <c r="D6">
        <v>116.7</v>
      </c>
      <c r="E6">
        <v>460.42</v>
      </c>
      <c r="F6">
        <v>116.7</v>
      </c>
      <c r="G6">
        <v>460.42</v>
      </c>
      <c r="N6">
        <f t="shared" si="0"/>
        <v>457.72371338154795</v>
      </c>
      <c r="O6">
        <f t="shared" si="1"/>
        <v>2.6962866184520635</v>
      </c>
      <c r="R6">
        <v>123.4</v>
      </c>
      <c r="S6">
        <v>484.46</v>
      </c>
      <c r="Z6">
        <f t="shared" si="2"/>
        <v>485.9114516710531</v>
      </c>
      <c r="AA6">
        <f t="shared" si="3"/>
        <v>-1.4514516710531211</v>
      </c>
    </row>
    <row r="7" spans="1:28" x14ac:dyDescent="0.2">
      <c r="A7">
        <v>124.6</v>
      </c>
      <c r="B7">
        <v>486.11</v>
      </c>
      <c r="D7">
        <v>117</v>
      </c>
      <c r="E7">
        <v>463.52</v>
      </c>
      <c r="F7">
        <v>117</v>
      </c>
      <c r="G7">
        <v>463.52</v>
      </c>
      <c r="N7">
        <f t="shared" si="0"/>
        <v>459.0618086118954</v>
      </c>
      <c r="O7">
        <f t="shared" si="1"/>
        <v>4.4581913881045807</v>
      </c>
      <c r="R7">
        <v>123.6</v>
      </c>
      <c r="S7">
        <v>484.94</v>
      </c>
      <c r="Z7">
        <f t="shared" si="2"/>
        <v>486.52841853841437</v>
      </c>
      <c r="AA7">
        <f t="shared" si="3"/>
        <v>-1.5884185384143734</v>
      </c>
    </row>
    <row r="8" spans="1:28" x14ac:dyDescent="0.2">
      <c r="A8">
        <v>121.6</v>
      </c>
      <c r="B8">
        <v>471.35</v>
      </c>
      <c r="D8">
        <v>117.4</v>
      </c>
      <c r="E8">
        <v>464.15</v>
      </c>
      <c r="F8">
        <v>117.4</v>
      </c>
      <c r="G8">
        <v>464.15</v>
      </c>
      <c r="N8">
        <f t="shared" si="0"/>
        <v>460.84593558569196</v>
      </c>
      <c r="O8">
        <f t="shared" si="1"/>
        <v>3.3040644143080158</v>
      </c>
      <c r="R8">
        <v>123.6</v>
      </c>
      <c r="S8">
        <v>485.25</v>
      </c>
      <c r="U8" t="s">
        <v>101</v>
      </c>
      <c r="V8" t="s">
        <v>12</v>
      </c>
      <c r="W8" t="s">
        <v>18</v>
      </c>
      <c r="Z8">
        <f t="shared" si="2"/>
        <v>486.52841853841437</v>
      </c>
      <c r="AA8">
        <f t="shared" si="3"/>
        <v>-1.2784185384143711</v>
      </c>
    </row>
    <row r="9" spans="1:28" x14ac:dyDescent="0.2">
      <c r="A9">
        <v>123.4</v>
      </c>
      <c r="B9">
        <v>482.72</v>
      </c>
      <c r="D9">
        <v>117.7</v>
      </c>
      <c r="E9">
        <v>464.68</v>
      </c>
      <c r="F9">
        <v>117.7</v>
      </c>
      <c r="G9">
        <v>464.68</v>
      </c>
      <c r="N9">
        <f t="shared" si="0"/>
        <v>462.18403081603941</v>
      </c>
      <c r="O9">
        <f t="shared" si="1"/>
        <v>2.4959691839605966</v>
      </c>
      <c r="R9">
        <v>123.6</v>
      </c>
      <c r="S9">
        <v>485.57</v>
      </c>
      <c r="U9">
        <f>P2/AB2</f>
        <v>4.7129413910805171</v>
      </c>
      <c r="V9">
        <v>0.05</v>
      </c>
      <c r="W9">
        <f>_xlfn.F.INV.RT(V9/2,32,32)</f>
        <v>2.0247487387151573</v>
      </c>
      <c r="Z9">
        <f t="shared" si="2"/>
        <v>486.52841853841437</v>
      </c>
      <c r="AA9">
        <f t="shared" si="3"/>
        <v>-0.95841853841437796</v>
      </c>
    </row>
    <row r="10" spans="1:28" x14ac:dyDescent="0.2">
      <c r="A10">
        <v>124.8</v>
      </c>
      <c r="B10">
        <v>489.72</v>
      </c>
      <c r="D10">
        <v>118</v>
      </c>
      <c r="E10">
        <v>466.84</v>
      </c>
      <c r="F10">
        <v>118</v>
      </c>
      <c r="G10">
        <v>466.84</v>
      </c>
      <c r="N10">
        <f t="shared" si="0"/>
        <v>463.52212604638686</v>
      </c>
      <c r="O10">
        <f t="shared" si="1"/>
        <v>3.3178739536131161</v>
      </c>
      <c r="R10">
        <v>123.6</v>
      </c>
      <c r="S10">
        <v>485.6</v>
      </c>
      <c r="Z10">
        <f t="shared" si="2"/>
        <v>486.52841853841437</v>
      </c>
      <c r="AA10">
        <f t="shared" si="3"/>
        <v>-0.9284185384143484</v>
      </c>
    </row>
    <row r="11" spans="1:28" x14ac:dyDescent="0.2">
      <c r="A11">
        <v>122.2</v>
      </c>
      <c r="B11">
        <v>477.7</v>
      </c>
      <c r="D11">
        <v>118.1</v>
      </c>
      <c r="E11">
        <v>466.88</v>
      </c>
      <c r="F11">
        <v>118.1</v>
      </c>
      <c r="G11">
        <v>466.88</v>
      </c>
      <c r="N11">
        <f t="shared" si="0"/>
        <v>463.96815778983597</v>
      </c>
      <c r="O11">
        <f t="shared" si="1"/>
        <v>2.9118422101640249</v>
      </c>
      <c r="R11">
        <v>123.7</v>
      </c>
      <c r="S11">
        <v>485.69</v>
      </c>
      <c r="U11" s="8" t="s">
        <v>102</v>
      </c>
      <c r="V11" s="8"/>
      <c r="W11" s="8"/>
      <c r="X11" s="8"/>
      <c r="Z11">
        <f t="shared" si="2"/>
        <v>486.83690197209501</v>
      </c>
      <c r="AA11">
        <f t="shared" si="3"/>
        <v>-1.1469019720950087</v>
      </c>
    </row>
    <row r="12" spans="1:28" x14ac:dyDescent="0.2">
      <c r="A12">
        <v>117.7</v>
      </c>
      <c r="B12">
        <v>469.52</v>
      </c>
      <c r="D12">
        <v>118.2</v>
      </c>
      <c r="E12">
        <v>467.2</v>
      </c>
      <c r="F12">
        <v>118.2</v>
      </c>
      <c r="G12">
        <v>467.2</v>
      </c>
      <c r="N12">
        <f t="shared" si="0"/>
        <v>464.4141895332852</v>
      </c>
      <c r="O12">
        <f t="shared" si="1"/>
        <v>2.7858104667147927</v>
      </c>
      <c r="R12">
        <v>123.7</v>
      </c>
      <c r="S12">
        <v>485.78</v>
      </c>
      <c r="U12" s="8" t="s">
        <v>103</v>
      </c>
      <c r="V12" s="8"/>
      <c r="W12" s="8"/>
      <c r="X12" s="8"/>
      <c r="Z12">
        <f t="shared" si="2"/>
        <v>486.83690197209501</v>
      </c>
      <c r="AA12">
        <f t="shared" si="3"/>
        <v>-1.0569019720950337</v>
      </c>
    </row>
    <row r="13" spans="1:28" x14ac:dyDescent="0.2">
      <c r="A13">
        <v>122.3</v>
      </c>
      <c r="B13">
        <v>475.46</v>
      </c>
      <c r="D13">
        <v>118.3</v>
      </c>
      <c r="E13">
        <v>467.72</v>
      </c>
      <c r="F13">
        <v>118.3</v>
      </c>
      <c r="G13">
        <v>467.72</v>
      </c>
      <c r="N13">
        <f t="shared" si="0"/>
        <v>464.86022127673431</v>
      </c>
      <c r="O13">
        <f t="shared" si="1"/>
        <v>2.8597787232657197</v>
      </c>
      <c r="R13">
        <v>123.8</v>
      </c>
      <c r="S13">
        <v>486.11</v>
      </c>
      <c r="Z13">
        <f t="shared" si="2"/>
        <v>487.14538540577564</v>
      </c>
      <c r="AA13">
        <f t="shared" si="3"/>
        <v>-1.035385405775628</v>
      </c>
    </row>
    <row r="14" spans="1:28" x14ac:dyDescent="0.2">
      <c r="A14">
        <v>122.1</v>
      </c>
      <c r="B14">
        <v>479.03</v>
      </c>
      <c r="D14">
        <v>118.7</v>
      </c>
      <c r="E14">
        <v>467.73</v>
      </c>
      <c r="F14">
        <v>118.7</v>
      </c>
      <c r="G14">
        <v>467.73</v>
      </c>
      <c r="N14">
        <f t="shared" si="0"/>
        <v>466.64434825053098</v>
      </c>
      <c r="O14">
        <f t="shared" si="1"/>
        <v>1.0856517494690365</v>
      </c>
      <c r="R14">
        <v>123.9</v>
      </c>
      <c r="S14">
        <v>486.69</v>
      </c>
      <c r="U14" s="8" t="s">
        <v>104</v>
      </c>
      <c r="V14" s="8"/>
      <c r="W14" s="8"/>
      <c r="X14" s="8"/>
      <c r="Y14" s="8"/>
      <c r="Z14">
        <f t="shared" si="2"/>
        <v>487.45386883945633</v>
      </c>
      <c r="AA14">
        <f t="shared" si="3"/>
        <v>-0.76386883945633599</v>
      </c>
    </row>
    <row r="15" spans="1:28" x14ac:dyDescent="0.2">
      <c r="A15">
        <v>123.8</v>
      </c>
      <c r="B15">
        <v>481.81</v>
      </c>
      <c r="D15">
        <v>119.1</v>
      </c>
      <c r="E15">
        <v>467.88</v>
      </c>
      <c r="F15">
        <v>119.1</v>
      </c>
      <c r="G15">
        <v>467.88</v>
      </c>
      <c r="N15">
        <f t="shared" si="0"/>
        <v>468.42847522432754</v>
      </c>
      <c r="O15">
        <f t="shared" si="1"/>
        <v>-0.54847522432754658</v>
      </c>
      <c r="R15">
        <v>124</v>
      </c>
      <c r="S15">
        <v>487.71</v>
      </c>
      <c r="U15" s="8"/>
      <c r="V15" s="8"/>
      <c r="W15" s="8" t="s">
        <v>105</v>
      </c>
      <c r="X15" s="8"/>
      <c r="Y15" s="8"/>
      <c r="Z15">
        <f t="shared" si="2"/>
        <v>487.76235227313691</v>
      </c>
      <c r="AA15">
        <f t="shared" si="3"/>
        <v>-5.2352273136932581E-2</v>
      </c>
    </row>
    <row r="16" spans="1:28" x14ac:dyDescent="0.2">
      <c r="A16">
        <v>121.5</v>
      </c>
      <c r="B16">
        <v>485.78</v>
      </c>
      <c r="D16">
        <v>119.4</v>
      </c>
      <c r="E16">
        <v>468.04</v>
      </c>
      <c r="F16">
        <v>119.4</v>
      </c>
      <c r="G16">
        <v>468.04</v>
      </c>
      <c r="N16">
        <f t="shared" si="0"/>
        <v>469.76657045467499</v>
      </c>
      <c r="O16">
        <f t="shared" si="1"/>
        <v>-1.7265704546749703</v>
      </c>
      <c r="R16">
        <v>124.1</v>
      </c>
      <c r="S16">
        <v>488.7</v>
      </c>
      <c r="U16" s="8" t="s">
        <v>106</v>
      </c>
      <c r="V16" s="8"/>
      <c r="W16" s="8"/>
      <c r="Z16">
        <f t="shared" si="2"/>
        <v>488.07083570681755</v>
      </c>
      <c r="AA16">
        <f t="shared" si="3"/>
        <v>0.62916429318244127</v>
      </c>
    </row>
    <row r="17" spans="1:27" x14ac:dyDescent="0.2">
      <c r="A17">
        <v>122.1</v>
      </c>
      <c r="B17">
        <v>479.26</v>
      </c>
      <c r="D17">
        <v>119.5</v>
      </c>
      <c r="E17">
        <v>468.31</v>
      </c>
      <c r="F17">
        <v>119.5</v>
      </c>
      <c r="G17">
        <v>468.31</v>
      </c>
      <c r="N17">
        <f t="shared" si="0"/>
        <v>470.2126021981241</v>
      </c>
      <c r="O17">
        <f t="shared" si="1"/>
        <v>-1.9026021981241001</v>
      </c>
      <c r="R17">
        <v>124.1</v>
      </c>
      <c r="S17">
        <v>489.28</v>
      </c>
      <c r="Z17">
        <f t="shared" si="2"/>
        <v>488.07083570681755</v>
      </c>
      <c r="AA17">
        <f t="shared" si="3"/>
        <v>1.2091642931824254</v>
      </c>
    </row>
    <row r="18" spans="1:27" x14ac:dyDescent="0.2">
      <c r="A18">
        <v>120.5</v>
      </c>
      <c r="B18">
        <v>479.27</v>
      </c>
      <c r="D18">
        <v>119.6</v>
      </c>
      <c r="E18">
        <v>468.55</v>
      </c>
      <c r="F18">
        <v>119.6</v>
      </c>
      <c r="G18">
        <v>468.55</v>
      </c>
      <c r="N18">
        <f t="shared" si="0"/>
        <v>470.65863394157321</v>
      </c>
      <c r="O18">
        <f t="shared" si="1"/>
        <v>-2.1086339415732027</v>
      </c>
      <c r="R18">
        <v>124.2</v>
      </c>
      <c r="S18">
        <v>489.39</v>
      </c>
      <c r="Z18">
        <f t="shared" si="2"/>
        <v>488.37931914049824</v>
      </c>
      <c r="AA18">
        <f t="shared" si="3"/>
        <v>1.0106808595017469</v>
      </c>
    </row>
    <row r="19" spans="1:27" x14ac:dyDescent="0.2">
      <c r="A19">
        <v>120</v>
      </c>
      <c r="B19">
        <v>474.31</v>
      </c>
      <c r="D19">
        <v>119.9</v>
      </c>
      <c r="E19">
        <v>469.52</v>
      </c>
      <c r="F19">
        <v>119.9</v>
      </c>
      <c r="G19">
        <v>469.52</v>
      </c>
      <c r="N19">
        <f t="shared" si="0"/>
        <v>471.99672917192078</v>
      </c>
      <c r="O19">
        <f t="shared" si="1"/>
        <v>-2.4767291719207947</v>
      </c>
      <c r="R19">
        <v>124.3</v>
      </c>
      <c r="S19">
        <v>489.72</v>
      </c>
      <c r="Z19">
        <f t="shared" si="2"/>
        <v>488.68780257417887</v>
      </c>
      <c r="AA19">
        <f t="shared" si="3"/>
        <v>1.0321974258211526</v>
      </c>
    </row>
    <row r="20" spans="1:27" x14ac:dyDescent="0.2">
      <c r="A20">
        <v>124.3</v>
      </c>
      <c r="B20">
        <v>489.28</v>
      </c>
      <c r="D20">
        <v>119.9</v>
      </c>
      <c r="E20">
        <v>469.58</v>
      </c>
      <c r="F20">
        <v>119.9</v>
      </c>
      <c r="G20">
        <v>469.58</v>
      </c>
      <c r="N20">
        <f t="shared" si="0"/>
        <v>471.99672917192078</v>
      </c>
      <c r="O20">
        <f t="shared" si="1"/>
        <v>-2.4167291719207924</v>
      </c>
      <c r="R20">
        <v>124.5</v>
      </c>
      <c r="S20">
        <v>489.88</v>
      </c>
      <c r="Z20">
        <f t="shared" si="2"/>
        <v>489.30476944154015</v>
      </c>
      <c r="AA20">
        <f t="shared" si="3"/>
        <v>0.57523055845985027</v>
      </c>
    </row>
    <row r="21" spans="1:27" x14ac:dyDescent="0.2">
      <c r="A21">
        <v>122.5</v>
      </c>
      <c r="B21">
        <v>482.5</v>
      </c>
      <c r="D21">
        <v>119.9</v>
      </c>
      <c r="E21">
        <v>469.85</v>
      </c>
      <c r="F21">
        <v>119.9</v>
      </c>
      <c r="G21">
        <v>469.85</v>
      </c>
      <c r="N21">
        <f t="shared" si="0"/>
        <v>471.99672917192078</v>
      </c>
      <c r="O21">
        <f t="shared" si="1"/>
        <v>-2.1467291719207537</v>
      </c>
      <c r="R21">
        <v>124.5</v>
      </c>
      <c r="S21">
        <v>490.02</v>
      </c>
      <c r="Z21">
        <f t="shared" si="2"/>
        <v>489.30476944154015</v>
      </c>
      <c r="AA21">
        <f t="shared" si="3"/>
        <v>0.71523055845983663</v>
      </c>
    </row>
    <row r="22" spans="1:27" x14ac:dyDescent="0.2">
      <c r="A22">
        <v>122.7</v>
      </c>
      <c r="B22">
        <v>479.41</v>
      </c>
      <c r="D22">
        <v>119.9</v>
      </c>
      <c r="E22">
        <v>470.52</v>
      </c>
      <c r="F22">
        <v>119.9</v>
      </c>
      <c r="G22">
        <v>470.52</v>
      </c>
      <c r="N22">
        <f t="shared" si="0"/>
        <v>471.99672917192078</v>
      </c>
      <c r="O22">
        <f t="shared" si="1"/>
        <v>-1.4767291719207947</v>
      </c>
      <c r="R22">
        <v>124.6</v>
      </c>
      <c r="S22">
        <v>491.35</v>
      </c>
      <c r="Z22">
        <f t="shared" si="2"/>
        <v>489.61325287522078</v>
      </c>
      <c r="AA22">
        <f t="shared" si="3"/>
        <v>1.7367471247792423</v>
      </c>
    </row>
    <row r="23" spans="1:27" x14ac:dyDescent="0.2">
      <c r="A23">
        <v>120.9</v>
      </c>
      <c r="B23">
        <v>473.47</v>
      </c>
      <c r="D23">
        <v>120</v>
      </c>
      <c r="E23">
        <v>470.66</v>
      </c>
      <c r="F23">
        <v>120</v>
      </c>
      <c r="G23">
        <v>470.66</v>
      </c>
      <c r="N23">
        <f t="shared" si="0"/>
        <v>472.44276091536989</v>
      </c>
      <c r="O23">
        <f t="shared" si="1"/>
        <v>-1.7827609153698631</v>
      </c>
      <c r="R23">
        <v>124.7</v>
      </c>
      <c r="S23">
        <v>491.91</v>
      </c>
      <c r="Z23">
        <f t="shared" si="2"/>
        <v>489.92173630890147</v>
      </c>
      <c r="AA23">
        <f t="shared" si="3"/>
        <v>1.9882636910985525</v>
      </c>
    </row>
    <row r="24" spans="1:27" x14ac:dyDescent="0.2">
      <c r="A24">
        <v>125.1</v>
      </c>
      <c r="B24">
        <v>492.78</v>
      </c>
      <c r="D24">
        <v>120</v>
      </c>
      <c r="E24">
        <v>471.03</v>
      </c>
      <c r="F24">
        <v>120</v>
      </c>
      <c r="G24">
        <v>471.03</v>
      </c>
      <c r="N24">
        <f t="shared" si="0"/>
        <v>472.44276091536989</v>
      </c>
      <c r="O24">
        <f t="shared" si="1"/>
        <v>-1.4127609153699154</v>
      </c>
      <c r="R24">
        <v>124.8</v>
      </c>
      <c r="S24">
        <v>492.2</v>
      </c>
      <c r="Z24">
        <f t="shared" si="2"/>
        <v>490.23021974258205</v>
      </c>
      <c r="AA24">
        <f t="shared" si="3"/>
        <v>1.9697802574179377</v>
      </c>
    </row>
    <row r="25" spans="1:27" x14ac:dyDescent="0.2">
      <c r="A25">
        <v>124.5</v>
      </c>
      <c r="B25">
        <v>493.03</v>
      </c>
      <c r="D25">
        <v>120</v>
      </c>
      <c r="E25">
        <v>471.35</v>
      </c>
      <c r="F25">
        <v>120</v>
      </c>
      <c r="G25">
        <v>471.35</v>
      </c>
      <c r="N25">
        <f t="shared" si="0"/>
        <v>472.44276091536989</v>
      </c>
      <c r="O25">
        <f t="shared" si="1"/>
        <v>-1.0927609153698654</v>
      </c>
      <c r="R25">
        <v>125</v>
      </c>
      <c r="S25">
        <v>492.78</v>
      </c>
      <c r="Z25">
        <f t="shared" si="2"/>
        <v>490.84718660994338</v>
      </c>
      <c r="AA25">
        <f t="shared" si="3"/>
        <v>1.9328133900565945</v>
      </c>
    </row>
    <row r="26" spans="1:27" x14ac:dyDescent="0.2">
      <c r="A26">
        <v>118.7</v>
      </c>
      <c r="B26">
        <v>479.24</v>
      </c>
      <c r="D26">
        <v>120</v>
      </c>
      <c r="E26">
        <v>472.86</v>
      </c>
      <c r="F26">
        <v>120</v>
      </c>
      <c r="G26">
        <v>472.86</v>
      </c>
      <c r="N26">
        <f t="shared" si="0"/>
        <v>472.44276091536989</v>
      </c>
      <c r="O26">
        <f t="shared" si="1"/>
        <v>0.41723908463012549</v>
      </c>
      <c r="R26">
        <v>125.1</v>
      </c>
      <c r="S26">
        <v>492.88</v>
      </c>
      <c r="Z26">
        <f t="shared" si="2"/>
        <v>491.15567004362401</v>
      </c>
      <c r="AA26">
        <f t="shared" si="3"/>
        <v>1.724329956375982</v>
      </c>
    </row>
    <row r="27" spans="1:27" x14ac:dyDescent="0.2">
      <c r="A27">
        <v>122.1</v>
      </c>
      <c r="B27">
        <v>481.62</v>
      </c>
      <c r="D27">
        <v>120.1</v>
      </c>
      <c r="E27">
        <v>473.47</v>
      </c>
      <c r="F27">
        <v>120.1</v>
      </c>
      <c r="G27">
        <v>473.47</v>
      </c>
      <c r="N27">
        <f t="shared" si="0"/>
        <v>472.888792658819</v>
      </c>
      <c r="O27">
        <f t="shared" si="1"/>
        <v>0.58120734118102746</v>
      </c>
      <c r="R27">
        <v>125.1</v>
      </c>
      <c r="S27">
        <v>493.03</v>
      </c>
      <c r="Z27">
        <f t="shared" si="2"/>
        <v>491.15567004362401</v>
      </c>
      <c r="AA27">
        <f t="shared" si="3"/>
        <v>1.8743299563759592</v>
      </c>
    </row>
    <row r="28" spans="1:27" x14ac:dyDescent="0.2">
      <c r="A28">
        <v>125.7</v>
      </c>
      <c r="B28">
        <v>492.2</v>
      </c>
      <c r="D28">
        <v>120.1</v>
      </c>
      <c r="E28">
        <v>473.83</v>
      </c>
      <c r="F28">
        <v>120.1</v>
      </c>
      <c r="G28">
        <v>473.83</v>
      </c>
      <c r="N28">
        <f t="shared" si="0"/>
        <v>472.888792658819</v>
      </c>
      <c r="O28">
        <f t="shared" si="1"/>
        <v>0.94120734118098426</v>
      </c>
      <c r="R28">
        <v>125.6</v>
      </c>
      <c r="S28">
        <v>494.76</v>
      </c>
      <c r="Z28">
        <f t="shared" si="2"/>
        <v>492.69808721202719</v>
      </c>
      <c r="AA28">
        <f t="shared" si="3"/>
        <v>2.0619127879728012</v>
      </c>
    </row>
    <row r="29" spans="1:27" x14ac:dyDescent="0.2">
      <c r="A29">
        <v>121</v>
      </c>
      <c r="B29">
        <v>480.72</v>
      </c>
      <c r="D29">
        <v>120.3</v>
      </c>
      <c r="E29">
        <v>473.92</v>
      </c>
      <c r="F29">
        <v>120.3</v>
      </c>
      <c r="G29">
        <v>473.92</v>
      </c>
      <c r="N29">
        <f t="shared" si="0"/>
        <v>473.78085614571734</v>
      </c>
      <c r="O29">
        <f t="shared" si="1"/>
        <v>0.13914385428267906</v>
      </c>
      <c r="R29">
        <v>125.7</v>
      </c>
      <c r="S29">
        <v>494.88</v>
      </c>
      <c r="Z29">
        <f t="shared" si="2"/>
        <v>493.00657064570788</v>
      </c>
      <c r="AA29">
        <f t="shared" si="3"/>
        <v>1.8734293542921137</v>
      </c>
    </row>
    <row r="30" spans="1:27" x14ac:dyDescent="0.2">
      <c r="A30">
        <v>123.6</v>
      </c>
      <c r="B30">
        <v>485.25</v>
      </c>
      <c r="D30">
        <v>120.3</v>
      </c>
      <c r="E30">
        <v>474.31</v>
      </c>
      <c r="F30">
        <v>120.3</v>
      </c>
      <c r="G30">
        <v>474.31</v>
      </c>
      <c r="N30">
        <f t="shared" si="0"/>
        <v>473.78085614571734</v>
      </c>
      <c r="O30">
        <f t="shared" si="1"/>
        <v>0.52914385428266542</v>
      </c>
      <c r="R30">
        <v>126.1</v>
      </c>
      <c r="S30">
        <v>495.56</v>
      </c>
      <c r="Z30">
        <f t="shared" si="2"/>
        <v>494.24050438043042</v>
      </c>
      <c r="AA30">
        <f t="shared" si="3"/>
        <v>1.3194956195695795</v>
      </c>
    </row>
    <row r="31" spans="1:27" x14ac:dyDescent="0.2">
      <c r="A31">
        <v>125</v>
      </c>
      <c r="B31">
        <v>492.88</v>
      </c>
      <c r="D31">
        <v>120.5</v>
      </c>
      <c r="E31">
        <v>474.53</v>
      </c>
      <c r="F31">
        <v>120.5</v>
      </c>
      <c r="G31">
        <v>474.53</v>
      </c>
      <c r="N31">
        <f t="shared" si="0"/>
        <v>474.67291963261567</v>
      </c>
      <c r="O31">
        <f t="shared" si="1"/>
        <v>-0.14291963261570118</v>
      </c>
      <c r="R31">
        <v>126.5</v>
      </c>
      <c r="S31">
        <v>496.93</v>
      </c>
      <c r="Z31">
        <f t="shared" si="2"/>
        <v>495.47443811515302</v>
      </c>
      <c r="AA31">
        <f t="shared" si="3"/>
        <v>1.4555618848469862</v>
      </c>
    </row>
    <row r="32" spans="1:27" x14ac:dyDescent="0.2">
      <c r="A32">
        <v>124.1</v>
      </c>
      <c r="B32">
        <v>489.39</v>
      </c>
      <c r="D32">
        <v>120.5</v>
      </c>
      <c r="E32">
        <v>474.58</v>
      </c>
      <c r="F32">
        <v>120.5</v>
      </c>
      <c r="G32">
        <v>474.58</v>
      </c>
      <c r="N32">
        <f t="shared" si="0"/>
        <v>474.67291963261567</v>
      </c>
      <c r="O32">
        <f t="shared" si="1"/>
        <v>-9.2919632615689807E-2</v>
      </c>
      <c r="R32">
        <v>129</v>
      </c>
      <c r="S32">
        <v>497.53</v>
      </c>
      <c r="Z32">
        <f t="shared" si="2"/>
        <v>503.18652395716907</v>
      </c>
      <c r="AA32">
        <f t="shared" si="3"/>
        <v>-5.6565239571690995</v>
      </c>
    </row>
    <row r="33" spans="1:27" x14ac:dyDescent="0.2">
      <c r="A33">
        <v>116.6</v>
      </c>
      <c r="B33">
        <v>467.88</v>
      </c>
      <c r="D33">
        <v>120.6</v>
      </c>
      <c r="E33">
        <v>474.72</v>
      </c>
      <c r="F33">
        <v>120.6</v>
      </c>
      <c r="G33">
        <v>474.72</v>
      </c>
      <c r="N33">
        <f t="shared" si="0"/>
        <v>475.11895137606479</v>
      </c>
      <c r="O33">
        <f t="shared" si="1"/>
        <v>-0.39895137606475828</v>
      </c>
      <c r="R33">
        <v>129.69999999999999</v>
      </c>
      <c r="S33">
        <v>504.94</v>
      </c>
      <c r="Z33">
        <f t="shared" si="2"/>
        <v>505.34590799293358</v>
      </c>
      <c r="AA33">
        <f t="shared" si="3"/>
        <v>-0.40590799293357804</v>
      </c>
    </row>
    <row r="34" spans="1:27" x14ac:dyDescent="0.2">
      <c r="A34">
        <v>120.7</v>
      </c>
      <c r="B34">
        <v>471.03</v>
      </c>
      <c r="D34">
        <v>120.7</v>
      </c>
      <c r="E34">
        <v>475.37</v>
      </c>
      <c r="F34">
        <v>120.7</v>
      </c>
      <c r="G34">
        <v>475.37</v>
      </c>
      <c r="N34">
        <f t="shared" si="0"/>
        <v>475.56498311951401</v>
      </c>
      <c r="O34">
        <f t="shared" si="1"/>
        <v>-0.19498311951400638</v>
      </c>
      <c r="R34">
        <v>130</v>
      </c>
      <c r="S34">
        <v>505.78</v>
      </c>
      <c r="Z34">
        <f t="shared" si="2"/>
        <v>506.27135829397554</v>
      </c>
      <c r="AA34">
        <f t="shared" si="3"/>
        <v>-0.49135829397556563</v>
      </c>
    </row>
    <row r="35" spans="1:27" x14ac:dyDescent="0.2">
      <c r="A35">
        <v>123.6</v>
      </c>
      <c r="B35">
        <v>483.84</v>
      </c>
      <c r="D35">
        <v>120.7</v>
      </c>
      <c r="E35">
        <v>475.46</v>
      </c>
    </row>
    <row r="36" spans="1:27" x14ac:dyDescent="0.2">
      <c r="A36">
        <v>121.1</v>
      </c>
      <c r="B36">
        <v>477.28</v>
      </c>
      <c r="D36">
        <v>120.7</v>
      </c>
      <c r="E36">
        <v>476.84</v>
      </c>
    </row>
    <row r="37" spans="1:27" x14ac:dyDescent="0.2">
      <c r="A37">
        <v>118.1</v>
      </c>
      <c r="B37">
        <v>466.88</v>
      </c>
      <c r="D37">
        <v>120.8</v>
      </c>
      <c r="E37">
        <v>477.21</v>
      </c>
    </row>
    <row r="38" spans="1:27" x14ac:dyDescent="0.2">
      <c r="A38">
        <v>118</v>
      </c>
      <c r="B38">
        <v>460.42</v>
      </c>
      <c r="D38">
        <v>120.8</v>
      </c>
      <c r="E38">
        <v>477.28</v>
      </c>
    </row>
    <row r="39" spans="1:27" x14ac:dyDescent="0.2">
      <c r="A39">
        <v>119.4</v>
      </c>
      <c r="B39">
        <v>460.38</v>
      </c>
      <c r="D39">
        <v>120.9</v>
      </c>
      <c r="E39">
        <v>477.7</v>
      </c>
    </row>
    <row r="40" spans="1:27" x14ac:dyDescent="0.2">
      <c r="A40">
        <v>123</v>
      </c>
      <c r="B40">
        <v>485.69</v>
      </c>
      <c r="D40">
        <v>120.9</v>
      </c>
      <c r="E40">
        <v>477.82</v>
      </c>
    </row>
    <row r="41" spans="1:27" x14ac:dyDescent="0.2">
      <c r="A41">
        <v>121.9</v>
      </c>
      <c r="B41">
        <v>474.58</v>
      </c>
      <c r="D41">
        <v>121</v>
      </c>
      <c r="E41">
        <v>478.07</v>
      </c>
    </row>
    <row r="42" spans="1:27" x14ac:dyDescent="0.2">
      <c r="A42">
        <v>123.7</v>
      </c>
      <c r="B42">
        <v>486.69</v>
      </c>
      <c r="D42">
        <v>121</v>
      </c>
      <c r="E42">
        <v>478.59</v>
      </c>
    </row>
    <row r="43" spans="1:27" x14ac:dyDescent="0.2">
      <c r="A43">
        <v>122.4</v>
      </c>
      <c r="B43">
        <v>480.77</v>
      </c>
      <c r="D43">
        <v>121.1</v>
      </c>
      <c r="E43">
        <v>478.93</v>
      </c>
    </row>
    <row r="44" spans="1:27" x14ac:dyDescent="0.2">
      <c r="A44">
        <v>123.9</v>
      </c>
      <c r="B44">
        <v>487.71</v>
      </c>
      <c r="D44">
        <v>121.1</v>
      </c>
      <c r="E44">
        <v>479.03</v>
      </c>
    </row>
    <row r="45" spans="1:27" x14ac:dyDescent="0.2">
      <c r="A45">
        <v>123.1</v>
      </c>
      <c r="B45">
        <v>488.7</v>
      </c>
      <c r="D45">
        <v>121.1</v>
      </c>
      <c r="E45">
        <v>479.24</v>
      </c>
    </row>
    <row r="46" spans="1:27" x14ac:dyDescent="0.2">
      <c r="A46">
        <v>125.1</v>
      </c>
      <c r="B46">
        <v>497.53</v>
      </c>
      <c r="D46">
        <v>121.2</v>
      </c>
      <c r="E46">
        <v>479.26</v>
      </c>
    </row>
    <row r="47" spans="1:27" x14ac:dyDescent="0.2">
      <c r="A47">
        <v>120.1</v>
      </c>
      <c r="B47">
        <v>482.12</v>
      </c>
      <c r="D47">
        <v>121.4</v>
      </c>
      <c r="E47">
        <v>479.27</v>
      </c>
    </row>
    <row r="48" spans="1:27" x14ac:dyDescent="0.2">
      <c r="A48">
        <v>125.6</v>
      </c>
      <c r="B48">
        <v>494.76</v>
      </c>
      <c r="D48">
        <v>121.5</v>
      </c>
      <c r="E48">
        <v>479.41</v>
      </c>
    </row>
    <row r="49" spans="1:5" x14ac:dyDescent="0.2">
      <c r="A49">
        <v>119.9</v>
      </c>
      <c r="B49">
        <v>473.83</v>
      </c>
      <c r="D49">
        <v>121.5</v>
      </c>
      <c r="E49">
        <v>479.57</v>
      </c>
    </row>
    <row r="50" spans="1:5" x14ac:dyDescent="0.2">
      <c r="A50">
        <v>124</v>
      </c>
      <c r="B50">
        <v>482.07</v>
      </c>
      <c r="D50">
        <v>121.5</v>
      </c>
      <c r="E50">
        <v>479.8</v>
      </c>
    </row>
    <row r="51" spans="1:5" x14ac:dyDescent="0.2">
      <c r="A51">
        <v>124.1</v>
      </c>
      <c r="B51">
        <v>491.91</v>
      </c>
      <c r="D51">
        <v>121.6</v>
      </c>
      <c r="E51">
        <v>480.09</v>
      </c>
    </row>
    <row r="52" spans="1:5" x14ac:dyDescent="0.2">
      <c r="A52">
        <v>116.7</v>
      </c>
      <c r="B52">
        <v>468.55</v>
      </c>
      <c r="D52">
        <v>121.6</v>
      </c>
      <c r="E52">
        <v>480.1</v>
      </c>
    </row>
    <row r="53" spans="1:5" x14ac:dyDescent="0.2">
      <c r="A53">
        <v>124.7</v>
      </c>
      <c r="B53">
        <v>491.35</v>
      </c>
      <c r="D53">
        <v>121.8</v>
      </c>
      <c r="E53">
        <v>480.23</v>
      </c>
    </row>
    <row r="54" spans="1:5" x14ac:dyDescent="0.2">
      <c r="A54">
        <v>120.5</v>
      </c>
      <c r="B54">
        <v>481.98</v>
      </c>
      <c r="D54">
        <v>121.9</v>
      </c>
      <c r="E54">
        <v>480.54</v>
      </c>
    </row>
    <row r="55" spans="1:5" x14ac:dyDescent="0.2">
      <c r="A55">
        <v>118.2</v>
      </c>
      <c r="B55">
        <v>469.58</v>
      </c>
      <c r="D55">
        <v>122.1</v>
      </c>
      <c r="E55">
        <v>480.72</v>
      </c>
    </row>
    <row r="56" spans="1:5" x14ac:dyDescent="0.2">
      <c r="A56">
        <v>117.4</v>
      </c>
      <c r="B56">
        <v>458.99</v>
      </c>
      <c r="D56">
        <v>122.1</v>
      </c>
      <c r="E56">
        <v>480.77</v>
      </c>
    </row>
    <row r="57" spans="1:5" x14ac:dyDescent="0.2">
      <c r="A57">
        <v>120.3</v>
      </c>
      <c r="B57">
        <v>468.31</v>
      </c>
      <c r="D57">
        <v>122.1</v>
      </c>
      <c r="E57">
        <v>480.86</v>
      </c>
    </row>
    <row r="58" spans="1:5" x14ac:dyDescent="0.2">
      <c r="A58">
        <v>121.5</v>
      </c>
      <c r="B58">
        <v>470.66</v>
      </c>
      <c r="D58">
        <v>122.2</v>
      </c>
      <c r="E58">
        <v>481.08</v>
      </c>
    </row>
    <row r="59" spans="1:5" x14ac:dyDescent="0.2">
      <c r="A59">
        <v>123.6</v>
      </c>
      <c r="B59">
        <v>480.54</v>
      </c>
      <c r="D59">
        <v>122.2</v>
      </c>
      <c r="E59">
        <v>481.62</v>
      </c>
    </row>
    <row r="60" spans="1:5" x14ac:dyDescent="0.2">
      <c r="A60">
        <v>118.3</v>
      </c>
      <c r="B60">
        <v>467.72</v>
      </c>
      <c r="D60">
        <v>122.3</v>
      </c>
      <c r="E60">
        <v>481.63</v>
      </c>
    </row>
    <row r="61" spans="1:5" x14ac:dyDescent="0.2">
      <c r="A61">
        <v>120.1</v>
      </c>
      <c r="B61">
        <v>475.37</v>
      </c>
      <c r="D61">
        <v>122.3</v>
      </c>
      <c r="E61">
        <v>481.81</v>
      </c>
    </row>
    <row r="62" spans="1:5" x14ac:dyDescent="0.2">
      <c r="A62">
        <v>123.2</v>
      </c>
      <c r="B62">
        <v>481.85</v>
      </c>
      <c r="D62">
        <v>122.3</v>
      </c>
      <c r="E62">
        <v>481.85</v>
      </c>
    </row>
    <row r="63" spans="1:5" x14ac:dyDescent="0.2">
      <c r="A63">
        <v>124.5</v>
      </c>
      <c r="B63">
        <v>477.82</v>
      </c>
      <c r="D63">
        <v>122.4</v>
      </c>
      <c r="E63">
        <v>481.98</v>
      </c>
    </row>
    <row r="64" spans="1:5" x14ac:dyDescent="0.2">
      <c r="A64">
        <v>120.9</v>
      </c>
      <c r="B64">
        <v>480.1</v>
      </c>
      <c r="D64">
        <v>122.5</v>
      </c>
      <c r="E64">
        <v>482.07</v>
      </c>
    </row>
    <row r="65" spans="1:5" x14ac:dyDescent="0.2">
      <c r="A65">
        <v>121.5</v>
      </c>
      <c r="B65">
        <v>470.52</v>
      </c>
      <c r="D65">
        <v>122.7</v>
      </c>
      <c r="E65">
        <v>482.12</v>
      </c>
    </row>
    <row r="66" spans="1:5" x14ac:dyDescent="0.2">
      <c r="A66">
        <v>119.6</v>
      </c>
      <c r="B66">
        <v>476.84</v>
      </c>
      <c r="D66">
        <v>122.7</v>
      </c>
      <c r="E66">
        <v>482.5</v>
      </c>
    </row>
    <row r="67" spans="1:5" x14ac:dyDescent="0.2">
      <c r="A67">
        <v>121.1</v>
      </c>
      <c r="B67">
        <v>478.93</v>
      </c>
      <c r="D67">
        <v>122.7</v>
      </c>
      <c r="E67">
        <v>482.72</v>
      </c>
    </row>
    <row r="68" spans="1:5" x14ac:dyDescent="0.2">
      <c r="A68">
        <v>120.8</v>
      </c>
      <c r="B68">
        <v>485.6</v>
      </c>
      <c r="D68">
        <v>122.9</v>
      </c>
      <c r="E68">
        <v>482.94</v>
      </c>
    </row>
    <row r="69" spans="1:5" x14ac:dyDescent="0.2">
      <c r="A69">
        <v>120</v>
      </c>
      <c r="B69">
        <v>473.92</v>
      </c>
      <c r="D69">
        <v>123</v>
      </c>
      <c r="E69">
        <v>482.95</v>
      </c>
    </row>
    <row r="70" spans="1:5" x14ac:dyDescent="0.2">
      <c r="A70">
        <v>122.7</v>
      </c>
      <c r="B70">
        <v>482.94</v>
      </c>
      <c r="D70">
        <v>123.1</v>
      </c>
      <c r="E70">
        <v>483.11</v>
      </c>
    </row>
    <row r="71" spans="1:5" x14ac:dyDescent="0.2">
      <c r="A71">
        <v>119.1</v>
      </c>
      <c r="B71">
        <v>479.57</v>
      </c>
      <c r="D71">
        <v>123.1</v>
      </c>
      <c r="E71">
        <v>483.75</v>
      </c>
    </row>
    <row r="72" spans="1:5" x14ac:dyDescent="0.2">
      <c r="A72">
        <v>123.6</v>
      </c>
      <c r="B72">
        <v>484.94</v>
      </c>
      <c r="D72">
        <v>123.2</v>
      </c>
      <c r="E72">
        <v>483.84</v>
      </c>
    </row>
    <row r="73" spans="1:5" x14ac:dyDescent="0.2">
      <c r="A73">
        <v>122.9</v>
      </c>
      <c r="B73">
        <v>483.75</v>
      </c>
      <c r="D73">
        <v>123.4</v>
      </c>
      <c r="E73">
        <v>484.46</v>
      </c>
    </row>
    <row r="74" spans="1:5" x14ac:dyDescent="0.2">
      <c r="A74">
        <v>116.4</v>
      </c>
      <c r="B74">
        <v>460.03</v>
      </c>
      <c r="D74">
        <v>123.6</v>
      </c>
      <c r="E74">
        <v>484.94</v>
      </c>
    </row>
    <row r="75" spans="1:5" x14ac:dyDescent="0.2">
      <c r="A75">
        <v>122.2</v>
      </c>
      <c r="B75">
        <v>481.63</v>
      </c>
      <c r="D75">
        <v>123.6</v>
      </c>
      <c r="E75">
        <v>485.25</v>
      </c>
    </row>
    <row r="76" spans="1:5" x14ac:dyDescent="0.2">
      <c r="A76">
        <v>123.7</v>
      </c>
      <c r="B76">
        <v>489.88</v>
      </c>
      <c r="D76">
        <v>123.6</v>
      </c>
      <c r="E76">
        <v>485.57</v>
      </c>
    </row>
    <row r="77" spans="1:5" x14ac:dyDescent="0.2">
      <c r="A77">
        <v>122.7</v>
      </c>
      <c r="B77">
        <v>495.56</v>
      </c>
      <c r="D77">
        <v>123.6</v>
      </c>
      <c r="E77">
        <v>485.6</v>
      </c>
    </row>
    <row r="78" spans="1:5" x14ac:dyDescent="0.2">
      <c r="A78">
        <v>122.3</v>
      </c>
      <c r="B78">
        <v>483.11</v>
      </c>
      <c r="D78">
        <v>123.7</v>
      </c>
      <c r="E78">
        <v>485.69</v>
      </c>
    </row>
    <row r="79" spans="1:5" x14ac:dyDescent="0.2">
      <c r="A79">
        <v>120.8</v>
      </c>
      <c r="B79">
        <v>467.2</v>
      </c>
      <c r="D79">
        <v>123.7</v>
      </c>
      <c r="E79">
        <v>485.78</v>
      </c>
    </row>
    <row r="80" spans="1:5" x14ac:dyDescent="0.2">
      <c r="A80">
        <v>129</v>
      </c>
      <c r="B80">
        <v>496.93</v>
      </c>
      <c r="D80">
        <v>123.8</v>
      </c>
      <c r="E80">
        <v>486.11</v>
      </c>
    </row>
    <row r="81" spans="1:5" x14ac:dyDescent="0.2">
      <c r="A81">
        <v>120.3</v>
      </c>
      <c r="B81">
        <v>485.57</v>
      </c>
      <c r="D81">
        <v>123.9</v>
      </c>
      <c r="E81">
        <v>486.69</v>
      </c>
    </row>
    <row r="82" spans="1:5" x14ac:dyDescent="0.2">
      <c r="A82">
        <v>121.4</v>
      </c>
      <c r="B82">
        <v>479.8</v>
      </c>
      <c r="D82">
        <v>124</v>
      </c>
      <c r="E82">
        <v>487.71</v>
      </c>
    </row>
    <row r="83" spans="1:5" x14ac:dyDescent="0.2">
      <c r="A83">
        <v>121.6</v>
      </c>
      <c r="B83">
        <v>478.07</v>
      </c>
      <c r="D83">
        <v>124.1</v>
      </c>
      <c r="E83">
        <v>488.7</v>
      </c>
    </row>
    <row r="84" spans="1:5" x14ac:dyDescent="0.2">
      <c r="A84">
        <v>126.5</v>
      </c>
      <c r="B84">
        <v>494.88</v>
      </c>
      <c r="D84">
        <v>124.1</v>
      </c>
      <c r="E84">
        <v>489.28</v>
      </c>
    </row>
    <row r="85" spans="1:5" x14ac:dyDescent="0.2">
      <c r="A85">
        <v>119.9</v>
      </c>
      <c r="B85">
        <v>474.53</v>
      </c>
      <c r="D85">
        <v>124.2</v>
      </c>
      <c r="E85">
        <v>489.39</v>
      </c>
    </row>
    <row r="86" spans="1:5" x14ac:dyDescent="0.2">
      <c r="A86">
        <v>126.1</v>
      </c>
      <c r="B86">
        <v>480.09</v>
      </c>
      <c r="D86">
        <v>124.3</v>
      </c>
      <c r="E86">
        <v>489.72</v>
      </c>
    </row>
    <row r="87" spans="1:5" x14ac:dyDescent="0.2">
      <c r="A87">
        <v>123.1</v>
      </c>
      <c r="B87">
        <v>477.21</v>
      </c>
      <c r="D87">
        <v>124.5</v>
      </c>
      <c r="E87">
        <v>489.88</v>
      </c>
    </row>
    <row r="88" spans="1:5" x14ac:dyDescent="0.2">
      <c r="A88">
        <v>116.6</v>
      </c>
      <c r="B88">
        <v>466.84</v>
      </c>
      <c r="D88">
        <v>124.5</v>
      </c>
      <c r="E88">
        <v>490.02</v>
      </c>
    </row>
    <row r="89" spans="1:5" x14ac:dyDescent="0.2">
      <c r="A89">
        <v>115.8</v>
      </c>
      <c r="B89">
        <v>464.68</v>
      </c>
      <c r="D89">
        <v>124.6</v>
      </c>
      <c r="E89">
        <v>491.35</v>
      </c>
    </row>
    <row r="90" spans="1:5" x14ac:dyDescent="0.2">
      <c r="A90">
        <v>119.5</v>
      </c>
      <c r="B90">
        <v>467.73</v>
      </c>
      <c r="D90">
        <v>124.7</v>
      </c>
      <c r="E90">
        <v>491.91</v>
      </c>
    </row>
    <row r="91" spans="1:5" x14ac:dyDescent="0.2">
      <c r="A91">
        <v>122.3</v>
      </c>
      <c r="B91">
        <v>481.08</v>
      </c>
      <c r="D91">
        <v>124.8</v>
      </c>
      <c r="E91">
        <v>492.2</v>
      </c>
    </row>
    <row r="92" spans="1:5" x14ac:dyDescent="0.2">
      <c r="A92">
        <v>120.7</v>
      </c>
      <c r="B92">
        <v>463.52</v>
      </c>
      <c r="D92">
        <v>125</v>
      </c>
      <c r="E92">
        <v>492.78</v>
      </c>
    </row>
    <row r="93" spans="1:5" x14ac:dyDescent="0.2">
      <c r="A93">
        <v>124.2</v>
      </c>
      <c r="B93">
        <v>490.02</v>
      </c>
      <c r="D93">
        <v>125.1</v>
      </c>
      <c r="E93">
        <v>492.88</v>
      </c>
    </row>
    <row r="94" spans="1:5" x14ac:dyDescent="0.2">
      <c r="A94">
        <v>121.8</v>
      </c>
      <c r="B94">
        <v>482.95</v>
      </c>
      <c r="D94">
        <v>125.1</v>
      </c>
      <c r="E94">
        <v>493.03</v>
      </c>
    </row>
    <row r="95" spans="1:5" x14ac:dyDescent="0.2">
      <c r="A95">
        <v>120.6</v>
      </c>
      <c r="B95">
        <v>472.86</v>
      </c>
      <c r="D95">
        <v>125.6</v>
      </c>
      <c r="E95">
        <v>494.76</v>
      </c>
    </row>
    <row r="96" spans="1:5" x14ac:dyDescent="0.2">
      <c r="A96">
        <v>120.7</v>
      </c>
      <c r="B96">
        <v>474.72</v>
      </c>
      <c r="D96">
        <v>125.7</v>
      </c>
      <c r="E96">
        <v>494.88</v>
      </c>
    </row>
    <row r="97" spans="1:5" x14ac:dyDescent="0.2">
      <c r="A97">
        <v>121.2</v>
      </c>
      <c r="B97">
        <v>478.59</v>
      </c>
      <c r="D97">
        <v>126.1</v>
      </c>
      <c r="E97">
        <v>495.56</v>
      </c>
    </row>
    <row r="98" spans="1:5" x14ac:dyDescent="0.2">
      <c r="A98">
        <v>129.69999999999999</v>
      </c>
      <c r="B98">
        <v>504.94</v>
      </c>
      <c r="D98">
        <v>126.5</v>
      </c>
      <c r="E98">
        <v>496.93</v>
      </c>
    </row>
    <row r="99" spans="1:5" x14ac:dyDescent="0.2">
      <c r="A99">
        <v>120</v>
      </c>
      <c r="B99">
        <v>484.46</v>
      </c>
      <c r="D99">
        <v>129</v>
      </c>
      <c r="E99">
        <v>497.53</v>
      </c>
    </row>
    <row r="100" spans="1:5" x14ac:dyDescent="0.2">
      <c r="A100">
        <v>130</v>
      </c>
      <c r="B100">
        <v>505.78</v>
      </c>
      <c r="D100">
        <v>129.69999999999999</v>
      </c>
      <c r="E100">
        <v>504.94</v>
      </c>
    </row>
    <row r="101" spans="1:5" x14ac:dyDescent="0.2">
      <c r="A101">
        <v>117</v>
      </c>
      <c r="B101">
        <v>480.86</v>
      </c>
      <c r="D101">
        <v>130</v>
      </c>
      <c r="E101">
        <v>505.78</v>
      </c>
    </row>
  </sheetData>
  <sortState xmlns:xlrd2="http://schemas.microsoft.com/office/spreadsheetml/2017/richdata2" ref="E3:E101">
    <sortCondition ref="E3:E10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B353-7429-4EFC-A3A3-AC1E96A25BD1}">
  <dimension ref="A1:CV128"/>
  <sheetViews>
    <sheetView topLeftCell="C1" zoomScale="81" zoomScaleNormal="86" workbookViewId="0">
      <selection activeCell="R28" sqref="R28"/>
    </sheetView>
  </sheetViews>
  <sheetFormatPr baseColWidth="10" defaultColWidth="8.83203125" defaultRowHeight="15" x14ac:dyDescent="0.2"/>
  <sheetData>
    <row r="1" spans="1:23" x14ac:dyDescent="0.2">
      <c r="A1" t="s">
        <v>1</v>
      </c>
      <c r="C1" t="s">
        <v>0</v>
      </c>
      <c r="D1" t="s">
        <v>26</v>
      </c>
      <c r="F1" t="s">
        <v>6</v>
      </c>
      <c r="G1" t="s">
        <v>7</v>
      </c>
      <c r="H1" t="s">
        <v>29</v>
      </c>
      <c r="I1" t="s">
        <v>8</v>
      </c>
      <c r="J1" t="s">
        <v>3</v>
      </c>
      <c r="K1" t="s">
        <v>30</v>
      </c>
      <c r="L1" t="s">
        <v>10</v>
      </c>
      <c r="M1" t="s">
        <v>31</v>
      </c>
      <c r="N1" t="s">
        <v>32</v>
      </c>
      <c r="O1" t="s">
        <v>11</v>
      </c>
      <c r="P1" t="s">
        <v>34</v>
      </c>
      <c r="Q1" t="s">
        <v>12</v>
      </c>
      <c r="R1" t="s">
        <v>35</v>
      </c>
      <c r="S1" t="s">
        <v>36</v>
      </c>
      <c r="T1" t="s">
        <v>33</v>
      </c>
      <c r="U1" t="s">
        <v>43</v>
      </c>
      <c r="V1" t="s">
        <v>44</v>
      </c>
      <c r="W1" t="s">
        <v>45</v>
      </c>
    </row>
    <row r="2" spans="1:23" x14ac:dyDescent="0.2">
      <c r="A2">
        <v>433.08</v>
      </c>
      <c r="B2">
        <v>1</v>
      </c>
      <c r="C2">
        <v>120</v>
      </c>
      <c r="D2">
        <f>C2^2</f>
        <v>14400</v>
      </c>
      <c r="F2">
        <v>796.66819999999996</v>
      </c>
      <c r="G2">
        <v>-8.2124600000000001</v>
      </c>
      <c r="H2">
        <v>4.6006999999999999E-2</v>
      </c>
      <c r="I2">
        <f>F$2+G$2*C2+H$2*D2</f>
        <v>473.67379999999991</v>
      </c>
      <c r="J2">
        <f>AVERAGE(A2:A101)</f>
        <v>479.26579999999973</v>
      </c>
      <c r="K2">
        <f>A2-I2</f>
        <v>-40.593799999999931</v>
      </c>
      <c r="L2">
        <f>I2-J$2</f>
        <v>-5.591999999999814</v>
      </c>
      <c r="M2">
        <f>SUMSQ(K2:K101)</f>
        <v>4537.6806966399899</v>
      </c>
      <c r="N2">
        <f>SUMSQ(L2:L101)</f>
        <v>6835.3908530064309</v>
      </c>
      <c r="O2">
        <f>N2/(N2+M2)</f>
        <v>0.60101537418173867</v>
      </c>
      <c r="P2">
        <f>1-(99/97)*(1-O2)</f>
        <v>0.59278888705146526</v>
      </c>
      <c r="Q2">
        <v>0.05</v>
      </c>
      <c r="R2">
        <f>_xlfn.T.INV.2T(Q2,97)</f>
        <v>1.9847231860139838</v>
      </c>
      <c r="S2">
        <f>M2/97</f>
        <v>46.780213367422576</v>
      </c>
      <c r="T2">
        <f>B117*S2</f>
        <v>202.11508148723715</v>
      </c>
      <c r="U2">
        <f>C118*S2</f>
        <v>3.3804593603389559E-3</v>
      </c>
      <c r="V2">
        <f>G2/SQRT(T2)</f>
        <v>-0.57766214260359416</v>
      </c>
      <c r="W2">
        <f>H2/SQRT(U2)</f>
        <v>0.7912906887150104</v>
      </c>
    </row>
    <row r="3" spans="1:23" x14ac:dyDescent="0.2">
      <c r="A3">
        <v>464.15</v>
      </c>
      <c r="B3">
        <v>1</v>
      </c>
      <c r="C3">
        <v>119.9</v>
      </c>
      <c r="D3">
        <f t="shared" ref="D3:D66" si="0">C3^2</f>
        <v>14376.010000000002</v>
      </c>
      <c r="I3">
        <f t="shared" ref="I3:I66" si="1">F$2+G$2*C3+H$2*D3</f>
        <v>473.39133806999996</v>
      </c>
      <c r="K3">
        <f t="shared" ref="K3:K66" si="2">A3-I3</f>
        <v>-9.2413380699999834</v>
      </c>
      <c r="L3">
        <f t="shared" ref="L3:L66" si="3">I3-J$2</f>
        <v>-5.874461929999768</v>
      </c>
    </row>
    <row r="4" spans="1:23" x14ac:dyDescent="0.2">
      <c r="A4">
        <v>469.85</v>
      </c>
      <c r="B4">
        <v>1</v>
      </c>
      <c r="C4">
        <v>121</v>
      </c>
      <c r="D4">
        <f t="shared" si="0"/>
        <v>14641</v>
      </c>
      <c r="I4">
        <f t="shared" si="1"/>
        <v>476.54902699999991</v>
      </c>
      <c r="K4">
        <f t="shared" si="2"/>
        <v>-6.6990269999998873</v>
      </c>
      <c r="L4">
        <f t="shared" si="3"/>
        <v>-2.7167729999998187</v>
      </c>
    </row>
    <row r="5" spans="1:23" x14ac:dyDescent="0.2">
      <c r="A5">
        <v>468.04</v>
      </c>
      <c r="B5">
        <v>1</v>
      </c>
      <c r="C5">
        <v>119.9</v>
      </c>
      <c r="D5">
        <f t="shared" si="0"/>
        <v>14376.010000000002</v>
      </c>
      <c r="F5" s="8" t="s">
        <v>53</v>
      </c>
      <c r="G5" s="8"/>
      <c r="H5" s="8"/>
      <c r="I5">
        <f t="shared" si="1"/>
        <v>473.39133806999996</v>
      </c>
      <c r="K5">
        <f t="shared" si="2"/>
        <v>-5.3513380699999402</v>
      </c>
      <c r="L5">
        <f t="shared" si="3"/>
        <v>-5.874461929999768</v>
      </c>
    </row>
    <row r="6" spans="1:23" x14ac:dyDescent="0.2">
      <c r="A6">
        <v>480.23</v>
      </c>
      <c r="B6">
        <v>1</v>
      </c>
      <c r="C6">
        <v>121.1</v>
      </c>
      <c r="D6">
        <f t="shared" si="0"/>
        <v>14665.21</v>
      </c>
      <c r="I6">
        <f t="shared" si="1"/>
        <v>476.84161046999986</v>
      </c>
      <c r="K6">
        <f t="shared" si="2"/>
        <v>3.3883895300001541</v>
      </c>
      <c r="L6">
        <f t="shared" si="3"/>
        <v>-2.4241895299998646</v>
      </c>
    </row>
    <row r="7" spans="1:23" x14ac:dyDescent="0.2">
      <c r="A7">
        <v>486.11</v>
      </c>
      <c r="B7">
        <v>1</v>
      </c>
      <c r="C7">
        <v>124.6</v>
      </c>
      <c r="D7">
        <f t="shared" si="0"/>
        <v>15525.159999999998</v>
      </c>
      <c r="I7">
        <f t="shared" si="1"/>
        <v>487.66172011999981</v>
      </c>
      <c r="K7">
        <f t="shared" si="2"/>
        <v>-1.5517201199997999</v>
      </c>
      <c r="L7">
        <f t="shared" si="3"/>
        <v>8.3959201200000848</v>
      </c>
    </row>
    <row r="8" spans="1:23" x14ac:dyDescent="0.2">
      <c r="A8">
        <v>471.35</v>
      </c>
      <c r="B8">
        <v>1</v>
      </c>
      <c r="C8">
        <v>121.6</v>
      </c>
      <c r="D8">
        <f t="shared" si="0"/>
        <v>14786.56</v>
      </c>
      <c r="I8">
        <f t="shared" si="1"/>
        <v>478.31832991999988</v>
      </c>
      <c r="K8">
        <f t="shared" si="2"/>
        <v>-6.9683299199998601</v>
      </c>
      <c r="L8">
        <f>I8-J$2</f>
        <v>-0.94747007999984589</v>
      </c>
      <c r="M8" s="8">
        <v>1</v>
      </c>
      <c r="N8" s="8" t="s">
        <v>16</v>
      </c>
      <c r="O8" s="8"/>
    </row>
    <row r="9" spans="1:23" x14ac:dyDescent="0.2">
      <c r="A9">
        <v>482.72</v>
      </c>
      <c r="B9">
        <v>1</v>
      </c>
      <c r="C9">
        <v>123.4</v>
      </c>
      <c r="D9">
        <f t="shared" si="0"/>
        <v>15227.560000000001</v>
      </c>
      <c r="I9">
        <f t="shared" si="1"/>
        <v>483.8249889199999</v>
      </c>
      <c r="K9">
        <f t="shared" si="2"/>
        <v>-1.1049889199998688</v>
      </c>
      <c r="L9">
        <f t="shared" si="3"/>
        <v>4.5591889200001674</v>
      </c>
      <c r="M9" s="8"/>
      <c r="N9" s="8" t="s">
        <v>15</v>
      </c>
      <c r="O9" s="8"/>
      <c r="Q9" s="8" t="s">
        <v>48</v>
      </c>
      <c r="R9" s="8"/>
      <c r="S9" s="8"/>
      <c r="T9" s="8"/>
    </row>
    <row r="10" spans="1:23" x14ac:dyDescent="0.2">
      <c r="A10">
        <v>489.72</v>
      </c>
      <c r="B10">
        <v>1</v>
      </c>
      <c r="C10">
        <v>124.8</v>
      </c>
      <c r="D10">
        <f t="shared" si="0"/>
        <v>15575.039999999999</v>
      </c>
      <c r="E10" s="5"/>
      <c r="F10" s="3" t="s">
        <v>27</v>
      </c>
      <c r="G10" s="3"/>
      <c r="H10" s="3"/>
      <c r="I10">
        <f t="shared" si="1"/>
        <v>488.31405727999993</v>
      </c>
      <c r="K10">
        <f t="shared" si="2"/>
        <v>1.4059427200000982</v>
      </c>
      <c r="L10">
        <f t="shared" si="3"/>
        <v>9.0482572800002004</v>
      </c>
      <c r="Q10" s="8" t="s">
        <v>47</v>
      </c>
      <c r="R10" s="8"/>
      <c r="S10" s="8"/>
      <c r="T10" s="8"/>
    </row>
    <row r="11" spans="1:23" x14ac:dyDescent="0.2">
      <c r="A11">
        <v>477.7</v>
      </c>
      <c r="B11">
        <v>1</v>
      </c>
      <c r="C11">
        <v>122.2</v>
      </c>
      <c r="D11">
        <f t="shared" si="0"/>
        <v>14932.84</v>
      </c>
      <c r="E11" s="6"/>
      <c r="F11" s="3" t="s">
        <v>28</v>
      </c>
      <c r="G11" s="3"/>
      <c r="H11" s="3"/>
      <c r="I11">
        <f t="shared" si="1"/>
        <v>480.12075787999993</v>
      </c>
      <c r="K11">
        <f t="shared" si="2"/>
        <v>-2.4207578799999396</v>
      </c>
      <c r="L11">
        <f t="shared" si="3"/>
        <v>0.85495788000019957</v>
      </c>
    </row>
    <row r="12" spans="1:23" x14ac:dyDescent="0.2">
      <c r="A12">
        <v>469.52</v>
      </c>
      <c r="B12">
        <v>1</v>
      </c>
      <c r="C12">
        <v>117.7</v>
      </c>
      <c r="D12">
        <f t="shared" si="0"/>
        <v>13853.29</v>
      </c>
      <c r="I12">
        <f t="shared" si="1"/>
        <v>467.40997102999995</v>
      </c>
      <c r="K12">
        <f t="shared" si="2"/>
        <v>2.1100289700000303</v>
      </c>
      <c r="L12">
        <f t="shared" si="3"/>
        <v>-11.855828969999777</v>
      </c>
      <c r="M12" s="8">
        <v>2</v>
      </c>
      <c r="N12" s="8" t="s">
        <v>49</v>
      </c>
      <c r="O12" s="8"/>
    </row>
    <row r="13" spans="1:23" x14ac:dyDescent="0.2">
      <c r="A13">
        <v>475.46</v>
      </c>
      <c r="B13">
        <v>1</v>
      </c>
      <c r="C13">
        <v>122.3</v>
      </c>
      <c r="D13">
        <f t="shared" si="0"/>
        <v>14957.289999999999</v>
      </c>
      <c r="I13">
        <f t="shared" si="1"/>
        <v>480.42438302999983</v>
      </c>
      <c r="K13">
        <f t="shared" si="2"/>
        <v>-4.9643830299998513</v>
      </c>
      <c r="L13">
        <f t="shared" si="3"/>
        <v>1.1585830300001021</v>
      </c>
      <c r="M13" s="8"/>
      <c r="N13" s="8" t="s">
        <v>50</v>
      </c>
      <c r="O13" s="8"/>
      <c r="Q13" s="8" t="s">
        <v>51</v>
      </c>
      <c r="R13" s="8"/>
    </row>
    <row r="14" spans="1:23" x14ac:dyDescent="0.2">
      <c r="A14">
        <v>479.03</v>
      </c>
      <c r="B14">
        <v>1</v>
      </c>
      <c r="C14">
        <v>122.1</v>
      </c>
      <c r="D14">
        <f t="shared" si="0"/>
        <v>14908.409999999998</v>
      </c>
      <c r="I14">
        <f t="shared" si="1"/>
        <v>479.81805286999986</v>
      </c>
      <c r="K14">
        <f t="shared" si="2"/>
        <v>-0.78805286999988766</v>
      </c>
      <c r="L14">
        <f t="shared" si="3"/>
        <v>0.55225287000013168</v>
      </c>
      <c r="Q14" s="8" t="s">
        <v>52</v>
      </c>
      <c r="R14" s="8"/>
    </row>
    <row r="15" spans="1:23" x14ac:dyDescent="0.2">
      <c r="A15">
        <v>481.81</v>
      </c>
      <c r="B15">
        <v>1</v>
      </c>
      <c r="C15">
        <v>123.8</v>
      </c>
      <c r="D15">
        <f t="shared" si="0"/>
        <v>15326.439999999999</v>
      </c>
      <c r="I15">
        <f t="shared" si="1"/>
        <v>485.0891770799999</v>
      </c>
      <c r="K15">
        <f t="shared" si="2"/>
        <v>-3.2791770799998972</v>
      </c>
      <c r="L15">
        <f t="shared" si="3"/>
        <v>5.8233770800001707</v>
      </c>
    </row>
    <row r="16" spans="1:23" x14ac:dyDescent="0.2">
      <c r="A16">
        <v>485.78</v>
      </c>
      <c r="B16">
        <v>1</v>
      </c>
      <c r="C16">
        <v>121.5</v>
      </c>
      <c r="D16">
        <f t="shared" si="0"/>
        <v>14762.25</v>
      </c>
      <c r="I16">
        <f t="shared" si="1"/>
        <v>478.02114574999996</v>
      </c>
      <c r="K16">
        <f t="shared" si="2"/>
        <v>7.7588542500000131</v>
      </c>
      <c r="L16">
        <f t="shared" si="3"/>
        <v>-1.244654249999769</v>
      </c>
    </row>
    <row r="17" spans="1:12" x14ac:dyDescent="0.2">
      <c r="A17">
        <v>479.26</v>
      </c>
      <c r="B17">
        <v>1</v>
      </c>
      <c r="C17">
        <v>122.1</v>
      </c>
      <c r="D17">
        <f t="shared" si="0"/>
        <v>14908.409999999998</v>
      </c>
      <c r="I17">
        <f t="shared" si="1"/>
        <v>479.81805286999986</v>
      </c>
      <c r="K17">
        <f t="shared" si="2"/>
        <v>-0.55805286999986947</v>
      </c>
      <c r="L17">
        <f t="shared" si="3"/>
        <v>0.55225287000013168</v>
      </c>
    </row>
    <row r="18" spans="1:12" x14ac:dyDescent="0.2">
      <c r="A18">
        <v>479.27</v>
      </c>
      <c r="B18">
        <v>1</v>
      </c>
      <c r="C18">
        <v>120.5</v>
      </c>
      <c r="D18">
        <f t="shared" si="0"/>
        <v>14520.25</v>
      </c>
      <c r="I18">
        <f t="shared" si="1"/>
        <v>475.09991174999993</v>
      </c>
      <c r="K18">
        <f t="shared" si="2"/>
        <v>4.1700882500000489</v>
      </c>
      <c r="L18">
        <f t="shared" si="3"/>
        <v>-4.1658882499997958</v>
      </c>
    </row>
    <row r="19" spans="1:12" x14ac:dyDescent="0.2">
      <c r="A19">
        <v>474.31</v>
      </c>
      <c r="B19">
        <v>1</v>
      </c>
      <c r="C19">
        <v>120</v>
      </c>
      <c r="D19">
        <f t="shared" si="0"/>
        <v>14400</v>
      </c>
      <c r="I19">
        <f t="shared" si="1"/>
        <v>473.67379999999991</v>
      </c>
      <c r="K19">
        <f t="shared" si="2"/>
        <v>0.63620000000008758</v>
      </c>
      <c r="L19">
        <f t="shared" si="3"/>
        <v>-5.591999999999814</v>
      </c>
    </row>
    <row r="20" spans="1:12" x14ac:dyDescent="0.2">
      <c r="A20">
        <v>489.28</v>
      </c>
      <c r="B20">
        <v>1</v>
      </c>
      <c r="C20">
        <v>124.3</v>
      </c>
      <c r="D20">
        <f t="shared" si="0"/>
        <v>15450.49</v>
      </c>
      <c r="I20">
        <f t="shared" si="1"/>
        <v>486.69011542999999</v>
      </c>
      <c r="K20">
        <f t="shared" si="2"/>
        <v>2.5898845699999811</v>
      </c>
      <c r="L20">
        <f t="shared" si="3"/>
        <v>7.4243154300002629</v>
      </c>
    </row>
    <row r="21" spans="1:12" x14ac:dyDescent="0.2">
      <c r="A21">
        <v>482.5</v>
      </c>
      <c r="B21">
        <v>1</v>
      </c>
      <c r="C21">
        <v>122.5</v>
      </c>
      <c r="D21">
        <f t="shared" si="0"/>
        <v>15006.25</v>
      </c>
      <c r="I21">
        <f t="shared" si="1"/>
        <v>481.03439374999994</v>
      </c>
      <c r="K21">
        <f t="shared" si="2"/>
        <v>1.4656062500000644</v>
      </c>
      <c r="L21">
        <f t="shared" si="3"/>
        <v>1.7685937500002069</v>
      </c>
    </row>
    <row r="22" spans="1:12" x14ac:dyDescent="0.2">
      <c r="A22">
        <v>479.41</v>
      </c>
      <c r="B22">
        <v>1</v>
      </c>
      <c r="C22">
        <v>122.7</v>
      </c>
      <c r="D22">
        <f t="shared" si="0"/>
        <v>15055.29</v>
      </c>
      <c r="I22">
        <f t="shared" si="1"/>
        <v>481.64808502999995</v>
      </c>
      <c r="K22">
        <f t="shared" si="2"/>
        <v>-2.2380850299999224</v>
      </c>
      <c r="L22">
        <f t="shared" si="3"/>
        <v>2.3822850300002187</v>
      </c>
    </row>
    <row r="23" spans="1:12" x14ac:dyDescent="0.2">
      <c r="A23">
        <v>473.47</v>
      </c>
      <c r="B23">
        <v>1</v>
      </c>
      <c r="C23">
        <v>120.9</v>
      </c>
      <c r="D23">
        <f t="shared" si="0"/>
        <v>14616.810000000001</v>
      </c>
      <c r="I23">
        <f t="shared" si="1"/>
        <v>476.2573636699999</v>
      </c>
      <c r="K23">
        <f t="shared" si="2"/>
        <v>-2.7873636699998769</v>
      </c>
      <c r="L23">
        <f t="shared" si="3"/>
        <v>-3.0084363299998245</v>
      </c>
    </row>
    <row r="24" spans="1:12" x14ac:dyDescent="0.2">
      <c r="A24">
        <v>492.78</v>
      </c>
      <c r="B24">
        <v>1</v>
      </c>
      <c r="C24">
        <v>125.1</v>
      </c>
      <c r="D24">
        <f t="shared" si="0"/>
        <v>15650.009999999998</v>
      </c>
      <c r="I24">
        <f t="shared" si="1"/>
        <v>489.29946407</v>
      </c>
      <c r="K24">
        <f t="shared" si="2"/>
        <v>3.4805359299999736</v>
      </c>
      <c r="L24">
        <f t="shared" si="3"/>
        <v>10.03366407000027</v>
      </c>
    </row>
    <row r="25" spans="1:12" x14ac:dyDescent="0.2">
      <c r="A25">
        <v>493.03</v>
      </c>
      <c r="B25">
        <v>1</v>
      </c>
      <c r="C25">
        <v>124.5</v>
      </c>
      <c r="D25">
        <f t="shared" si="0"/>
        <v>15500.25</v>
      </c>
      <c r="I25">
        <f t="shared" si="1"/>
        <v>487.33693174999996</v>
      </c>
      <c r="K25">
        <f t="shared" si="2"/>
        <v>5.6930682500000103</v>
      </c>
      <c r="L25">
        <f t="shared" si="3"/>
        <v>8.0711317500002338</v>
      </c>
    </row>
    <row r="26" spans="1:12" x14ac:dyDescent="0.2">
      <c r="A26">
        <v>479.24</v>
      </c>
      <c r="B26">
        <v>1</v>
      </c>
      <c r="C26">
        <v>118.7</v>
      </c>
      <c r="D26">
        <f t="shared" si="0"/>
        <v>14089.69</v>
      </c>
      <c r="I26">
        <f t="shared" si="1"/>
        <v>470.07356582999989</v>
      </c>
      <c r="K26">
        <f t="shared" si="2"/>
        <v>9.166434170000116</v>
      </c>
      <c r="L26">
        <f t="shared" si="3"/>
        <v>-9.1922341699998356</v>
      </c>
    </row>
    <row r="27" spans="1:12" x14ac:dyDescent="0.2">
      <c r="A27">
        <v>481.62</v>
      </c>
      <c r="B27">
        <v>1</v>
      </c>
      <c r="C27">
        <v>122.1</v>
      </c>
      <c r="D27">
        <f t="shared" si="0"/>
        <v>14908.409999999998</v>
      </c>
      <c r="I27">
        <f t="shared" si="1"/>
        <v>479.81805286999986</v>
      </c>
      <c r="K27">
        <f t="shared" si="2"/>
        <v>1.8019471300001442</v>
      </c>
      <c r="L27">
        <f t="shared" si="3"/>
        <v>0.55225287000013168</v>
      </c>
    </row>
    <row r="28" spans="1:12" x14ac:dyDescent="0.2">
      <c r="A28">
        <v>492.2</v>
      </c>
      <c r="B28">
        <v>1</v>
      </c>
      <c r="C28">
        <v>125.7</v>
      </c>
      <c r="D28">
        <f t="shared" si="0"/>
        <v>15800.490000000002</v>
      </c>
      <c r="I28">
        <f t="shared" si="1"/>
        <v>491.29512143000011</v>
      </c>
      <c r="K28">
        <f t="shared" si="2"/>
        <v>0.90487856999988026</v>
      </c>
      <c r="L28">
        <f t="shared" si="3"/>
        <v>12.02932143000038</v>
      </c>
    </row>
    <row r="29" spans="1:12" x14ac:dyDescent="0.2">
      <c r="A29">
        <v>480.72</v>
      </c>
      <c r="B29">
        <v>1</v>
      </c>
      <c r="C29">
        <v>121</v>
      </c>
      <c r="D29">
        <f t="shared" si="0"/>
        <v>14641</v>
      </c>
      <c r="I29">
        <f t="shared" si="1"/>
        <v>476.54902699999991</v>
      </c>
      <c r="K29">
        <f t="shared" si="2"/>
        <v>4.1709730000001173</v>
      </c>
      <c r="L29">
        <f t="shared" si="3"/>
        <v>-2.7167729999998187</v>
      </c>
    </row>
    <row r="30" spans="1:12" x14ac:dyDescent="0.2">
      <c r="A30">
        <v>485.25</v>
      </c>
      <c r="B30">
        <v>1</v>
      </c>
      <c r="C30">
        <v>123.6</v>
      </c>
      <c r="D30">
        <f t="shared" si="0"/>
        <v>15276.96</v>
      </c>
      <c r="I30">
        <f t="shared" si="1"/>
        <v>484.45524272</v>
      </c>
      <c r="K30">
        <f t="shared" si="2"/>
        <v>0.7947572799999989</v>
      </c>
      <c r="L30">
        <f t="shared" si="3"/>
        <v>5.1894427200002724</v>
      </c>
    </row>
    <row r="31" spans="1:12" x14ac:dyDescent="0.2">
      <c r="A31">
        <v>492.88</v>
      </c>
      <c r="B31">
        <v>1</v>
      </c>
      <c r="C31">
        <v>125</v>
      </c>
      <c r="D31">
        <f t="shared" si="0"/>
        <v>15625</v>
      </c>
      <c r="I31">
        <f t="shared" si="1"/>
        <v>488.97007499999984</v>
      </c>
      <c r="K31">
        <f t="shared" si="2"/>
        <v>3.9099250000001575</v>
      </c>
      <c r="L31">
        <f t="shared" si="3"/>
        <v>9.7042750000001092</v>
      </c>
    </row>
    <row r="32" spans="1:12" x14ac:dyDescent="0.2">
      <c r="A32">
        <v>489.39</v>
      </c>
      <c r="B32">
        <v>1</v>
      </c>
      <c r="C32">
        <v>124.1</v>
      </c>
      <c r="D32">
        <f t="shared" si="0"/>
        <v>15400.81</v>
      </c>
      <c r="I32">
        <f t="shared" si="1"/>
        <v>486.04697966999993</v>
      </c>
      <c r="K32">
        <f t="shared" si="2"/>
        <v>3.3430203300000585</v>
      </c>
      <c r="L32">
        <f t="shared" si="3"/>
        <v>6.7811796700001992</v>
      </c>
    </row>
    <row r="33" spans="1:12" x14ac:dyDescent="0.2">
      <c r="A33">
        <v>467.88</v>
      </c>
      <c r="B33">
        <v>1</v>
      </c>
      <c r="C33">
        <v>116.6</v>
      </c>
      <c r="D33">
        <f t="shared" si="0"/>
        <v>13595.56</v>
      </c>
      <c r="I33">
        <f t="shared" si="1"/>
        <v>464.58629292000001</v>
      </c>
      <c r="K33">
        <f t="shared" si="2"/>
        <v>3.2937070799999901</v>
      </c>
      <c r="L33">
        <f t="shared" si="3"/>
        <v>-14.679507079999723</v>
      </c>
    </row>
    <row r="34" spans="1:12" x14ac:dyDescent="0.2">
      <c r="A34">
        <v>471.03</v>
      </c>
      <c r="B34">
        <v>1</v>
      </c>
      <c r="C34">
        <v>120.7</v>
      </c>
      <c r="D34">
        <f t="shared" si="0"/>
        <v>14568.49</v>
      </c>
      <c r="I34">
        <f t="shared" si="1"/>
        <v>475.67679742999997</v>
      </c>
      <c r="K34">
        <f t="shared" si="2"/>
        <v>-4.6467974299999923</v>
      </c>
      <c r="L34">
        <f t="shared" si="3"/>
        <v>-3.5890025699997636</v>
      </c>
    </row>
    <row r="35" spans="1:12" x14ac:dyDescent="0.2">
      <c r="A35">
        <v>483.84</v>
      </c>
      <c r="B35">
        <v>1</v>
      </c>
      <c r="C35">
        <v>123.6</v>
      </c>
      <c r="D35">
        <f t="shared" si="0"/>
        <v>15276.96</v>
      </c>
      <c r="I35">
        <f t="shared" si="1"/>
        <v>484.45524272</v>
      </c>
      <c r="K35">
        <f t="shared" si="2"/>
        <v>-0.61524272000002611</v>
      </c>
      <c r="L35">
        <f t="shared" si="3"/>
        <v>5.1894427200002724</v>
      </c>
    </row>
    <row r="36" spans="1:12" x14ac:dyDescent="0.2">
      <c r="A36">
        <v>477.28</v>
      </c>
      <c r="B36">
        <v>1</v>
      </c>
      <c r="C36">
        <v>121.1</v>
      </c>
      <c r="D36">
        <f t="shared" si="0"/>
        <v>14665.21</v>
      </c>
      <c r="I36">
        <f t="shared" si="1"/>
        <v>476.84161046999986</v>
      </c>
      <c r="K36">
        <f t="shared" si="2"/>
        <v>0.43838953000010861</v>
      </c>
      <c r="L36">
        <f t="shared" si="3"/>
        <v>-2.4241895299998646</v>
      </c>
    </row>
    <row r="37" spans="1:12" x14ac:dyDescent="0.2">
      <c r="A37">
        <v>466.88</v>
      </c>
      <c r="B37">
        <v>1</v>
      </c>
      <c r="C37">
        <v>118.1</v>
      </c>
      <c r="D37">
        <f t="shared" si="0"/>
        <v>13947.609999999999</v>
      </c>
      <c r="I37">
        <f t="shared" si="1"/>
        <v>468.46436726999991</v>
      </c>
      <c r="K37">
        <f t="shared" si="2"/>
        <v>-1.5843672699999161</v>
      </c>
      <c r="L37">
        <f t="shared" si="3"/>
        <v>-10.801432729999817</v>
      </c>
    </row>
    <row r="38" spans="1:12" x14ac:dyDescent="0.2">
      <c r="A38">
        <v>460.42</v>
      </c>
      <c r="B38">
        <v>1</v>
      </c>
      <c r="C38">
        <v>118</v>
      </c>
      <c r="D38">
        <f t="shared" si="0"/>
        <v>13924</v>
      </c>
      <c r="I38">
        <f t="shared" si="1"/>
        <v>468.19938799999989</v>
      </c>
      <c r="K38">
        <f t="shared" si="2"/>
        <v>-7.7793879999998694</v>
      </c>
      <c r="L38">
        <f t="shared" si="3"/>
        <v>-11.066411999999843</v>
      </c>
    </row>
    <row r="39" spans="1:12" x14ac:dyDescent="0.2">
      <c r="A39">
        <v>460.38</v>
      </c>
      <c r="B39">
        <v>1</v>
      </c>
      <c r="C39">
        <v>119.4</v>
      </c>
      <c r="D39">
        <f t="shared" si="0"/>
        <v>14256.36</v>
      </c>
      <c r="I39">
        <f t="shared" si="1"/>
        <v>471.99283051999987</v>
      </c>
      <c r="K39">
        <f t="shared" si="2"/>
        <v>-11.612830519999875</v>
      </c>
      <c r="L39">
        <f t="shared" si="3"/>
        <v>-7.2729694799998583</v>
      </c>
    </row>
    <row r="40" spans="1:12" x14ac:dyDescent="0.2">
      <c r="A40">
        <v>485.69</v>
      </c>
      <c r="B40">
        <v>1</v>
      </c>
      <c r="C40">
        <v>123</v>
      </c>
      <c r="D40">
        <f t="shared" si="0"/>
        <v>15129</v>
      </c>
      <c r="I40">
        <f t="shared" si="1"/>
        <v>482.57552299999998</v>
      </c>
      <c r="K40">
        <f t="shared" si="2"/>
        <v>3.1144770000000221</v>
      </c>
      <c r="L40">
        <f t="shared" si="3"/>
        <v>3.3097230000002469</v>
      </c>
    </row>
    <row r="41" spans="1:12" x14ac:dyDescent="0.2">
      <c r="A41">
        <v>474.58</v>
      </c>
      <c r="B41">
        <v>1</v>
      </c>
      <c r="C41">
        <v>121.9</v>
      </c>
      <c r="D41">
        <f t="shared" si="0"/>
        <v>14859.61</v>
      </c>
      <c r="I41">
        <f t="shared" si="1"/>
        <v>479.21540326999991</v>
      </c>
      <c r="K41">
        <f t="shared" si="2"/>
        <v>-4.6354032699999266</v>
      </c>
      <c r="L41">
        <f t="shared" si="3"/>
        <v>-5.0396729999818035E-2</v>
      </c>
    </row>
    <row r="42" spans="1:12" x14ac:dyDescent="0.2">
      <c r="A42">
        <v>486.69</v>
      </c>
      <c r="B42">
        <v>1</v>
      </c>
      <c r="C42">
        <v>123.7</v>
      </c>
      <c r="D42">
        <f t="shared" si="0"/>
        <v>15301.69</v>
      </c>
      <c r="I42">
        <f t="shared" si="1"/>
        <v>484.77174982999998</v>
      </c>
      <c r="K42">
        <f t="shared" si="2"/>
        <v>1.9182501700000216</v>
      </c>
      <c r="L42">
        <f t="shared" si="3"/>
        <v>5.5059498300002474</v>
      </c>
    </row>
    <row r="43" spans="1:12" x14ac:dyDescent="0.2">
      <c r="A43">
        <v>480.77</v>
      </c>
      <c r="B43">
        <v>1</v>
      </c>
      <c r="C43">
        <v>122.4</v>
      </c>
      <c r="D43">
        <f t="shared" si="0"/>
        <v>14981.760000000002</v>
      </c>
      <c r="I43">
        <f t="shared" si="1"/>
        <v>480.72892832000002</v>
      </c>
      <c r="K43">
        <f t="shared" si="2"/>
        <v>4.1071679999959088E-2</v>
      </c>
      <c r="L43">
        <f t="shared" si="3"/>
        <v>1.463128320000294</v>
      </c>
    </row>
    <row r="44" spans="1:12" x14ac:dyDescent="0.2">
      <c r="A44">
        <v>487.71</v>
      </c>
      <c r="B44">
        <v>1</v>
      </c>
      <c r="C44">
        <v>123.9</v>
      </c>
      <c r="D44">
        <f t="shared" si="0"/>
        <v>15351.210000000001</v>
      </c>
      <c r="I44">
        <f t="shared" si="1"/>
        <v>485.40752446999988</v>
      </c>
      <c r="K44">
        <f t="shared" si="2"/>
        <v>2.3024755300000947</v>
      </c>
      <c r="L44">
        <f t="shared" si="3"/>
        <v>6.1417244700001561</v>
      </c>
    </row>
    <row r="45" spans="1:12" x14ac:dyDescent="0.2">
      <c r="A45">
        <v>488.7</v>
      </c>
      <c r="B45">
        <v>1</v>
      </c>
      <c r="C45">
        <v>123.1</v>
      </c>
      <c r="D45">
        <f t="shared" si="0"/>
        <v>15153.609999999999</v>
      </c>
      <c r="I45">
        <f t="shared" si="1"/>
        <v>482.88650926999992</v>
      </c>
      <c r="K45">
        <f t="shared" si="2"/>
        <v>5.8134907300000691</v>
      </c>
      <c r="L45">
        <f t="shared" si="3"/>
        <v>3.6207092700001908</v>
      </c>
    </row>
    <row r="46" spans="1:12" x14ac:dyDescent="0.2">
      <c r="A46">
        <v>497.53</v>
      </c>
      <c r="B46">
        <v>1</v>
      </c>
      <c r="C46">
        <v>125.1</v>
      </c>
      <c r="D46">
        <f t="shared" si="0"/>
        <v>15650.009999999998</v>
      </c>
      <c r="I46">
        <f t="shared" si="1"/>
        <v>489.29946407</v>
      </c>
      <c r="K46">
        <f t="shared" si="2"/>
        <v>8.2305359299999736</v>
      </c>
      <c r="L46">
        <f t="shared" si="3"/>
        <v>10.03366407000027</v>
      </c>
    </row>
    <row r="47" spans="1:12" x14ac:dyDescent="0.2">
      <c r="A47">
        <v>482.12</v>
      </c>
      <c r="B47">
        <v>1</v>
      </c>
      <c r="C47">
        <v>120.1</v>
      </c>
      <c r="D47">
        <f t="shared" si="0"/>
        <v>14424.009999999998</v>
      </c>
      <c r="I47">
        <f t="shared" si="1"/>
        <v>473.95718206999993</v>
      </c>
      <c r="K47">
        <f t="shared" si="2"/>
        <v>8.1628179300000738</v>
      </c>
      <c r="L47">
        <f t="shared" si="3"/>
        <v>-5.308617929999798</v>
      </c>
    </row>
    <row r="48" spans="1:12" x14ac:dyDescent="0.2">
      <c r="A48">
        <v>494.76</v>
      </c>
      <c r="B48">
        <v>1</v>
      </c>
      <c r="C48">
        <v>125.6</v>
      </c>
      <c r="D48">
        <f t="shared" si="0"/>
        <v>15775.359999999999</v>
      </c>
      <c r="I48">
        <f t="shared" si="1"/>
        <v>490.96021151999992</v>
      </c>
      <c r="K48">
        <f t="shared" si="2"/>
        <v>3.7997884800000747</v>
      </c>
      <c r="L48">
        <f t="shared" si="3"/>
        <v>11.694411520000187</v>
      </c>
    </row>
    <row r="49" spans="1:12" x14ac:dyDescent="0.2">
      <c r="A49">
        <v>473.83</v>
      </c>
      <c r="B49">
        <v>1</v>
      </c>
      <c r="C49">
        <v>119.9</v>
      </c>
      <c r="D49">
        <f t="shared" si="0"/>
        <v>14376.010000000002</v>
      </c>
      <c r="I49">
        <f t="shared" si="1"/>
        <v>473.39133806999996</v>
      </c>
      <c r="K49">
        <f t="shared" si="2"/>
        <v>0.4386619300000234</v>
      </c>
      <c r="L49">
        <f t="shared" si="3"/>
        <v>-5.874461929999768</v>
      </c>
    </row>
    <row r="50" spans="1:12" x14ac:dyDescent="0.2">
      <c r="A50">
        <v>482.07</v>
      </c>
      <c r="B50">
        <v>1</v>
      </c>
      <c r="C50">
        <v>124</v>
      </c>
      <c r="D50">
        <f t="shared" si="0"/>
        <v>15376</v>
      </c>
      <c r="I50">
        <f t="shared" si="1"/>
        <v>485.72679199999993</v>
      </c>
      <c r="K50">
        <f t="shared" si="2"/>
        <v>-3.656791999999939</v>
      </c>
      <c r="L50">
        <f t="shared" si="3"/>
        <v>6.4609920000002035</v>
      </c>
    </row>
    <row r="51" spans="1:12" x14ac:dyDescent="0.2">
      <c r="A51">
        <v>491.91</v>
      </c>
      <c r="B51">
        <v>1</v>
      </c>
      <c r="C51">
        <v>124.1</v>
      </c>
      <c r="D51">
        <f t="shared" si="0"/>
        <v>15400.81</v>
      </c>
      <c r="I51">
        <f t="shared" si="1"/>
        <v>486.04697966999993</v>
      </c>
      <c r="K51">
        <f t="shared" si="2"/>
        <v>5.8630203300000971</v>
      </c>
      <c r="L51">
        <f t="shared" si="3"/>
        <v>6.7811796700001992</v>
      </c>
    </row>
    <row r="52" spans="1:12" x14ac:dyDescent="0.2">
      <c r="A52">
        <v>468.55</v>
      </c>
      <c r="B52">
        <v>1</v>
      </c>
      <c r="C52">
        <v>116.7</v>
      </c>
      <c r="D52">
        <f t="shared" si="0"/>
        <v>13618.890000000001</v>
      </c>
      <c r="I52">
        <f t="shared" si="1"/>
        <v>464.83839022999996</v>
      </c>
      <c r="K52">
        <f t="shared" si="2"/>
        <v>3.7116097700000523</v>
      </c>
      <c r="L52">
        <f t="shared" si="3"/>
        <v>-14.42740976999977</v>
      </c>
    </row>
    <row r="53" spans="1:12" x14ac:dyDescent="0.2">
      <c r="A53">
        <v>491.35</v>
      </c>
      <c r="B53">
        <v>1</v>
      </c>
      <c r="C53">
        <v>124.7</v>
      </c>
      <c r="D53">
        <f t="shared" si="0"/>
        <v>15550.09</v>
      </c>
      <c r="I53">
        <f t="shared" si="1"/>
        <v>487.98742862999995</v>
      </c>
      <c r="K53">
        <f t="shared" si="2"/>
        <v>3.3625713700000688</v>
      </c>
      <c r="L53">
        <f t="shared" si="3"/>
        <v>8.7216286300002253</v>
      </c>
    </row>
    <row r="54" spans="1:12" x14ac:dyDescent="0.2">
      <c r="A54">
        <v>481.98</v>
      </c>
      <c r="B54">
        <v>1</v>
      </c>
      <c r="C54">
        <v>120.5</v>
      </c>
      <c r="D54">
        <f t="shared" si="0"/>
        <v>14520.25</v>
      </c>
      <c r="I54">
        <f t="shared" si="1"/>
        <v>475.09991174999993</v>
      </c>
      <c r="K54">
        <f t="shared" si="2"/>
        <v>6.8800882500000853</v>
      </c>
      <c r="L54">
        <f t="shared" si="3"/>
        <v>-4.1658882499997958</v>
      </c>
    </row>
    <row r="55" spans="1:12" x14ac:dyDescent="0.2">
      <c r="A55">
        <v>469.58</v>
      </c>
      <c r="B55">
        <v>1</v>
      </c>
      <c r="C55">
        <v>118.2</v>
      </c>
      <c r="D55">
        <f t="shared" si="0"/>
        <v>13971.24</v>
      </c>
      <c r="I55">
        <f t="shared" si="1"/>
        <v>468.73026667999989</v>
      </c>
      <c r="K55">
        <f t="shared" si="2"/>
        <v>0.84973332000009805</v>
      </c>
      <c r="L55">
        <f t="shared" si="3"/>
        <v>-10.535533319999843</v>
      </c>
    </row>
    <row r="56" spans="1:12" x14ac:dyDescent="0.2">
      <c r="A56">
        <v>458.99</v>
      </c>
      <c r="B56">
        <v>1</v>
      </c>
      <c r="C56">
        <v>117.4</v>
      </c>
      <c r="D56">
        <f t="shared" si="0"/>
        <v>13782.760000000002</v>
      </c>
      <c r="I56">
        <f t="shared" si="1"/>
        <v>466.62883532000001</v>
      </c>
      <c r="K56">
        <f t="shared" si="2"/>
        <v>-7.6388353199999983</v>
      </c>
      <c r="L56">
        <f t="shared" si="3"/>
        <v>-12.636964679999721</v>
      </c>
    </row>
    <row r="57" spans="1:12" x14ac:dyDescent="0.2">
      <c r="A57">
        <v>468.31</v>
      </c>
      <c r="B57">
        <v>1</v>
      </c>
      <c r="C57">
        <v>120.3</v>
      </c>
      <c r="D57">
        <f t="shared" si="0"/>
        <v>14472.09</v>
      </c>
      <c r="I57">
        <f t="shared" si="1"/>
        <v>474.52670662999992</v>
      </c>
      <c r="K57">
        <f t="shared" si="2"/>
        <v>-6.2167066299999192</v>
      </c>
      <c r="L57">
        <f t="shared" si="3"/>
        <v>-4.7390933699998072</v>
      </c>
    </row>
    <row r="58" spans="1:12" x14ac:dyDescent="0.2">
      <c r="A58">
        <v>470.66</v>
      </c>
      <c r="B58">
        <v>1</v>
      </c>
      <c r="C58">
        <v>121.5</v>
      </c>
      <c r="D58">
        <f t="shared" si="0"/>
        <v>14762.25</v>
      </c>
      <c r="I58">
        <f t="shared" si="1"/>
        <v>478.02114574999996</v>
      </c>
      <c r="K58">
        <f t="shared" si="2"/>
        <v>-7.3611457499999347</v>
      </c>
      <c r="L58">
        <f t="shared" si="3"/>
        <v>-1.244654249999769</v>
      </c>
    </row>
    <row r="59" spans="1:12" x14ac:dyDescent="0.2">
      <c r="A59">
        <v>480.54</v>
      </c>
      <c r="B59">
        <v>1</v>
      </c>
      <c r="C59">
        <v>123.6</v>
      </c>
      <c r="D59">
        <f t="shared" si="0"/>
        <v>15276.96</v>
      </c>
      <c r="I59">
        <f t="shared" si="1"/>
        <v>484.45524272</v>
      </c>
      <c r="K59">
        <f t="shared" si="2"/>
        <v>-3.9152427199999806</v>
      </c>
      <c r="L59">
        <f t="shared" si="3"/>
        <v>5.1894427200002724</v>
      </c>
    </row>
    <row r="60" spans="1:12" x14ac:dyDescent="0.2">
      <c r="A60">
        <v>467.72</v>
      </c>
      <c r="B60">
        <v>1</v>
      </c>
      <c r="C60">
        <v>118.3</v>
      </c>
      <c r="D60">
        <f t="shared" si="0"/>
        <v>13994.89</v>
      </c>
      <c r="I60">
        <f t="shared" si="1"/>
        <v>468.99708622999992</v>
      </c>
      <c r="K60">
        <f t="shared" si="2"/>
        <v>-1.2770862299998953</v>
      </c>
      <c r="L60">
        <f t="shared" si="3"/>
        <v>-10.268713769999806</v>
      </c>
    </row>
    <row r="61" spans="1:12" x14ac:dyDescent="0.2">
      <c r="A61">
        <v>475.37</v>
      </c>
      <c r="B61">
        <v>1</v>
      </c>
      <c r="C61">
        <v>120.1</v>
      </c>
      <c r="D61">
        <f t="shared" si="0"/>
        <v>14424.009999999998</v>
      </c>
      <c r="I61">
        <f t="shared" si="1"/>
        <v>473.95718206999993</v>
      </c>
      <c r="K61">
        <f t="shared" si="2"/>
        <v>1.4128179300000738</v>
      </c>
      <c r="L61">
        <f t="shared" si="3"/>
        <v>-5.308617929999798</v>
      </c>
    </row>
    <row r="62" spans="1:12" x14ac:dyDescent="0.2">
      <c r="A62">
        <v>481.85</v>
      </c>
      <c r="B62">
        <v>1</v>
      </c>
      <c r="C62">
        <v>123.2</v>
      </c>
      <c r="D62">
        <f t="shared" si="0"/>
        <v>15178.240000000002</v>
      </c>
      <c r="I62">
        <f t="shared" si="1"/>
        <v>483.19841568000004</v>
      </c>
      <c r="K62">
        <f t="shared" si="2"/>
        <v>-1.3484156800000164</v>
      </c>
      <c r="L62">
        <f t="shared" si="3"/>
        <v>3.9326156800003105</v>
      </c>
    </row>
    <row r="63" spans="1:12" x14ac:dyDescent="0.2">
      <c r="A63">
        <v>477.82</v>
      </c>
      <c r="B63">
        <v>1</v>
      </c>
      <c r="C63">
        <v>124.5</v>
      </c>
      <c r="D63">
        <f t="shared" si="0"/>
        <v>15500.25</v>
      </c>
      <c r="I63">
        <f t="shared" si="1"/>
        <v>487.33693174999996</v>
      </c>
      <c r="K63">
        <f t="shared" si="2"/>
        <v>-9.5169317499999693</v>
      </c>
      <c r="L63">
        <f t="shared" si="3"/>
        <v>8.0711317500002338</v>
      </c>
    </row>
    <row r="64" spans="1:12" x14ac:dyDescent="0.2">
      <c r="A64">
        <v>480.1</v>
      </c>
      <c r="B64">
        <v>1</v>
      </c>
      <c r="C64">
        <v>120.9</v>
      </c>
      <c r="D64">
        <f t="shared" si="0"/>
        <v>14616.810000000001</v>
      </c>
      <c r="I64">
        <f t="shared" si="1"/>
        <v>476.2573636699999</v>
      </c>
      <c r="K64">
        <f t="shared" si="2"/>
        <v>3.8426363300001185</v>
      </c>
      <c r="L64">
        <f t="shared" si="3"/>
        <v>-3.0084363299998245</v>
      </c>
    </row>
    <row r="65" spans="1:12" x14ac:dyDescent="0.2">
      <c r="A65">
        <v>470.52</v>
      </c>
      <c r="B65">
        <v>1</v>
      </c>
      <c r="C65">
        <v>121.5</v>
      </c>
      <c r="D65">
        <f t="shared" si="0"/>
        <v>14762.25</v>
      </c>
      <c r="I65">
        <f t="shared" si="1"/>
        <v>478.02114574999996</v>
      </c>
      <c r="K65">
        <f t="shared" si="2"/>
        <v>-7.5011457499999779</v>
      </c>
      <c r="L65">
        <f t="shared" si="3"/>
        <v>-1.244654249999769</v>
      </c>
    </row>
    <row r="66" spans="1:12" x14ac:dyDescent="0.2">
      <c r="A66">
        <v>476.84</v>
      </c>
      <c r="B66">
        <v>1</v>
      </c>
      <c r="C66">
        <v>119.6</v>
      </c>
      <c r="D66">
        <f t="shared" si="0"/>
        <v>14304.159999999998</v>
      </c>
      <c r="I66">
        <f t="shared" si="1"/>
        <v>472.5494731199999</v>
      </c>
      <c r="K66">
        <f t="shared" si="2"/>
        <v>4.2905268800000727</v>
      </c>
      <c r="L66">
        <f t="shared" si="3"/>
        <v>-6.7163268799998264</v>
      </c>
    </row>
    <row r="67" spans="1:12" x14ac:dyDescent="0.2">
      <c r="A67">
        <v>478.93</v>
      </c>
      <c r="B67">
        <v>1</v>
      </c>
      <c r="C67">
        <v>121.1</v>
      </c>
      <c r="D67">
        <f t="shared" ref="D67:D101" si="4">C67^2</f>
        <v>14665.21</v>
      </c>
      <c r="I67">
        <f t="shared" ref="I67:I101" si="5">F$2+G$2*C67+H$2*D67</f>
        <v>476.84161046999986</v>
      </c>
      <c r="K67">
        <f t="shared" ref="K67:K101" si="6">A67-I67</f>
        <v>2.0883895300001427</v>
      </c>
      <c r="L67">
        <f t="shared" ref="L67:L101" si="7">I67-J$2</f>
        <v>-2.4241895299998646</v>
      </c>
    </row>
    <row r="68" spans="1:12" x14ac:dyDescent="0.2">
      <c r="A68">
        <v>485.6</v>
      </c>
      <c r="B68">
        <v>1</v>
      </c>
      <c r="C68">
        <v>120.8</v>
      </c>
      <c r="D68">
        <f t="shared" si="4"/>
        <v>14592.64</v>
      </c>
      <c r="I68">
        <f t="shared" si="5"/>
        <v>475.96662047999996</v>
      </c>
      <c r="K68">
        <f t="shared" si="6"/>
        <v>9.6333795200000623</v>
      </c>
      <c r="L68">
        <f t="shared" si="7"/>
        <v>-3.2991795199997682</v>
      </c>
    </row>
    <row r="69" spans="1:12" x14ac:dyDescent="0.2">
      <c r="A69">
        <v>473.92</v>
      </c>
      <c r="B69">
        <v>1</v>
      </c>
      <c r="C69">
        <v>120</v>
      </c>
      <c r="D69">
        <f t="shared" si="4"/>
        <v>14400</v>
      </c>
      <c r="I69">
        <f t="shared" si="5"/>
        <v>473.67379999999991</v>
      </c>
      <c r="K69">
        <f t="shared" si="6"/>
        <v>0.24620000000010123</v>
      </c>
      <c r="L69">
        <f t="shared" si="7"/>
        <v>-5.591999999999814</v>
      </c>
    </row>
    <row r="70" spans="1:12" x14ac:dyDescent="0.2">
      <c r="A70">
        <v>482.94</v>
      </c>
      <c r="B70">
        <v>1</v>
      </c>
      <c r="C70">
        <v>122.7</v>
      </c>
      <c r="D70">
        <f t="shared" si="4"/>
        <v>15055.29</v>
      </c>
      <c r="I70">
        <f t="shared" si="5"/>
        <v>481.64808502999995</v>
      </c>
      <c r="K70">
        <f t="shared" si="6"/>
        <v>1.2919149700000503</v>
      </c>
      <c r="L70">
        <f t="shared" si="7"/>
        <v>2.3822850300002187</v>
      </c>
    </row>
    <row r="71" spans="1:12" x14ac:dyDescent="0.2">
      <c r="A71">
        <v>479.57</v>
      </c>
      <c r="B71">
        <v>1</v>
      </c>
      <c r="C71">
        <v>119.1</v>
      </c>
      <c r="D71">
        <f t="shared" si="4"/>
        <v>14184.81</v>
      </c>
      <c r="I71">
        <f t="shared" si="5"/>
        <v>471.16476766999995</v>
      </c>
      <c r="K71">
        <f t="shared" si="6"/>
        <v>8.4052323300000467</v>
      </c>
      <c r="L71">
        <f t="shared" si="7"/>
        <v>-8.1010323299997822</v>
      </c>
    </row>
    <row r="72" spans="1:12" x14ac:dyDescent="0.2">
      <c r="A72">
        <v>484.94</v>
      </c>
      <c r="B72">
        <v>1</v>
      </c>
      <c r="C72">
        <v>123.6</v>
      </c>
      <c r="D72">
        <f t="shared" si="4"/>
        <v>15276.96</v>
      </c>
      <c r="I72">
        <f t="shared" si="5"/>
        <v>484.45524272</v>
      </c>
      <c r="K72">
        <f t="shared" si="6"/>
        <v>0.48475727999999663</v>
      </c>
      <c r="L72">
        <f t="shared" si="7"/>
        <v>5.1894427200002724</v>
      </c>
    </row>
    <row r="73" spans="1:12" x14ac:dyDescent="0.2">
      <c r="A73">
        <v>483.75</v>
      </c>
      <c r="B73">
        <v>1</v>
      </c>
      <c r="C73">
        <v>122.9</v>
      </c>
      <c r="D73">
        <f t="shared" si="4"/>
        <v>15104.410000000002</v>
      </c>
      <c r="I73">
        <f t="shared" si="5"/>
        <v>482.26545686999987</v>
      </c>
      <c r="K73">
        <f t="shared" si="6"/>
        <v>1.4845431300001337</v>
      </c>
      <c r="L73">
        <f t="shared" si="7"/>
        <v>2.9996568700001376</v>
      </c>
    </row>
    <row r="74" spans="1:12" x14ac:dyDescent="0.2">
      <c r="A74">
        <v>460.03</v>
      </c>
      <c r="B74">
        <v>1</v>
      </c>
      <c r="C74">
        <v>116.4</v>
      </c>
      <c r="D74">
        <f t="shared" si="4"/>
        <v>13548.960000000001</v>
      </c>
      <c r="I74">
        <f t="shared" si="5"/>
        <v>464.08485871999983</v>
      </c>
      <c r="K74">
        <f t="shared" si="6"/>
        <v>-4.0548587199998565</v>
      </c>
      <c r="L74">
        <f t="shared" si="7"/>
        <v>-15.1809412799999</v>
      </c>
    </row>
    <row r="75" spans="1:12" x14ac:dyDescent="0.2">
      <c r="A75">
        <v>481.63</v>
      </c>
      <c r="B75">
        <v>1</v>
      </c>
      <c r="C75">
        <v>122.2</v>
      </c>
      <c r="D75">
        <f t="shared" si="4"/>
        <v>14932.84</v>
      </c>
      <c r="I75">
        <f t="shared" si="5"/>
        <v>480.12075787999993</v>
      </c>
      <c r="K75">
        <f t="shared" si="6"/>
        <v>1.5092421200000672</v>
      </c>
      <c r="L75">
        <f t="shared" si="7"/>
        <v>0.85495788000019957</v>
      </c>
    </row>
    <row r="76" spans="1:12" x14ac:dyDescent="0.2">
      <c r="A76">
        <v>489.88</v>
      </c>
      <c r="B76">
        <v>1</v>
      </c>
      <c r="C76">
        <v>123.7</v>
      </c>
      <c r="D76">
        <f t="shared" si="4"/>
        <v>15301.69</v>
      </c>
      <c r="I76">
        <f t="shared" si="5"/>
        <v>484.77174982999998</v>
      </c>
      <c r="K76">
        <f t="shared" si="6"/>
        <v>5.1082501700000194</v>
      </c>
      <c r="L76">
        <f t="shared" si="7"/>
        <v>5.5059498300002474</v>
      </c>
    </row>
    <row r="77" spans="1:12" x14ac:dyDescent="0.2">
      <c r="A77">
        <v>495.56</v>
      </c>
      <c r="B77">
        <v>1</v>
      </c>
      <c r="C77">
        <v>122.7</v>
      </c>
      <c r="D77">
        <f t="shared" si="4"/>
        <v>15055.29</v>
      </c>
      <c r="I77">
        <f t="shared" si="5"/>
        <v>481.64808502999995</v>
      </c>
      <c r="K77">
        <f t="shared" si="6"/>
        <v>13.911914970000055</v>
      </c>
      <c r="L77">
        <f t="shared" si="7"/>
        <v>2.3822850300002187</v>
      </c>
    </row>
    <row r="78" spans="1:12" x14ac:dyDescent="0.2">
      <c r="A78">
        <v>483.11</v>
      </c>
      <c r="B78">
        <v>1</v>
      </c>
      <c r="C78">
        <v>122.3</v>
      </c>
      <c r="D78">
        <f t="shared" si="4"/>
        <v>14957.289999999999</v>
      </c>
      <c r="I78">
        <f t="shared" si="5"/>
        <v>480.42438302999983</v>
      </c>
      <c r="K78">
        <f t="shared" si="6"/>
        <v>2.6856169700001828</v>
      </c>
      <c r="L78">
        <f t="shared" si="7"/>
        <v>1.1585830300001021</v>
      </c>
    </row>
    <row r="79" spans="1:12" x14ac:dyDescent="0.2">
      <c r="A79">
        <v>467.2</v>
      </c>
      <c r="B79">
        <v>1</v>
      </c>
      <c r="C79">
        <v>120.8</v>
      </c>
      <c r="D79">
        <f t="shared" si="4"/>
        <v>14592.64</v>
      </c>
      <c r="I79">
        <f t="shared" si="5"/>
        <v>475.96662047999996</v>
      </c>
      <c r="K79">
        <f t="shared" si="6"/>
        <v>-8.7666204799999718</v>
      </c>
      <c r="L79">
        <f t="shared" si="7"/>
        <v>-3.2991795199997682</v>
      </c>
    </row>
    <row r="80" spans="1:12" x14ac:dyDescent="0.2">
      <c r="A80">
        <v>496.93</v>
      </c>
      <c r="B80">
        <v>1</v>
      </c>
      <c r="C80">
        <v>129</v>
      </c>
      <c r="D80">
        <f t="shared" si="4"/>
        <v>16641</v>
      </c>
      <c r="I80">
        <f t="shared" si="5"/>
        <v>502.86334699999998</v>
      </c>
      <c r="K80">
        <f t="shared" si="6"/>
        <v>-5.9333469999999693</v>
      </c>
      <c r="L80">
        <f t="shared" si="7"/>
        <v>23.597547000000247</v>
      </c>
    </row>
    <row r="81" spans="1:12" x14ac:dyDescent="0.2">
      <c r="A81">
        <v>485.57</v>
      </c>
      <c r="B81">
        <v>1</v>
      </c>
      <c r="C81">
        <v>120.3</v>
      </c>
      <c r="D81">
        <f t="shared" si="4"/>
        <v>14472.09</v>
      </c>
      <c r="I81">
        <f t="shared" si="5"/>
        <v>474.52670662999992</v>
      </c>
      <c r="K81">
        <f t="shared" si="6"/>
        <v>11.043293370000072</v>
      </c>
      <c r="L81">
        <f t="shared" si="7"/>
        <v>-4.7390933699998072</v>
      </c>
    </row>
    <row r="82" spans="1:12" x14ac:dyDescent="0.2">
      <c r="A82">
        <v>479.8</v>
      </c>
      <c r="B82">
        <v>1</v>
      </c>
      <c r="C82">
        <v>121.4</v>
      </c>
      <c r="D82">
        <f t="shared" si="4"/>
        <v>14737.960000000001</v>
      </c>
      <c r="I82">
        <f t="shared" si="5"/>
        <v>477.72488171999998</v>
      </c>
      <c r="K82">
        <f t="shared" si="6"/>
        <v>2.0751182800000265</v>
      </c>
      <c r="L82">
        <f t="shared" si="7"/>
        <v>-1.5409182799997438</v>
      </c>
    </row>
    <row r="83" spans="1:12" x14ac:dyDescent="0.2">
      <c r="A83">
        <v>478.07</v>
      </c>
      <c r="B83">
        <v>1</v>
      </c>
      <c r="C83">
        <v>121.6</v>
      </c>
      <c r="D83">
        <f t="shared" si="4"/>
        <v>14786.56</v>
      </c>
      <c r="I83">
        <f t="shared" si="5"/>
        <v>478.31832991999988</v>
      </c>
      <c r="K83">
        <f t="shared" si="6"/>
        <v>-0.24832991999988963</v>
      </c>
      <c r="L83">
        <f t="shared" si="7"/>
        <v>-0.94747007999984589</v>
      </c>
    </row>
    <row r="84" spans="1:12" x14ac:dyDescent="0.2">
      <c r="A84">
        <v>494.88</v>
      </c>
      <c r="B84">
        <v>1</v>
      </c>
      <c r="C84">
        <v>126.5</v>
      </c>
      <c r="D84">
        <f t="shared" si="4"/>
        <v>16002.25</v>
      </c>
      <c r="I84">
        <f t="shared" si="5"/>
        <v>494.00752575000001</v>
      </c>
      <c r="K84">
        <f t="shared" si="6"/>
        <v>0.87247424999998202</v>
      </c>
      <c r="L84">
        <f t="shared" si="7"/>
        <v>14.741725750000285</v>
      </c>
    </row>
    <row r="85" spans="1:12" x14ac:dyDescent="0.2">
      <c r="A85">
        <v>474.53</v>
      </c>
      <c r="B85">
        <v>1</v>
      </c>
      <c r="C85">
        <v>119.9</v>
      </c>
      <c r="D85">
        <f t="shared" si="4"/>
        <v>14376.010000000002</v>
      </c>
      <c r="I85">
        <f t="shared" si="5"/>
        <v>473.39133806999996</v>
      </c>
      <c r="K85">
        <f t="shared" si="6"/>
        <v>1.138661930000012</v>
      </c>
      <c r="L85">
        <f t="shared" si="7"/>
        <v>-5.874461929999768</v>
      </c>
    </row>
    <row r="86" spans="1:12" x14ac:dyDescent="0.2">
      <c r="A86">
        <v>480.09</v>
      </c>
      <c r="B86">
        <v>1</v>
      </c>
      <c r="C86">
        <v>126.1</v>
      </c>
      <c r="D86">
        <f t="shared" si="4"/>
        <v>15901.21</v>
      </c>
      <c r="I86">
        <f t="shared" si="5"/>
        <v>492.64396246999979</v>
      </c>
      <c r="K86">
        <f t="shared" si="6"/>
        <v>-12.553962469999817</v>
      </c>
      <c r="L86">
        <f t="shared" si="7"/>
        <v>13.378162470000063</v>
      </c>
    </row>
    <row r="87" spans="1:12" x14ac:dyDescent="0.2">
      <c r="A87">
        <v>477.21</v>
      </c>
      <c r="B87">
        <v>1</v>
      </c>
      <c r="C87">
        <v>123.1</v>
      </c>
      <c r="D87">
        <f t="shared" si="4"/>
        <v>15153.609999999999</v>
      </c>
      <c r="I87">
        <f t="shared" si="5"/>
        <v>482.88650926999992</v>
      </c>
      <c r="K87">
        <f t="shared" si="6"/>
        <v>-5.67650926999994</v>
      </c>
      <c r="L87">
        <f t="shared" si="7"/>
        <v>3.6207092700001908</v>
      </c>
    </row>
    <row r="88" spans="1:12" x14ac:dyDescent="0.2">
      <c r="A88">
        <v>466.84</v>
      </c>
      <c r="B88">
        <v>1</v>
      </c>
      <c r="C88">
        <v>116.6</v>
      </c>
      <c r="D88">
        <f t="shared" si="4"/>
        <v>13595.56</v>
      </c>
      <c r="I88">
        <f t="shared" si="5"/>
        <v>464.58629292000001</v>
      </c>
      <c r="K88">
        <f t="shared" si="6"/>
        <v>2.2537070799999697</v>
      </c>
      <c r="L88">
        <f t="shared" si="7"/>
        <v>-14.679507079999723</v>
      </c>
    </row>
    <row r="89" spans="1:12" x14ac:dyDescent="0.2">
      <c r="A89">
        <v>464.68</v>
      </c>
      <c r="B89">
        <v>1</v>
      </c>
      <c r="C89">
        <v>115.8</v>
      </c>
      <c r="D89">
        <f t="shared" si="4"/>
        <v>13409.64</v>
      </c>
      <c r="I89">
        <f t="shared" si="5"/>
        <v>462.60263947999988</v>
      </c>
      <c r="K89">
        <f t="shared" si="6"/>
        <v>2.0773605200001271</v>
      </c>
      <c r="L89">
        <f t="shared" si="7"/>
        <v>-16.663160519999849</v>
      </c>
    </row>
    <row r="90" spans="1:12" x14ac:dyDescent="0.2">
      <c r="A90">
        <v>467.73</v>
      </c>
      <c r="B90">
        <v>1</v>
      </c>
      <c r="C90">
        <v>119.5</v>
      </c>
      <c r="D90">
        <f t="shared" si="4"/>
        <v>14280.25</v>
      </c>
      <c r="I90">
        <f t="shared" si="5"/>
        <v>472.27069174999997</v>
      </c>
      <c r="K90">
        <f t="shared" si="6"/>
        <v>-4.5406917499999508</v>
      </c>
      <c r="L90">
        <f t="shared" si="7"/>
        <v>-6.9951082499997597</v>
      </c>
    </row>
    <row r="91" spans="1:12" x14ac:dyDescent="0.2">
      <c r="A91">
        <v>481.08</v>
      </c>
      <c r="B91">
        <v>1</v>
      </c>
      <c r="C91">
        <v>122.3</v>
      </c>
      <c r="D91">
        <f t="shared" si="4"/>
        <v>14957.289999999999</v>
      </c>
      <c r="I91">
        <f t="shared" si="5"/>
        <v>480.42438302999983</v>
      </c>
      <c r="K91">
        <f t="shared" si="6"/>
        <v>0.65561697000015329</v>
      </c>
      <c r="L91">
        <f t="shared" si="7"/>
        <v>1.1585830300001021</v>
      </c>
    </row>
    <row r="92" spans="1:12" x14ac:dyDescent="0.2">
      <c r="A92">
        <v>463.52</v>
      </c>
      <c r="B92">
        <v>1</v>
      </c>
      <c r="C92">
        <v>120.7</v>
      </c>
      <c r="D92">
        <f t="shared" si="4"/>
        <v>14568.49</v>
      </c>
      <c r="I92">
        <f t="shared" si="5"/>
        <v>475.67679742999997</v>
      </c>
      <c r="K92">
        <f t="shared" si="6"/>
        <v>-12.156797429999983</v>
      </c>
      <c r="L92">
        <f t="shared" si="7"/>
        <v>-3.5890025699997636</v>
      </c>
    </row>
    <row r="93" spans="1:12" x14ac:dyDescent="0.2">
      <c r="A93">
        <v>490.02</v>
      </c>
      <c r="B93">
        <v>1</v>
      </c>
      <c r="C93">
        <v>124.2</v>
      </c>
      <c r="D93">
        <f t="shared" si="4"/>
        <v>15425.640000000001</v>
      </c>
      <c r="I93">
        <f t="shared" si="5"/>
        <v>486.36808747999999</v>
      </c>
      <c r="K93">
        <f t="shared" si="6"/>
        <v>3.6519125199999962</v>
      </c>
      <c r="L93">
        <f t="shared" si="7"/>
        <v>7.1022874800002569</v>
      </c>
    </row>
    <row r="94" spans="1:12" x14ac:dyDescent="0.2">
      <c r="A94">
        <v>482.95</v>
      </c>
      <c r="B94">
        <v>1</v>
      </c>
      <c r="C94">
        <v>121.8</v>
      </c>
      <c r="D94">
        <f t="shared" si="4"/>
        <v>14835.24</v>
      </c>
      <c r="I94">
        <f t="shared" si="5"/>
        <v>478.91545868000003</v>
      </c>
      <c r="K94">
        <f t="shared" si="6"/>
        <v>4.0345413199999598</v>
      </c>
      <c r="L94">
        <f t="shared" si="7"/>
        <v>-0.35034131999969986</v>
      </c>
    </row>
    <row r="95" spans="1:12" x14ac:dyDescent="0.2">
      <c r="A95">
        <v>472.86</v>
      </c>
      <c r="B95">
        <v>1</v>
      </c>
      <c r="C95">
        <v>120.6</v>
      </c>
      <c r="D95">
        <f t="shared" si="4"/>
        <v>14544.359999999999</v>
      </c>
      <c r="I95">
        <f t="shared" si="5"/>
        <v>475.38789452000003</v>
      </c>
      <c r="K95">
        <f t="shared" si="6"/>
        <v>-2.527894520000018</v>
      </c>
      <c r="L95">
        <f t="shared" si="7"/>
        <v>-3.877905479999697</v>
      </c>
    </row>
    <row r="96" spans="1:12" x14ac:dyDescent="0.2">
      <c r="A96">
        <v>474.72</v>
      </c>
      <c r="B96">
        <v>1</v>
      </c>
      <c r="C96">
        <v>120.7</v>
      </c>
      <c r="D96">
        <f t="shared" si="4"/>
        <v>14568.49</v>
      </c>
      <c r="I96">
        <f t="shared" si="5"/>
        <v>475.67679742999997</v>
      </c>
      <c r="K96">
        <f t="shared" si="6"/>
        <v>-0.95679742999993778</v>
      </c>
      <c r="L96">
        <f t="shared" si="7"/>
        <v>-3.5890025699997636</v>
      </c>
    </row>
    <row r="97" spans="1:100" x14ac:dyDescent="0.2">
      <c r="A97">
        <v>478.59</v>
      </c>
      <c r="B97">
        <v>1</v>
      </c>
      <c r="C97">
        <v>121.2</v>
      </c>
      <c r="D97">
        <f t="shared" si="4"/>
        <v>14689.44</v>
      </c>
      <c r="I97">
        <f t="shared" si="5"/>
        <v>477.13511407999999</v>
      </c>
      <c r="K97">
        <f t="shared" si="6"/>
        <v>1.4548859199999811</v>
      </c>
      <c r="L97">
        <f t="shared" si="7"/>
        <v>-2.1306859199997348</v>
      </c>
    </row>
    <row r="98" spans="1:100" x14ac:dyDescent="0.2">
      <c r="A98">
        <v>504.94</v>
      </c>
      <c r="B98">
        <v>1</v>
      </c>
      <c r="C98">
        <v>129.69999999999999</v>
      </c>
      <c r="D98">
        <f t="shared" si="4"/>
        <v>16822.089999999997</v>
      </c>
      <c r="I98">
        <f t="shared" si="5"/>
        <v>505.44603262999976</v>
      </c>
      <c r="K98">
        <f t="shared" si="6"/>
        <v>-0.5060326299997655</v>
      </c>
      <c r="L98">
        <f t="shared" si="7"/>
        <v>26.180232630000035</v>
      </c>
    </row>
    <row r="99" spans="1:100" x14ac:dyDescent="0.2">
      <c r="A99">
        <v>484.46</v>
      </c>
      <c r="B99">
        <v>1</v>
      </c>
      <c r="C99">
        <v>120</v>
      </c>
      <c r="D99">
        <f t="shared" si="4"/>
        <v>14400</v>
      </c>
      <c r="I99">
        <f t="shared" si="5"/>
        <v>473.67379999999991</v>
      </c>
      <c r="K99">
        <f t="shared" si="6"/>
        <v>10.786200000000065</v>
      </c>
      <c r="L99">
        <f t="shared" si="7"/>
        <v>-5.591999999999814</v>
      </c>
    </row>
    <row r="100" spans="1:100" x14ac:dyDescent="0.2">
      <c r="A100">
        <v>505.78</v>
      </c>
      <c r="B100">
        <v>1</v>
      </c>
      <c r="C100">
        <v>130</v>
      </c>
      <c r="D100">
        <f t="shared" si="4"/>
        <v>16900</v>
      </c>
      <c r="I100">
        <f t="shared" si="5"/>
        <v>506.56669999999997</v>
      </c>
      <c r="K100">
        <f t="shared" si="6"/>
        <v>-0.78669999999999618</v>
      </c>
      <c r="L100">
        <f t="shared" si="7"/>
        <v>27.30090000000024</v>
      </c>
    </row>
    <row r="101" spans="1:100" x14ac:dyDescent="0.2">
      <c r="A101">
        <v>480.86</v>
      </c>
      <c r="B101">
        <v>1</v>
      </c>
      <c r="C101">
        <v>117</v>
      </c>
      <c r="D101">
        <f t="shared" si="4"/>
        <v>13689</v>
      </c>
      <c r="I101">
        <f t="shared" si="5"/>
        <v>465.60020299999985</v>
      </c>
      <c r="K101">
        <f t="shared" si="6"/>
        <v>15.259797000000162</v>
      </c>
      <c r="L101">
        <f t="shared" si="7"/>
        <v>-13.665596999999877</v>
      </c>
    </row>
    <row r="104" spans="1:100" x14ac:dyDescent="0.2">
      <c r="A104" s="7" t="s">
        <v>37</v>
      </c>
      <c r="B104" s="3"/>
    </row>
    <row r="105" spans="1:100" x14ac:dyDescent="0.2">
      <c r="A105" t="s">
        <v>42</v>
      </c>
    </row>
    <row r="106" spans="1:100" x14ac:dyDescent="0.2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</row>
    <row r="107" spans="1:100" x14ac:dyDescent="0.2">
      <c r="A107">
        <v>120</v>
      </c>
      <c r="B107">
        <v>119.9</v>
      </c>
      <c r="C107">
        <v>121</v>
      </c>
      <c r="D107">
        <v>119.9</v>
      </c>
      <c r="E107">
        <v>121.1</v>
      </c>
      <c r="F107">
        <v>124.6</v>
      </c>
      <c r="G107">
        <v>121.6</v>
      </c>
      <c r="H107">
        <v>123.4</v>
      </c>
      <c r="I107">
        <v>124.8</v>
      </c>
      <c r="J107">
        <v>122.2</v>
      </c>
      <c r="K107">
        <v>117.7</v>
      </c>
      <c r="L107">
        <v>122.3</v>
      </c>
      <c r="M107">
        <v>122.1</v>
      </c>
      <c r="N107">
        <v>123.8</v>
      </c>
      <c r="O107">
        <v>121.5</v>
      </c>
      <c r="P107">
        <v>122.1</v>
      </c>
      <c r="Q107">
        <v>120.5</v>
      </c>
      <c r="R107">
        <v>120</v>
      </c>
      <c r="S107">
        <v>124.3</v>
      </c>
      <c r="T107">
        <v>122.5</v>
      </c>
      <c r="U107">
        <v>122.7</v>
      </c>
      <c r="V107">
        <v>120.9</v>
      </c>
      <c r="W107">
        <v>125.1</v>
      </c>
      <c r="X107">
        <v>124.5</v>
      </c>
      <c r="Y107">
        <v>118.7</v>
      </c>
      <c r="Z107">
        <v>122.1</v>
      </c>
      <c r="AA107">
        <v>125.7</v>
      </c>
      <c r="AB107">
        <v>121</v>
      </c>
      <c r="AC107">
        <v>123.6</v>
      </c>
      <c r="AD107">
        <v>125</v>
      </c>
      <c r="AE107">
        <v>124.1</v>
      </c>
      <c r="AF107">
        <v>116.6</v>
      </c>
      <c r="AG107">
        <v>120.7</v>
      </c>
      <c r="AH107">
        <v>123.6</v>
      </c>
      <c r="AI107">
        <v>121.1</v>
      </c>
      <c r="AJ107">
        <v>118.1</v>
      </c>
      <c r="AK107">
        <v>118</v>
      </c>
      <c r="AL107">
        <v>119.4</v>
      </c>
      <c r="AM107">
        <v>123</v>
      </c>
      <c r="AN107">
        <v>121.9</v>
      </c>
      <c r="AO107">
        <v>123.7</v>
      </c>
      <c r="AP107">
        <v>122.4</v>
      </c>
      <c r="AQ107">
        <v>123.9</v>
      </c>
      <c r="AR107">
        <v>123.1</v>
      </c>
      <c r="AS107">
        <v>125.1</v>
      </c>
      <c r="AT107">
        <v>120.1</v>
      </c>
      <c r="AU107">
        <v>125.6</v>
      </c>
      <c r="AV107">
        <v>119.9</v>
      </c>
      <c r="AW107">
        <v>124</v>
      </c>
      <c r="AX107">
        <v>124.1</v>
      </c>
      <c r="AY107">
        <v>116.7</v>
      </c>
      <c r="AZ107">
        <v>124.7</v>
      </c>
      <c r="BA107">
        <v>120.5</v>
      </c>
      <c r="BB107">
        <v>118.2</v>
      </c>
      <c r="BC107">
        <v>117.4</v>
      </c>
      <c r="BD107">
        <v>120.3</v>
      </c>
      <c r="BE107">
        <v>121.5</v>
      </c>
      <c r="BF107">
        <v>123.6</v>
      </c>
      <c r="BG107">
        <v>118.3</v>
      </c>
      <c r="BH107">
        <v>120.1</v>
      </c>
      <c r="BI107">
        <v>123.2</v>
      </c>
      <c r="BJ107">
        <v>124.5</v>
      </c>
      <c r="BK107">
        <v>120.9</v>
      </c>
      <c r="BL107">
        <v>121.5</v>
      </c>
      <c r="BM107">
        <v>119.6</v>
      </c>
      <c r="BN107">
        <v>121.1</v>
      </c>
      <c r="BO107">
        <v>120.8</v>
      </c>
      <c r="BP107">
        <v>120</v>
      </c>
      <c r="BQ107">
        <v>122.7</v>
      </c>
      <c r="BR107">
        <v>119.1</v>
      </c>
      <c r="BS107">
        <v>123.6</v>
      </c>
      <c r="BT107">
        <v>122.9</v>
      </c>
      <c r="BU107">
        <v>116.4</v>
      </c>
      <c r="BV107">
        <v>122.2</v>
      </c>
      <c r="BW107">
        <v>123.7</v>
      </c>
      <c r="BX107">
        <v>122.7</v>
      </c>
      <c r="BY107">
        <v>122.3</v>
      </c>
      <c r="BZ107">
        <v>120.8</v>
      </c>
      <c r="CA107">
        <v>129</v>
      </c>
      <c r="CB107">
        <v>120.3</v>
      </c>
      <c r="CC107">
        <v>121.4</v>
      </c>
      <c r="CD107">
        <v>121.6</v>
      </c>
      <c r="CE107">
        <v>126.5</v>
      </c>
      <c r="CF107">
        <v>119.9</v>
      </c>
      <c r="CG107">
        <v>126.1</v>
      </c>
      <c r="CH107">
        <v>123.1</v>
      </c>
      <c r="CI107">
        <v>116.6</v>
      </c>
      <c r="CJ107">
        <v>115.8</v>
      </c>
      <c r="CK107">
        <v>119.5</v>
      </c>
      <c r="CL107">
        <v>122.3</v>
      </c>
      <c r="CM107">
        <v>120.7</v>
      </c>
      <c r="CN107">
        <v>124.2</v>
      </c>
      <c r="CO107">
        <v>121.8</v>
      </c>
      <c r="CP107">
        <v>120.6</v>
      </c>
      <c r="CQ107">
        <v>120.7</v>
      </c>
      <c r="CR107">
        <v>121.2</v>
      </c>
      <c r="CS107">
        <v>129.69999999999999</v>
      </c>
      <c r="CT107">
        <v>120</v>
      </c>
      <c r="CU107">
        <v>130</v>
      </c>
      <c r="CV107">
        <v>117</v>
      </c>
    </row>
    <row r="108" spans="1:100" x14ac:dyDescent="0.2">
      <c r="A108">
        <f t="shared" ref="A108:AF108" si="8">A107^2</f>
        <v>14400</v>
      </c>
      <c r="B108">
        <f t="shared" si="8"/>
        <v>14376.010000000002</v>
      </c>
      <c r="C108">
        <f t="shared" si="8"/>
        <v>14641</v>
      </c>
      <c r="D108">
        <f t="shared" si="8"/>
        <v>14376.010000000002</v>
      </c>
      <c r="E108">
        <f t="shared" si="8"/>
        <v>14665.21</v>
      </c>
      <c r="F108">
        <f t="shared" si="8"/>
        <v>15525.159999999998</v>
      </c>
      <c r="G108">
        <f t="shared" si="8"/>
        <v>14786.56</v>
      </c>
      <c r="H108">
        <f t="shared" si="8"/>
        <v>15227.560000000001</v>
      </c>
      <c r="I108">
        <f t="shared" si="8"/>
        <v>15575.039999999999</v>
      </c>
      <c r="J108">
        <f t="shared" si="8"/>
        <v>14932.84</v>
      </c>
      <c r="K108">
        <f t="shared" si="8"/>
        <v>13853.29</v>
      </c>
      <c r="L108">
        <f t="shared" si="8"/>
        <v>14957.289999999999</v>
      </c>
      <c r="M108">
        <f t="shared" si="8"/>
        <v>14908.409999999998</v>
      </c>
      <c r="N108">
        <f t="shared" si="8"/>
        <v>15326.439999999999</v>
      </c>
      <c r="O108">
        <f t="shared" si="8"/>
        <v>14762.25</v>
      </c>
      <c r="P108">
        <f t="shared" si="8"/>
        <v>14908.409999999998</v>
      </c>
      <c r="Q108">
        <f t="shared" si="8"/>
        <v>14520.25</v>
      </c>
      <c r="R108">
        <f t="shared" si="8"/>
        <v>14400</v>
      </c>
      <c r="S108">
        <f t="shared" si="8"/>
        <v>15450.49</v>
      </c>
      <c r="T108">
        <f t="shared" si="8"/>
        <v>15006.25</v>
      </c>
      <c r="U108">
        <f t="shared" si="8"/>
        <v>15055.29</v>
      </c>
      <c r="V108">
        <f t="shared" si="8"/>
        <v>14616.810000000001</v>
      </c>
      <c r="W108">
        <f t="shared" si="8"/>
        <v>15650.009999999998</v>
      </c>
      <c r="X108">
        <f t="shared" si="8"/>
        <v>15500.25</v>
      </c>
      <c r="Y108">
        <f t="shared" si="8"/>
        <v>14089.69</v>
      </c>
      <c r="Z108">
        <f t="shared" si="8"/>
        <v>14908.409999999998</v>
      </c>
      <c r="AA108">
        <f t="shared" si="8"/>
        <v>15800.490000000002</v>
      </c>
      <c r="AB108">
        <f t="shared" si="8"/>
        <v>14641</v>
      </c>
      <c r="AC108">
        <f t="shared" si="8"/>
        <v>15276.96</v>
      </c>
      <c r="AD108">
        <f t="shared" si="8"/>
        <v>15625</v>
      </c>
      <c r="AE108">
        <f t="shared" si="8"/>
        <v>15400.81</v>
      </c>
      <c r="AF108">
        <f t="shared" si="8"/>
        <v>13595.56</v>
      </c>
      <c r="AG108">
        <f t="shared" ref="AG108:BL108" si="9">AG107^2</f>
        <v>14568.49</v>
      </c>
      <c r="AH108">
        <f t="shared" si="9"/>
        <v>15276.96</v>
      </c>
      <c r="AI108">
        <f t="shared" si="9"/>
        <v>14665.21</v>
      </c>
      <c r="AJ108">
        <f t="shared" si="9"/>
        <v>13947.609999999999</v>
      </c>
      <c r="AK108">
        <f t="shared" si="9"/>
        <v>13924</v>
      </c>
      <c r="AL108">
        <f t="shared" si="9"/>
        <v>14256.36</v>
      </c>
      <c r="AM108">
        <f t="shared" si="9"/>
        <v>15129</v>
      </c>
      <c r="AN108">
        <f t="shared" si="9"/>
        <v>14859.61</v>
      </c>
      <c r="AO108">
        <f t="shared" si="9"/>
        <v>15301.69</v>
      </c>
      <c r="AP108">
        <f t="shared" si="9"/>
        <v>14981.760000000002</v>
      </c>
      <c r="AQ108">
        <f t="shared" si="9"/>
        <v>15351.210000000001</v>
      </c>
      <c r="AR108">
        <f t="shared" si="9"/>
        <v>15153.609999999999</v>
      </c>
      <c r="AS108">
        <f t="shared" si="9"/>
        <v>15650.009999999998</v>
      </c>
      <c r="AT108">
        <f t="shared" si="9"/>
        <v>14424.009999999998</v>
      </c>
      <c r="AU108">
        <f t="shared" si="9"/>
        <v>15775.359999999999</v>
      </c>
      <c r="AV108">
        <f t="shared" si="9"/>
        <v>14376.010000000002</v>
      </c>
      <c r="AW108">
        <f t="shared" si="9"/>
        <v>15376</v>
      </c>
      <c r="AX108">
        <f t="shared" si="9"/>
        <v>15400.81</v>
      </c>
      <c r="AY108">
        <f t="shared" si="9"/>
        <v>13618.890000000001</v>
      </c>
      <c r="AZ108">
        <f t="shared" si="9"/>
        <v>15550.09</v>
      </c>
      <c r="BA108">
        <f t="shared" si="9"/>
        <v>14520.25</v>
      </c>
      <c r="BB108">
        <f t="shared" si="9"/>
        <v>13971.24</v>
      </c>
      <c r="BC108">
        <f t="shared" si="9"/>
        <v>13782.760000000002</v>
      </c>
      <c r="BD108">
        <f t="shared" si="9"/>
        <v>14472.09</v>
      </c>
      <c r="BE108">
        <f t="shared" si="9"/>
        <v>14762.25</v>
      </c>
      <c r="BF108">
        <f t="shared" si="9"/>
        <v>15276.96</v>
      </c>
      <c r="BG108">
        <f t="shared" si="9"/>
        <v>13994.89</v>
      </c>
      <c r="BH108">
        <f t="shared" si="9"/>
        <v>14424.009999999998</v>
      </c>
      <c r="BI108">
        <f t="shared" si="9"/>
        <v>15178.240000000002</v>
      </c>
      <c r="BJ108">
        <f t="shared" si="9"/>
        <v>15500.25</v>
      </c>
      <c r="BK108">
        <f t="shared" si="9"/>
        <v>14616.810000000001</v>
      </c>
      <c r="BL108">
        <f t="shared" si="9"/>
        <v>14762.25</v>
      </c>
      <c r="BM108">
        <f t="shared" ref="BM108:CR108" si="10">BM107^2</f>
        <v>14304.159999999998</v>
      </c>
      <c r="BN108">
        <f t="shared" si="10"/>
        <v>14665.21</v>
      </c>
      <c r="BO108">
        <f t="shared" si="10"/>
        <v>14592.64</v>
      </c>
      <c r="BP108">
        <f t="shared" si="10"/>
        <v>14400</v>
      </c>
      <c r="BQ108">
        <f t="shared" si="10"/>
        <v>15055.29</v>
      </c>
      <c r="BR108">
        <f t="shared" si="10"/>
        <v>14184.81</v>
      </c>
      <c r="BS108">
        <f t="shared" si="10"/>
        <v>15276.96</v>
      </c>
      <c r="BT108">
        <f t="shared" si="10"/>
        <v>15104.410000000002</v>
      </c>
      <c r="BU108">
        <f t="shared" si="10"/>
        <v>13548.960000000001</v>
      </c>
      <c r="BV108">
        <f t="shared" si="10"/>
        <v>14932.84</v>
      </c>
      <c r="BW108">
        <f t="shared" si="10"/>
        <v>15301.69</v>
      </c>
      <c r="BX108">
        <f t="shared" si="10"/>
        <v>15055.29</v>
      </c>
      <c r="BY108">
        <f t="shared" si="10"/>
        <v>14957.289999999999</v>
      </c>
      <c r="BZ108">
        <f t="shared" si="10"/>
        <v>14592.64</v>
      </c>
      <c r="CA108">
        <f t="shared" si="10"/>
        <v>16641</v>
      </c>
      <c r="CB108">
        <f t="shared" si="10"/>
        <v>14472.09</v>
      </c>
      <c r="CC108">
        <f t="shared" si="10"/>
        <v>14737.960000000001</v>
      </c>
      <c r="CD108">
        <f t="shared" si="10"/>
        <v>14786.56</v>
      </c>
      <c r="CE108">
        <f t="shared" si="10"/>
        <v>16002.25</v>
      </c>
      <c r="CF108">
        <f t="shared" si="10"/>
        <v>14376.010000000002</v>
      </c>
      <c r="CG108">
        <f t="shared" si="10"/>
        <v>15901.21</v>
      </c>
      <c r="CH108">
        <f t="shared" si="10"/>
        <v>15153.609999999999</v>
      </c>
      <c r="CI108">
        <f t="shared" si="10"/>
        <v>13595.56</v>
      </c>
      <c r="CJ108">
        <f t="shared" si="10"/>
        <v>13409.64</v>
      </c>
      <c r="CK108">
        <f t="shared" si="10"/>
        <v>14280.25</v>
      </c>
      <c r="CL108">
        <f t="shared" si="10"/>
        <v>14957.289999999999</v>
      </c>
      <c r="CM108">
        <f t="shared" si="10"/>
        <v>14568.49</v>
      </c>
      <c r="CN108">
        <f t="shared" si="10"/>
        <v>15425.640000000001</v>
      </c>
      <c r="CO108">
        <f t="shared" si="10"/>
        <v>14835.24</v>
      </c>
      <c r="CP108">
        <f t="shared" si="10"/>
        <v>14544.359999999999</v>
      </c>
      <c r="CQ108">
        <f t="shared" si="10"/>
        <v>14568.49</v>
      </c>
      <c r="CR108">
        <f t="shared" si="10"/>
        <v>14689.44</v>
      </c>
      <c r="CS108">
        <f t="shared" ref="CS108:CV108" si="11">CS107^2</f>
        <v>16822.089999999997</v>
      </c>
      <c r="CT108">
        <f t="shared" si="11"/>
        <v>14400</v>
      </c>
      <c r="CU108">
        <f t="shared" si="11"/>
        <v>16900</v>
      </c>
      <c r="CV108">
        <f t="shared" si="11"/>
        <v>13689</v>
      </c>
    </row>
    <row r="110" spans="1:100" x14ac:dyDescent="0.2">
      <c r="A110" t="s">
        <v>38</v>
      </c>
    </row>
    <row r="111" spans="1:100" x14ac:dyDescent="0.2">
      <c r="A111" cm="1">
        <f t="array" ref="A111:C113">MMULT(A106:CV108,B2:D101)</f>
        <v>100</v>
      </c>
      <c r="B111">
        <v>12180.300000000005</v>
      </c>
      <c r="C111">
        <v>1484335.81</v>
      </c>
    </row>
    <row r="112" spans="1:100" x14ac:dyDescent="0.2">
      <c r="A112">
        <v>12180.300000000005</v>
      </c>
      <c r="B112">
        <v>1484335.81</v>
      </c>
      <c r="C112">
        <v>180977159.20500007</v>
      </c>
    </row>
    <row r="113" spans="1:100" x14ac:dyDescent="0.2">
      <c r="A113">
        <v>1484335.81</v>
      </c>
      <c r="B113">
        <v>180977159.20500007</v>
      </c>
      <c r="C113">
        <v>22076696016.765705</v>
      </c>
    </row>
    <row r="115" spans="1:100" x14ac:dyDescent="0.2">
      <c r="A115" t="s">
        <v>41</v>
      </c>
    </row>
    <row r="116" spans="1:100" x14ac:dyDescent="0.2">
      <c r="A116" cm="1">
        <f t="array" ref="A116:C118">MINVERSE(A111:C113)</f>
        <v>16138.671447778677</v>
      </c>
      <c r="B116">
        <v>-264.01882138292547</v>
      </c>
      <c r="C116">
        <v>1.0792452048385057</v>
      </c>
    </row>
    <row r="117" spans="1:100" x14ac:dyDescent="0.2">
      <c r="A117">
        <v>-264.01882138290983</v>
      </c>
      <c r="B117">
        <v>4.3205250027352102</v>
      </c>
      <c r="C117">
        <v>-1.7666762720307008E-2</v>
      </c>
    </row>
    <row r="118" spans="1:100" x14ac:dyDescent="0.2">
      <c r="A118">
        <v>1.0792452048383783</v>
      </c>
      <c r="B118">
        <v>-1.7666762720305963E-2</v>
      </c>
      <c r="C118">
        <v>7.22625896078765E-5</v>
      </c>
    </row>
    <row r="120" spans="1:100" x14ac:dyDescent="0.2">
      <c r="A120" t="s">
        <v>39</v>
      </c>
    </row>
    <row r="121" spans="1:100" x14ac:dyDescent="0.2">
      <c r="A121" cm="1">
        <f t="array" ref="A121:CV123">MMULT(A116:C118,A106:CV108)</f>
        <v>-2.4561684978962148</v>
      </c>
      <c r="B121">
        <v>-1.9453788236805849</v>
      </c>
      <c r="C121">
        <v>-6.3768955147425004</v>
      </c>
      <c r="D121">
        <v>-1.9453788236805849</v>
      </c>
      <c r="E121">
        <v>-6.6502512438928534</v>
      </c>
      <c r="F121">
        <v>-2.6192121832609701</v>
      </c>
      <c r="G121">
        <v>-7.6932563282025512</v>
      </c>
      <c r="H121">
        <v>-6.9799994836903352</v>
      </c>
      <c r="I121">
        <v>-1.5902256424997177</v>
      </c>
      <c r="J121">
        <v>-8.2325605941823596</v>
      </c>
      <c r="K121">
        <v>14.752974745571919</v>
      </c>
      <c r="L121">
        <v>-8.2468974741750571</v>
      </c>
      <c r="M121">
        <v>-8.1966388100972836</v>
      </c>
      <c r="N121">
        <v>-5.8717621824289381</v>
      </c>
      <c r="O121">
        <v>-7.5278251195359189</v>
      </c>
      <c r="P121">
        <v>-8.1966388100972836</v>
      </c>
      <c r="Q121">
        <v>-4.6863433075268404</v>
      </c>
      <c r="R121">
        <v>-2.4561684978962148</v>
      </c>
      <c r="S121">
        <v>-4.0008052136727201</v>
      </c>
      <c r="T121">
        <v>-8.2108165218651266</v>
      </c>
      <c r="U121">
        <v>-8.0883959531693108</v>
      </c>
      <c r="V121">
        <v>-6.0819548814924929</v>
      </c>
      <c r="W121">
        <v>0.11514094936501351</v>
      </c>
      <c r="X121">
        <v>-3.101328097491205</v>
      </c>
      <c r="Y121">
        <v>5.8677197864690243</v>
      </c>
      <c r="Z121">
        <v>-8.1966388100972836</v>
      </c>
      <c r="AA121">
        <v>4.1086665437069314</v>
      </c>
      <c r="AB121">
        <v>-6.3768955147425004</v>
      </c>
      <c r="AC121">
        <v>-6.4690506412516697</v>
      </c>
      <c r="AD121">
        <v>-0.4748994853507611</v>
      </c>
      <c r="AE121">
        <v>-4.8139427134628932</v>
      </c>
      <c r="AF121">
        <v>27.019811623762507</v>
      </c>
      <c r="AG121">
        <v>-5.4273189027062472</v>
      </c>
      <c r="AH121">
        <v>-6.4690506412516697</v>
      </c>
      <c r="AI121">
        <v>-6.6502512438928534</v>
      </c>
      <c r="AJ121">
        <v>10.939853912770559</v>
      </c>
      <c r="AK121">
        <v>11.860756764825055</v>
      </c>
      <c r="AL121">
        <v>0.9323431088560028</v>
      </c>
      <c r="AM121">
        <v>-7.7428783194009156</v>
      </c>
      <c r="AN121">
        <v>-8.0600405296281679</v>
      </c>
      <c r="AO121">
        <v>-6.1811988638910407</v>
      </c>
      <c r="AP121">
        <v>-8.2396494500662811</v>
      </c>
      <c r="AQ121">
        <v>-5.540740596872638</v>
      </c>
      <c r="AR121">
        <v>-7.5845359666200238</v>
      </c>
      <c r="AS121">
        <v>0.11514094936501351</v>
      </c>
      <c r="AT121">
        <v>-2.9453732680176472</v>
      </c>
      <c r="AU121">
        <v>3.3891166844114196</v>
      </c>
      <c r="AV121">
        <v>-1.9453788236805849</v>
      </c>
      <c r="AW121">
        <v>-5.1881341072185023</v>
      </c>
      <c r="AX121">
        <v>-4.8139427134628932</v>
      </c>
      <c r="AY121">
        <v>25.796720114354684</v>
      </c>
      <c r="AZ121">
        <v>-2.1155113649328996</v>
      </c>
      <c r="BA121">
        <v>-4.6863433075268404</v>
      </c>
      <c r="BB121">
        <v>10.04053596481026</v>
      </c>
      <c r="BC121">
        <v>17.839456863190208</v>
      </c>
      <c r="BD121">
        <v>-3.8590280959651864</v>
      </c>
      <c r="BE121">
        <v>-7.5278251195359189</v>
      </c>
      <c r="BF121">
        <v>-6.4690506412516697</v>
      </c>
      <c r="BG121">
        <v>9.1628029209514352</v>
      </c>
      <c r="BH121">
        <v>-2.9453732680176472</v>
      </c>
      <c r="BI121">
        <v>-7.4046087097394775</v>
      </c>
      <c r="BJ121">
        <v>-3.101328097491205</v>
      </c>
      <c r="BK121">
        <v>-6.0819548814924929</v>
      </c>
      <c r="BL121">
        <v>-7.5278251195359189</v>
      </c>
      <c r="BM121">
        <v>-0.28350037645031989</v>
      </c>
      <c r="BN121">
        <v>-6.6502512438928534</v>
      </c>
      <c r="BO121">
        <v>-5.7654293441464688</v>
      </c>
      <c r="BP121">
        <v>-2.4561684978962148</v>
      </c>
      <c r="BQ121">
        <v>-8.0883959531693108</v>
      </c>
      <c r="BR121">
        <v>2.9179951175374299</v>
      </c>
      <c r="BS121">
        <v>-6.4690506412516697</v>
      </c>
      <c r="BT121">
        <v>-7.8796357680894289</v>
      </c>
      <c r="BU121">
        <v>29.530749354875297</v>
      </c>
      <c r="BV121">
        <v>-8.2325605941823596</v>
      </c>
      <c r="BW121">
        <v>-6.1811988638910407</v>
      </c>
      <c r="BX121">
        <v>-8.0883959531693108</v>
      </c>
      <c r="BY121">
        <v>-8.2468974741750571</v>
      </c>
      <c r="BZ121">
        <v>-5.7654293441464688</v>
      </c>
      <c r="CA121">
        <v>39.962943098867981</v>
      </c>
      <c r="CB121">
        <v>-3.8590280959651864</v>
      </c>
      <c r="CC121">
        <v>-7.3408090067696321</v>
      </c>
      <c r="CD121">
        <v>-7.6932563282025512</v>
      </c>
      <c r="CE121">
        <v>10.642121965582191</v>
      </c>
      <c r="CF121">
        <v>-1.9453788236805849</v>
      </c>
      <c r="CG121">
        <v>7.2027150218746101</v>
      </c>
      <c r="CH121">
        <v>-7.5845359666200238</v>
      </c>
      <c r="CI121">
        <v>27.019811623762507</v>
      </c>
      <c r="CJ121">
        <v>37.581600246527159</v>
      </c>
      <c r="CK121">
        <v>0.31362891415483318</v>
      </c>
      <c r="CL121">
        <v>-8.2468974741750571</v>
      </c>
      <c r="CM121">
        <v>-5.4273189027062472</v>
      </c>
      <c r="CN121">
        <v>-4.4181664156130864</v>
      </c>
      <c r="CO121">
        <v>-7.9593640332514042</v>
      </c>
      <c r="CP121">
        <v>-5.067623557164552</v>
      </c>
      <c r="CQ121">
        <v>-5.4273189027062472</v>
      </c>
      <c r="CR121">
        <v>-6.9020220689508278</v>
      </c>
      <c r="CS121">
        <v>50.590282275021309</v>
      </c>
      <c r="CT121">
        <v>-2.4561684978962148</v>
      </c>
      <c r="CU121">
        <v>55.468629769115068</v>
      </c>
      <c r="CV121">
        <v>22.256955010703678</v>
      </c>
    </row>
    <row r="122" spans="1:100" x14ac:dyDescent="0.2">
      <c r="A122">
        <v>4.2795772894493211E-2</v>
      </c>
      <c r="B122">
        <v>3.4568910281137732E-2</v>
      </c>
      <c r="C122">
        <v>0.10563096003568262</v>
      </c>
      <c r="D122">
        <v>3.4568910281137732E-2</v>
      </c>
      <c r="E122">
        <v>0.10997113485063892</v>
      </c>
      <c r="F122">
        <v>3.9276043095867408E-2</v>
      </c>
      <c r="G122">
        <v>0.12637198010895645</v>
      </c>
      <c r="H122">
        <v>0.11227462537692645</v>
      </c>
      <c r="I122">
        <v>2.2162919153970506E-2</v>
      </c>
      <c r="J122">
        <v>0.13439293102362626</v>
      </c>
      <c r="K122">
        <v>-0.23581588657745556</v>
      </c>
      <c r="L122">
        <v>0.13449308278558192</v>
      </c>
      <c r="M122">
        <v>0.13393944400718283</v>
      </c>
      <c r="N122">
        <v>9.3595128687013585E-2</v>
      </c>
      <c r="O122">
        <v>0.12379848156615481</v>
      </c>
      <c r="P122">
        <v>0.13393944400718283</v>
      </c>
      <c r="Q122">
        <v>7.8630057145176124E-2</v>
      </c>
      <c r="R122">
        <v>4.2795772894493211E-2</v>
      </c>
      <c r="S122">
        <v>6.2295714600622887E-2</v>
      </c>
      <c r="T122">
        <v>0.13363338054637097</v>
      </c>
      <c r="U122">
        <v>0.13136033728960683</v>
      </c>
      <c r="V122">
        <v>0.10093744996640908</v>
      </c>
      <c r="W122">
        <v>-6.1567811669078765E-3</v>
      </c>
      <c r="X122">
        <v>4.7302602185197884E-2</v>
      </c>
      <c r="Y122">
        <v>-9.1713590922864796E-2</v>
      </c>
      <c r="Z122">
        <v>0.13393944400718283</v>
      </c>
      <c r="AA122">
        <v>-7.2336233677617656E-2</v>
      </c>
      <c r="AB122">
        <v>0.10563096003568262</v>
      </c>
      <c r="AC122">
        <v>0.10364154754074661</v>
      </c>
      <c r="AD122">
        <v>3.6364541944635675E-3</v>
      </c>
      <c r="AE122">
        <v>7.5875485998437853E-2</v>
      </c>
      <c r="AF122">
        <v>-0.43513863368144712</v>
      </c>
      <c r="AG122">
        <v>9.049042406462604E-2</v>
      </c>
      <c r="AH122">
        <v>0.10364154754074661</v>
      </c>
      <c r="AI122">
        <v>0.10997113485063892</v>
      </c>
      <c r="AJ122">
        <v>-0.17393494526271525</v>
      </c>
      <c r="AK122">
        <v>-0.18887517770983209</v>
      </c>
      <c r="AL122">
        <v>-1.1865431601677301E-2</v>
      </c>
      <c r="AM122">
        <v>0.12530075799628548</v>
      </c>
      <c r="AN122">
        <v>0.13197246421106001</v>
      </c>
      <c r="AO122">
        <v>9.8795005741123987E-2</v>
      </c>
      <c r="AP122">
        <v>0.13423989929322033</v>
      </c>
      <c r="AQ122">
        <v>8.8041916378529095E-2</v>
      </c>
      <c r="AR122">
        <v>0.12257422772302107</v>
      </c>
      <c r="AS122">
        <v>-6.1567811669078765E-3</v>
      </c>
      <c r="AT122">
        <v>5.0669300253417759E-2</v>
      </c>
      <c r="AU122">
        <v>-6.0422986789831157E-2</v>
      </c>
      <c r="AV122">
        <v>3.4568910281137732E-2</v>
      </c>
      <c r="AW122">
        <v>8.2135368815613674E-2</v>
      </c>
      <c r="AX122">
        <v>7.5875485998437853E-2</v>
      </c>
      <c r="AY122">
        <v>-0.41525170767272357</v>
      </c>
      <c r="AZ122">
        <v>3.0896148752162844E-2</v>
      </c>
      <c r="BA122">
        <v>7.8630057145176124E-2</v>
      </c>
      <c r="BB122">
        <v>-0.15934804807005776</v>
      </c>
      <c r="BC122">
        <v>-0.28593661273475846</v>
      </c>
      <c r="BD122">
        <v>6.535634920808775E-2</v>
      </c>
      <c r="BE122">
        <v>0.12379848156615481</v>
      </c>
      <c r="BF122">
        <v>0.10364154754074661</v>
      </c>
      <c r="BG122">
        <v>-0.14511448613180278</v>
      </c>
      <c r="BH122">
        <v>5.0669300253417759E-2</v>
      </c>
      <c r="BI122">
        <v>0.11949436219538256</v>
      </c>
      <c r="BJ122">
        <v>4.7302602185197884E-2</v>
      </c>
      <c r="BK122">
        <v>0.10093744996640908</v>
      </c>
      <c r="BL122">
        <v>0.12379848156615481</v>
      </c>
      <c r="BM122">
        <v>7.7683109146278184E-3</v>
      </c>
      <c r="BN122">
        <v>0.10997113485063892</v>
      </c>
      <c r="BO122">
        <v>9.5890604642647759E-2</v>
      </c>
      <c r="BP122">
        <v>4.2795772894493211E-2</v>
      </c>
      <c r="BQ122">
        <v>0.13136033728960683</v>
      </c>
      <c r="BR122">
        <v>-4.396605978433854E-2</v>
      </c>
      <c r="BS122">
        <v>0.10364154754074661</v>
      </c>
      <c r="BT122">
        <v>0.12767395301511897</v>
      </c>
      <c r="BU122">
        <v>-0.47597249146218701</v>
      </c>
      <c r="BV122">
        <v>0.13439293102362626</v>
      </c>
      <c r="BW122">
        <v>9.8795005741123987E-2</v>
      </c>
      <c r="BX122">
        <v>0.13136033728960683</v>
      </c>
      <c r="BY122">
        <v>0.13449308278558192</v>
      </c>
      <c r="BZ122">
        <v>9.5890604642647759E-2</v>
      </c>
      <c r="CA122">
        <v>-0.66369445869668198</v>
      </c>
      <c r="CB122">
        <v>6.535634920808775E-2</v>
      </c>
      <c r="CC122">
        <v>0.12087164776880854</v>
      </c>
      <c r="CD122">
        <v>0.12637198010895645</v>
      </c>
      <c r="CE122">
        <v>-0.18036227793862736</v>
      </c>
      <c r="CF122">
        <v>3.4568910281137732E-2</v>
      </c>
      <c r="CG122">
        <v>-0.12352257377290243</v>
      </c>
      <c r="CH122">
        <v>0.12257422772302107</v>
      </c>
      <c r="CI122">
        <v>-0.43513863368144712</v>
      </c>
      <c r="CJ122">
        <v>-0.60695411091015217</v>
      </c>
      <c r="CK122">
        <v>-1.8718927163376975E-3</v>
      </c>
      <c r="CL122">
        <v>0.13449308278558192</v>
      </c>
      <c r="CM122">
        <v>9.049042406462604E-2</v>
      </c>
      <c r="CN122">
        <v>6.9262267926603727E-2</v>
      </c>
      <c r="CO122">
        <v>0.13045897143143748</v>
      </c>
      <c r="CP122">
        <v>8.4736908232059704E-2</v>
      </c>
      <c r="CQ122">
        <v>9.049042406462604E-2</v>
      </c>
      <c r="CR122">
        <v>0.1139579744110506</v>
      </c>
      <c r="CS122">
        <v>-0.83860101780237528</v>
      </c>
      <c r="CT122">
        <v>4.2795772894493211E-2</v>
      </c>
      <c r="CU122">
        <v>-0.91886100052090569</v>
      </c>
      <c r="CV122">
        <v>-0.35771094117282587</v>
      </c>
    </row>
    <row r="123" spans="1:100" x14ac:dyDescent="0.2">
      <c r="A123">
        <v>-1.8503124491564549E-4</v>
      </c>
      <c r="B123">
        <v>-1.5193449757799904E-4</v>
      </c>
      <c r="C123">
        <v>-4.3650986972343375E-4</v>
      </c>
      <c r="D123">
        <v>-1.5193449757799904E-4</v>
      </c>
      <c r="E123">
        <v>-4.5370884734730055E-4</v>
      </c>
      <c r="F123">
        <v>-1.4516443512491151E-4</v>
      </c>
      <c r="G123">
        <v>-5.1802495858432884E-4</v>
      </c>
      <c r="H123">
        <v>-4.503958380619455E-4</v>
      </c>
      <c r="I123">
        <v>-7.405900954515765E-5</v>
      </c>
      <c r="J123">
        <v>-5.4751098292804556E-4</v>
      </c>
      <c r="K123">
        <v>9.4184264726560052E-4</v>
      </c>
      <c r="L123">
        <v>-5.4736693904589018E-4</v>
      </c>
      <c r="M123">
        <v>-5.4620977501795842E-4</v>
      </c>
      <c r="N123">
        <v>-3.7177606575733435E-4</v>
      </c>
      <c r="O123">
        <v>-5.0805223992145265E-4</v>
      </c>
      <c r="P123">
        <v>-5.4620977501795842E-4</v>
      </c>
      <c r="Q123">
        <v>-3.2883620472179409E-4</v>
      </c>
      <c r="R123">
        <v>-1.8503124491564549E-4</v>
      </c>
      <c r="S123">
        <v>-2.409831850531674E-4</v>
      </c>
      <c r="T123">
        <v>-5.4274309590573999E-4</v>
      </c>
      <c r="U123">
        <v>-5.3233824559639764E-4</v>
      </c>
      <c r="V123">
        <v>-4.1786564030710238E-4</v>
      </c>
      <c r="W123">
        <v>4.3438517265625975E-5</v>
      </c>
      <c r="X123">
        <v>-1.7854927022620259E-4</v>
      </c>
      <c r="Y123">
        <v>3.579561102617923E-4</v>
      </c>
      <c r="Z123">
        <v>-5.4620977501795842E-4</v>
      </c>
      <c r="AA123">
        <v>3.1745536927552109E-4</v>
      </c>
      <c r="AB123">
        <v>-4.3650986972343375E-4</v>
      </c>
      <c r="AC123">
        <v>-4.1397645549356987E-4</v>
      </c>
      <c r="AD123">
        <v>2.8274232031222368E-6</v>
      </c>
      <c r="AE123">
        <v>-2.9763609271138414E-4</v>
      </c>
      <c r="AF123">
        <v>1.7510444199645425E-3</v>
      </c>
      <c r="AG123">
        <v>-3.7624142609882227E-4</v>
      </c>
      <c r="AH123">
        <v>-4.1397645549356987E-4</v>
      </c>
      <c r="AI123">
        <v>-4.5370884734730055E-4</v>
      </c>
      <c r="AJ123">
        <v>6.9094501095823269E-4</v>
      </c>
      <c r="AK123">
        <v>7.5150154234715494E-4</v>
      </c>
      <c r="AL123">
        <v>3.5228015992316841E-5</v>
      </c>
      <c r="AM123">
        <v>-5.0589158169178639E-4</v>
      </c>
      <c r="AN123">
        <v>-5.3927160382105654E-4</v>
      </c>
      <c r="AO123">
        <v>-3.9359888652157338E-4</v>
      </c>
      <c r="AP123">
        <v>-5.457776433717143E-4</v>
      </c>
      <c r="AQ123">
        <v>-3.4850799320085279E-4</v>
      </c>
      <c r="AR123">
        <v>-4.9418552347235689E-4</v>
      </c>
      <c r="AS123">
        <v>4.3438517265625975E-5</v>
      </c>
      <c r="AT123">
        <v>-2.1668274046127145E-4</v>
      </c>
      <c r="AU123">
        <v>2.6817276446000626E-4</v>
      </c>
      <c r="AV123">
        <v>-1.5193449757799904E-4</v>
      </c>
      <c r="AW123">
        <v>-3.2379466885212871E-4</v>
      </c>
      <c r="AX123">
        <v>-2.9763609271138414E-4</v>
      </c>
      <c r="AY123">
        <v>1.6702543634856681E-3</v>
      </c>
      <c r="AZ123">
        <v>-1.1033434823115584E-4</v>
      </c>
      <c r="BA123">
        <v>-3.2883620472179409E-4</v>
      </c>
      <c r="BB123">
        <v>6.3183373136177501E-4</v>
      </c>
      <c r="BC123">
        <v>1.1451910183140068E-3</v>
      </c>
      <c r="BD123">
        <v>-2.7564997617557374E-4</v>
      </c>
      <c r="BE123">
        <v>-5.0805223992145265E-4</v>
      </c>
      <c r="BF123">
        <v>-4.1397645549356987E-4</v>
      </c>
      <c r="BG123">
        <v>5.7416770355778191E-4</v>
      </c>
      <c r="BH123">
        <v>-2.1668274046127145E-4</v>
      </c>
      <c r="BI123">
        <v>-4.8103421346090691E-4</v>
      </c>
      <c r="BJ123">
        <v>-1.7854927022620259E-4</v>
      </c>
      <c r="BK123">
        <v>-4.1786564030710238E-4</v>
      </c>
      <c r="BL123">
        <v>-5.0805223992145265E-4</v>
      </c>
      <c r="BM123">
        <v>-4.3972744812492692E-5</v>
      </c>
      <c r="BN123">
        <v>-4.5370884734730055E-4</v>
      </c>
      <c r="BO123">
        <v>-3.9777615909897257E-4</v>
      </c>
      <c r="BP123">
        <v>-1.8503124491564549E-4</v>
      </c>
      <c r="BQ123">
        <v>-5.3233824559639764E-4</v>
      </c>
      <c r="BR123">
        <v>1.6486854564101705E-4</v>
      </c>
      <c r="BS123">
        <v>-4.1397645549356987E-4</v>
      </c>
      <c r="BT123">
        <v>-5.1615238811852926E-4</v>
      </c>
      <c r="BU123">
        <v>1.9169602882986858E-3</v>
      </c>
      <c r="BV123">
        <v>-5.4751098292804556E-4</v>
      </c>
      <c r="BW123">
        <v>-3.9359888652157338E-4</v>
      </c>
      <c r="BX123">
        <v>-5.3233824559639764E-4</v>
      </c>
      <c r="BY123">
        <v>-5.4736693904589018E-4</v>
      </c>
      <c r="BZ123">
        <v>-3.9777615909897257E-4</v>
      </c>
      <c r="CA123">
        <v>2.7545675835820571E-3</v>
      </c>
      <c r="CB123">
        <v>-2.7564997617557374E-4</v>
      </c>
      <c r="CC123">
        <v>-4.9663426946633393E-4</v>
      </c>
      <c r="CD123">
        <v>-5.1802495858432884E-4</v>
      </c>
      <c r="CE123">
        <v>7.6374527231570788E-4</v>
      </c>
      <c r="CF123">
        <v>-1.5193449757799904E-4</v>
      </c>
      <c r="CG123">
        <v>5.2903830645800731E-4</v>
      </c>
      <c r="CH123">
        <v>-4.9418552347235689E-4</v>
      </c>
      <c r="CI123">
        <v>1.7510444199645425E-3</v>
      </c>
      <c r="CJ123">
        <v>2.449393936312827E-3</v>
      </c>
      <c r="CK123">
        <v>-5.0949903058761237E-6</v>
      </c>
      <c r="CL123">
        <v>-5.4736693904589018E-4</v>
      </c>
      <c r="CM123">
        <v>-3.7624142609882227E-4</v>
      </c>
      <c r="CN123">
        <v>-2.7003226477839704E-4</v>
      </c>
      <c r="CO123">
        <v>-5.3363464053424181E-4</v>
      </c>
      <c r="CP123">
        <v>-3.532614413062074E-4</v>
      </c>
      <c r="CQ123">
        <v>-3.7624142609882227E-4</v>
      </c>
      <c r="CR123">
        <v>-4.6946257317892481E-4</v>
      </c>
      <c r="CS123">
        <v>3.4738660314577174E-3</v>
      </c>
      <c r="CT123">
        <v>-1.8503124491564549E-4</v>
      </c>
      <c r="CU123">
        <v>3.8038155717159405E-3</v>
      </c>
      <c r="CV123">
        <v>1.4365557048019451E-3</v>
      </c>
    </row>
    <row r="125" spans="1:100" x14ac:dyDescent="0.2">
      <c r="A125" t="s">
        <v>40</v>
      </c>
    </row>
    <row r="126" spans="1:100" x14ac:dyDescent="0.2">
      <c r="A126" cm="1">
        <f t="array" ref="A126:A128">MMULT(A121:CV123,A2:A101)</f>
        <v>796.66816956236107</v>
      </c>
    </row>
    <row r="127" spans="1:100" x14ac:dyDescent="0.2">
      <c r="A127">
        <v>-8.2124558354509816</v>
      </c>
    </row>
    <row r="128" spans="1:100" x14ac:dyDescent="0.2">
      <c r="A128">
        <v>4.6007068203503643E-2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5F55-C3AC-4082-A32C-CE61B83554CF}">
  <dimension ref="A1:P101"/>
  <sheetViews>
    <sheetView zoomScale="111" workbookViewId="0">
      <selection activeCell="K16" sqref="K16"/>
    </sheetView>
  </sheetViews>
  <sheetFormatPr baseColWidth="10" defaultColWidth="8.83203125" defaultRowHeight="15" x14ac:dyDescent="0.2"/>
  <cols>
    <col min="9" max="9" width="9.83203125" customWidth="1"/>
    <col min="11" max="11" width="11.33203125" customWidth="1"/>
    <col min="12" max="12" width="12" bestFit="1" customWidth="1"/>
    <col min="13" max="14" width="11" bestFit="1" customWidth="1"/>
  </cols>
  <sheetData>
    <row r="1" spans="1:16" x14ac:dyDescent="0.2">
      <c r="A1" t="s">
        <v>30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10</v>
      </c>
      <c r="H1" t="s">
        <v>60</v>
      </c>
      <c r="I1" t="s">
        <v>61</v>
      </c>
      <c r="J1" t="s">
        <v>62</v>
      </c>
      <c r="K1" t="s">
        <v>63</v>
      </c>
      <c r="L1" t="s">
        <v>68</v>
      </c>
      <c r="N1" t="s">
        <v>26</v>
      </c>
      <c r="O1" t="s">
        <v>12</v>
      </c>
      <c r="P1" t="s">
        <v>18</v>
      </c>
    </row>
    <row r="2" spans="1:16" x14ac:dyDescent="0.2">
      <c r="A2">
        <v>-40.593799999999931</v>
      </c>
      <c r="B2">
        <f>AVERAGE(A2:A101)</f>
        <v>1.4892733000652924E-3</v>
      </c>
      <c r="C2">
        <f>_xlfn.VAR.P(A2:A101)</f>
        <v>45.376804748464941</v>
      </c>
      <c r="D2">
        <f>MIN(A2:A101)</f>
        <v>-40.593799999999931</v>
      </c>
      <c r="E2">
        <f>MAX(A2:A101)</f>
        <v>15.259797000000162</v>
      </c>
      <c r="F2">
        <f>E2-D2</f>
        <v>55.853597000000093</v>
      </c>
      <c r="G2">
        <f>INT(LOG(100,2)+1)</f>
        <v>7</v>
      </c>
      <c r="H2">
        <f>F2/(G2-2)</f>
        <v>11.170719400000019</v>
      </c>
      <c r="N2">
        <f>SUM(M3:M9)</f>
        <v>10946896.315939814</v>
      </c>
      <c r="O2">
        <v>0.05</v>
      </c>
      <c r="P2">
        <f>_xlfn.CHISQ.INV.RT(O2,G2-3)</f>
        <v>9.4877290367811575</v>
      </c>
    </row>
    <row r="3" spans="1:16" x14ac:dyDescent="0.2">
      <c r="A3">
        <v>-9.2413380699999834</v>
      </c>
      <c r="I3">
        <v>-40.5</v>
      </c>
      <c r="J3" cm="1">
        <f t="array" ref="J3:J9">FREQUENCY(A2:A101,I3:I8)</f>
        <v>1</v>
      </c>
      <c r="K3">
        <f t="shared" ref="K3:K9" si="0">J3/100</f>
        <v>0.01</v>
      </c>
      <c r="L3">
        <f>_xlfn.NORM.DIST(I3,B$2,SQRT(C$2),1)</f>
        <v>9.1350127074025372E-10</v>
      </c>
      <c r="M3">
        <f>(J3-100*L3)^2/(100*L3)</f>
        <v>10946890.270764554</v>
      </c>
    </row>
    <row r="4" spans="1:16" x14ac:dyDescent="0.2">
      <c r="A4">
        <v>-6.6990269999998873</v>
      </c>
      <c r="H4" s="8">
        <v>11.1</v>
      </c>
      <c r="I4">
        <f>I3+H$4</f>
        <v>-29.4</v>
      </c>
      <c r="J4">
        <v>0</v>
      </c>
      <c r="K4">
        <f t="shared" si="0"/>
        <v>0</v>
      </c>
      <c r="L4">
        <f>_xlfn.NORM.DIST(I4,B$2,SQRT(C$2),1)-_xlfn.NORM.DIST(I3,B$2,SQRT(C$2),1)</f>
        <v>6.3645459104407169E-6</v>
      </c>
      <c r="M4">
        <f t="shared" ref="M4:M9" si="1">(J4-100*L4)^2/(100*L4)</f>
        <v>6.3645459104407171E-4</v>
      </c>
    </row>
    <row r="5" spans="1:16" x14ac:dyDescent="0.2">
      <c r="A5">
        <v>-5.3513380699999402</v>
      </c>
      <c r="I5">
        <f>I4+H$4</f>
        <v>-18.299999999999997</v>
      </c>
      <c r="J5">
        <v>0</v>
      </c>
      <c r="K5">
        <f t="shared" si="0"/>
        <v>0</v>
      </c>
      <c r="L5">
        <f>_xlfn.NORM.DIST(I5,B$2,SQRT(C$2),1)-_xlfn.NORM.DIST(I4,B$2,SQRT(C$2),1)</f>
        <v>3.2887204437062421E-3</v>
      </c>
      <c r="M5">
        <f t="shared" si="1"/>
        <v>0.32887204437062423</v>
      </c>
    </row>
    <row r="6" spans="1:16" x14ac:dyDescent="0.2">
      <c r="A6">
        <v>3.3883895300001541</v>
      </c>
      <c r="I6">
        <f>I5+H$4</f>
        <v>-7.1999999999999975</v>
      </c>
      <c r="J6">
        <v>10</v>
      </c>
      <c r="K6">
        <f t="shared" si="0"/>
        <v>0.1</v>
      </c>
      <c r="L6">
        <f>_xlfn.NORM.DIST(I6,B$2,SQRT(C$2),1)-_xlfn.NORM.DIST(I5,B$2,SQRT(C$2),1)</f>
        <v>0.13922441100022176</v>
      </c>
      <c r="M6">
        <f t="shared" si="1"/>
        <v>1.1050895509350493</v>
      </c>
    </row>
    <row r="7" spans="1:16" x14ac:dyDescent="0.2">
      <c r="A7">
        <v>-1.5517201199997999</v>
      </c>
      <c r="I7">
        <f>I6+H$4</f>
        <v>3.9000000000000021</v>
      </c>
      <c r="J7">
        <v>69</v>
      </c>
      <c r="K7">
        <f t="shared" si="0"/>
        <v>0.69</v>
      </c>
      <c r="L7">
        <f>_xlfn.NORM.DIST(I7,B$2,SQRT(C$2),1)-_xlfn.NORM.DIST(I6,B$2,SQRT(C$2),1)</f>
        <v>0.57609741794868663</v>
      </c>
      <c r="M7">
        <f t="shared" si="1"/>
        <v>2.2520146408834911</v>
      </c>
    </row>
    <row r="8" spans="1:16" x14ac:dyDescent="0.2">
      <c r="A8">
        <v>-6.9683299199998601</v>
      </c>
      <c r="I8">
        <f>I7+H$4</f>
        <v>15.000000000000002</v>
      </c>
      <c r="J8">
        <v>19</v>
      </c>
      <c r="K8">
        <f t="shared" si="0"/>
        <v>0.19</v>
      </c>
      <c r="L8">
        <f>_xlfn.NORM.DIST(I8,B$2,SQRT(C$2),1)-_xlfn.NORM.DIST(I7,B$2,SQRT(C$2),1)</f>
        <v>0.26839418548209526</v>
      </c>
      <c r="M8">
        <f t="shared" si="1"/>
        <v>2.2897844475886142</v>
      </c>
    </row>
    <row r="9" spans="1:16" x14ac:dyDescent="0.2">
      <c r="A9">
        <v>-1.1049889199998688</v>
      </c>
      <c r="J9">
        <v>1</v>
      </c>
      <c r="K9">
        <f t="shared" si="0"/>
        <v>0.01</v>
      </c>
      <c r="L9">
        <f>1-_xlfn.NORM.DIST(I8,B$2,SQRT(C$2),1)</f>
        <v>1.2988899665878462E-2</v>
      </c>
      <c r="M9">
        <f t="shared" si="1"/>
        <v>6.8778121646104737E-2</v>
      </c>
    </row>
    <row r="10" spans="1:16" x14ac:dyDescent="0.2">
      <c r="A10">
        <v>1.4059427200000982</v>
      </c>
    </row>
    <row r="11" spans="1:16" x14ac:dyDescent="0.2">
      <c r="A11">
        <v>-2.4207578799999396</v>
      </c>
    </row>
    <row r="12" spans="1:16" x14ac:dyDescent="0.2">
      <c r="A12">
        <v>2.1100289700000303</v>
      </c>
      <c r="J12" s="8" t="s">
        <v>65</v>
      </c>
      <c r="K12" s="8"/>
      <c r="L12" s="8"/>
      <c r="M12" s="8"/>
      <c r="N12" s="8"/>
    </row>
    <row r="13" spans="1:16" x14ac:dyDescent="0.2">
      <c r="A13">
        <v>-4.9643830299998513</v>
      </c>
      <c r="J13" s="8" t="s">
        <v>66</v>
      </c>
      <c r="K13" s="8"/>
      <c r="L13" s="8"/>
      <c r="M13" s="8"/>
      <c r="N13" s="8"/>
    </row>
    <row r="14" spans="1:16" x14ac:dyDescent="0.2">
      <c r="A14">
        <v>-0.78805286999988766</v>
      </c>
    </row>
    <row r="15" spans="1:16" x14ac:dyDescent="0.2">
      <c r="A15">
        <v>-3.2791770799998972</v>
      </c>
      <c r="K15" s="8" t="s">
        <v>67</v>
      </c>
      <c r="L15" s="8"/>
      <c r="M15" s="8"/>
      <c r="N15" s="8"/>
    </row>
    <row r="16" spans="1:16" x14ac:dyDescent="0.2">
      <c r="A16">
        <v>7.7588542500000131</v>
      </c>
    </row>
    <row r="17" spans="1:1" x14ac:dyDescent="0.2">
      <c r="A17">
        <v>-0.55805286999986947</v>
      </c>
    </row>
    <row r="18" spans="1:1" x14ac:dyDescent="0.2">
      <c r="A18">
        <v>4.1700882500000489</v>
      </c>
    </row>
    <row r="19" spans="1:1" x14ac:dyDescent="0.2">
      <c r="A19">
        <v>0.63620000000008758</v>
      </c>
    </row>
    <row r="20" spans="1:1" x14ac:dyDescent="0.2">
      <c r="A20">
        <v>2.5898845699999811</v>
      </c>
    </row>
    <row r="21" spans="1:1" x14ac:dyDescent="0.2">
      <c r="A21">
        <v>1.4656062500000644</v>
      </c>
    </row>
    <row r="22" spans="1:1" x14ac:dyDescent="0.2">
      <c r="A22">
        <v>-2.2380850299999224</v>
      </c>
    </row>
    <row r="23" spans="1:1" x14ac:dyDescent="0.2">
      <c r="A23">
        <v>-2.7873636699998769</v>
      </c>
    </row>
    <row r="24" spans="1:1" x14ac:dyDescent="0.2">
      <c r="A24">
        <v>3.4805359299999736</v>
      </c>
    </row>
    <row r="25" spans="1:1" x14ac:dyDescent="0.2">
      <c r="A25">
        <v>5.6930682500000103</v>
      </c>
    </row>
    <row r="26" spans="1:1" x14ac:dyDescent="0.2">
      <c r="A26">
        <v>9.166434170000116</v>
      </c>
    </row>
    <row r="27" spans="1:1" x14ac:dyDescent="0.2">
      <c r="A27">
        <v>1.8019471300001442</v>
      </c>
    </row>
    <row r="28" spans="1:1" x14ac:dyDescent="0.2">
      <c r="A28">
        <v>0.90487856999988026</v>
      </c>
    </row>
    <row r="29" spans="1:1" x14ac:dyDescent="0.2">
      <c r="A29">
        <v>4.1709730000001173</v>
      </c>
    </row>
    <row r="30" spans="1:1" x14ac:dyDescent="0.2">
      <c r="A30">
        <v>0.7947572799999989</v>
      </c>
    </row>
    <row r="31" spans="1:1" x14ac:dyDescent="0.2">
      <c r="A31">
        <v>3.9099250000001575</v>
      </c>
    </row>
    <row r="32" spans="1:1" x14ac:dyDescent="0.2">
      <c r="A32">
        <v>3.3430203300000585</v>
      </c>
    </row>
    <row r="33" spans="1:1" x14ac:dyDescent="0.2">
      <c r="A33">
        <v>3.2937070799999901</v>
      </c>
    </row>
    <row r="34" spans="1:1" x14ac:dyDescent="0.2">
      <c r="A34">
        <v>-4.6467974299999923</v>
      </c>
    </row>
    <row r="35" spans="1:1" x14ac:dyDescent="0.2">
      <c r="A35">
        <v>-0.61524272000002611</v>
      </c>
    </row>
    <row r="36" spans="1:1" x14ac:dyDescent="0.2">
      <c r="A36">
        <v>0.43838953000010861</v>
      </c>
    </row>
    <row r="37" spans="1:1" x14ac:dyDescent="0.2">
      <c r="A37">
        <v>-1.5843672699999161</v>
      </c>
    </row>
    <row r="38" spans="1:1" x14ac:dyDescent="0.2">
      <c r="A38">
        <v>-7.7793879999998694</v>
      </c>
    </row>
    <row r="39" spans="1:1" x14ac:dyDescent="0.2">
      <c r="A39">
        <v>-11.612830519999875</v>
      </c>
    </row>
    <row r="40" spans="1:1" x14ac:dyDescent="0.2">
      <c r="A40">
        <v>3.1144770000000221</v>
      </c>
    </row>
    <row r="41" spans="1:1" x14ac:dyDescent="0.2">
      <c r="A41">
        <v>-4.6354032699999266</v>
      </c>
    </row>
    <row r="42" spans="1:1" x14ac:dyDescent="0.2">
      <c r="A42">
        <v>1.9182501700000216</v>
      </c>
    </row>
    <row r="43" spans="1:1" x14ac:dyDescent="0.2">
      <c r="A43">
        <v>4.1071679999959088E-2</v>
      </c>
    </row>
    <row r="44" spans="1:1" x14ac:dyDescent="0.2">
      <c r="A44">
        <v>2.3024755300000947</v>
      </c>
    </row>
    <row r="45" spans="1:1" x14ac:dyDescent="0.2">
      <c r="A45">
        <v>5.8134907300000691</v>
      </c>
    </row>
    <row r="46" spans="1:1" x14ac:dyDescent="0.2">
      <c r="A46">
        <v>8.2305359299999736</v>
      </c>
    </row>
    <row r="47" spans="1:1" x14ac:dyDescent="0.2">
      <c r="A47">
        <v>8.1628179300000738</v>
      </c>
    </row>
    <row r="48" spans="1:1" x14ac:dyDescent="0.2">
      <c r="A48">
        <v>3.7997884800000747</v>
      </c>
    </row>
    <row r="49" spans="1:1" x14ac:dyDescent="0.2">
      <c r="A49">
        <v>0.4386619300000234</v>
      </c>
    </row>
    <row r="50" spans="1:1" x14ac:dyDescent="0.2">
      <c r="A50">
        <v>-3.656791999999939</v>
      </c>
    </row>
    <row r="51" spans="1:1" x14ac:dyDescent="0.2">
      <c r="A51">
        <v>5.8630203300000971</v>
      </c>
    </row>
    <row r="52" spans="1:1" x14ac:dyDescent="0.2">
      <c r="A52">
        <v>3.7116097700000523</v>
      </c>
    </row>
    <row r="53" spans="1:1" x14ac:dyDescent="0.2">
      <c r="A53">
        <v>3.3625713700000688</v>
      </c>
    </row>
    <row r="54" spans="1:1" x14ac:dyDescent="0.2">
      <c r="A54">
        <v>6.8800882500000853</v>
      </c>
    </row>
    <row r="55" spans="1:1" x14ac:dyDescent="0.2">
      <c r="A55">
        <v>0.84973332000009805</v>
      </c>
    </row>
    <row r="56" spans="1:1" x14ac:dyDescent="0.2">
      <c r="A56">
        <v>-7.6388353199999983</v>
      </c>
    </row>
    <row r="57" spans="1:1" x14ac:dyDescent="0.2">
      <c r="A57">
        <v>-6.2167066299999192</v>
      </c>
    </row>
    <row r="58" spans="1:1" x14ac:dyDescent="0.2">
      <c r="A58">
        <v>-7.3611457499999347</v>
      </c>
    </row>
    <row r="59" spans="1:1" x14ac:dyDescent="0.2">
      <c r="A59">
        <v>-3.9152427199999806</v>
      </c>
    </row>
    <row r="60" spans="1:1" x14ac:dyDescent="0.2">
      <c r="A60">
        <v>-1.2770862299998953</v>
      </c>
    </row>
    <row r="61" spans="1:1" x14ac:dyDescent="0.2">
      <c r="A61">
        <v>1.4128179300000738</v>
      </c>
    </row>
    <row r="62" spans="1:1" x14ac:dyDescent="0.2">
      <c r="A62">
        <v>-1.3484156800000164</v>
      </c>
    </row>
    <row r="63" spans="1:1" x14ac:dyDescent="0.2">
      <c r="A63">
        <v>-9.5169317499999693</v>
      </c>
    </row>
    <row r="64" spans="1:1" x14ac:dyDescent="0.2">
      <c r="A64">
        <v>3.8426363300001185</v>
      </c>
    </row>
    <row r="65" spans="1:1" x14ac:dyDescent="0.2">
      <c r="A65">
        <v>-7.5011457499999779</v>
      </c>
    </row>
    <row r="66" spans="1:1" x14ac:dyDescent="0.2">
      <c r="A66">
        <v>4.2905268800000727</v>
      </c>
    </row>
    <row r="67" spans="1:1" x14ac:dyDescent="0.2">
      <c r="A67">
        <v>2.0883895300001427</v>
      </c>
    </row>
    <row r="68" spans="1:1" x14ac:dyDescent="0.2">
      <c r="A68">
        <v>9.6333795200000623</v>
      </c>
    </row>
    <row r="69" spans="1:1" x14ac:dyDescent="0.2">
      <c r="A69">
        <v>0.24620000000010123</v>
      </c>
    </row>
    <row r="70" spans="1:1" x14ac:dyDescent="0.2">
      <c r="A70">
        <v>1.2919149700000503</v>
      </c>
    </row>
    <row r="71" spans="1:1" x14ac:dyDescent="0.2">
      <c r="A71">
        <v>8.4052323300000467</v>
      </c>
    </row>
    <row r="72" spans="1:1" x14ac:dyDescent="0.2">
      <c r="A72">
        <v>0.48475727999999663</v>
      </c>
    </row>
    <row r="73" spans="1:1" x14ac:dyDescent="0.2">
      <c r="A73">
        <v>1.4845431300001337</v>
      </c>
    </row>
    <row r="74" spans="1:1" x14ac:dyDescent="0.2">
      <c r="A74">
        <v>-4.0548587199998565</v>
      </c>
    </row>
    <row r="75" spans="1:1" x14ac:dyDescent="0.2">
      <c r="A75">
        <v>1.5092421200000672</v>
      </c>
    </row>
    <row r="76" spans="1:1" x14ac:dyDescent="0.2">
      <c r="A76">
        <v>5.1082501700000194</v>
      </c>
    </row>
    <row r="77" spans="1:1" x14ac:dyDescent="0.2">
      <c r="A77">
        <v>13.911914970000055</v>
      </c>
    </row>
    <row r="78" spans="1:1" x14ac:dyDescent="0.2">
      <c r="A78">
        <v>2.6856169700001828</v>
      </c>
    </row>
    <row r="79" spans="1:1" x14ac:dyDescent="0.2">
      <c r="A79">
        <v>-8.7666204799999718</v>
      </c>
    </row>
    <row r="80" spans="1:1" x14ac:dyDescent="0.2">
      <c r="A80">
        <v>-5.9333469999999693</v>
      </c>
    </row>
    <row r="81" spans="1:1" x14ac:dyDescent="0.2">
      <c r="A81">
        <v>11.043293370000072</v>
      </c>
    </row>
    <row r="82" spans="1:1" x14ac:dyDescent="0.2">
      <c r="A82">
        <v>2.0751182800000265</v>
      </c>
    </row>
    <row r="83" spans="1:1" x14ac:dyDescent="0.2">
      <c r="A83">
        <v>-0.24832991999988963</v>
      </c>
    </row>
    <row r="84" spans="1:1" x14ac:dyDescent="0.2">
      <c r="A84">
        <v>0.87247424999998202</v>
      </c>
    </row>
    <row r="85" spans="1:1" x14ac:dyDescent="0.2">
      <c r="A85">
        <v>1.138661930000012</v>
      </c>
    </row>
    <row r="86" spans="1:1" x14ac:dyDescent="0.2">
      <c r="A86">
        <v>-12.553962469999817</v>
      </c>
    </row>
    <row r="87" spans="1:1" x14ac:dyDescent="0.2">
      <c r="A87">
        <v>-5.67650926999994</v>
      </c>
    </row>
    <row r="88" spans="1:1" x14ac:dyDescent="0.2">
      <c r="A88">
        <v>2.2537070799999697</v>
      </c>
    </row>
    <row r="89" spans="1:1" x14ac:dyDescent="0.2">
      <c r="A89">
        <v>2.0773605200001271</v>
      </c>
    </row>
    <row r="90" spans="1:1" x14ac:dyDescent="0.2">
      <c r="A90">
        <v>-4.5406917499999508</v>
      </c>
    </row>
    <row r="91" spans="1:1" x14ac:dyDescent="0.2">
      <c r="A91">
        <v>0.65561697000015329</v>
      </c>
    </row>
    <row r="92" spans="1:1" x14ac:dyDescent="0.2">
      <c r="A92">
        <v>-12.156797429999983</v>
      </c>
    </row>
    <row r="93" spans="1:1" x14ac:dyDescent="0.2">
      <c r="A93">
        <v>3.6519125199999962</v>
      </c>
    </row>
    <row r="94" spans="1:1" x14ac:dyDescent="0.2">
      <c r="A94">
        <v>4.0345413199999598</v>
      </c>
    </row>
    <row r="95" spans="1:1" x14ac:dyDescent="0.2">
      <c r="A95">
        <v>-2.527894520000018</v>
      </c>
    </row>
    <row r="96" spans="1:1" x14ac:dyDescent="0.2">
      <c r="A96">
        <v>-0.95679742999993778</v>
      </c>
    </row>
    <row r="97" spans="1:1" x14ac:dyDescent="0.2">
      <c r="A97">
        <v>1.4548859199999811</v>
      </c>
    </row>
    <row r="98" spans="1:1" x14ac:dyDescent="0.2">
      <c r="A98">
        <v>-0.5060326299997655</v>
      </c>
    </row>
    <row r="99" spans="1:1" x14ac:dyDescent="0.2">
      <c r="A99">
        <v>10.786200000000065</v>
      </c>
    </row>
    <row r="100" spans="1:1" x14ac:dyDescent="0.2">
      <c r="A100">
        <v>-0.78669999999999618</v>
      </c>
    </row>
    <row r="101" spans="1:1" x14ac:dyDescent="0.2">
      <c r="A101">
        <v>15.259797000000162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E70E-9237-4329-8D65-D8F6B9C56B2A}">
  <dimension ref="A1:I101"/>
  <sheetViews>
    <sheetView topLeftCell="D1" workbookViewId="0">
      <selection activeCell="K22" sqref="K22"/>
    </sheetView>
  </sheetViews>
  <sheetFormatPr baseColWidth="10" defaultColWidth="8.83203125" defaultRowHeight="15" x14ac:dyDescent="0.2"/>
  <sheetData>
    <row r="1" spans="1:9" x14ac:dyDescent="0.2">
      <c r="A1" t="s">
        <v>30</v>
      </c>
      <c r="B1" t="s">
        <v>54</v>
      </c>
      <c r="C1" t="s">
        <v>69</v>
      </c>
      <c r="D1" t="s">
        <v>12</v>
      </c>
      <c r="E1" t="s">
        <v>18</v>
      </c>
    </row>
    <row r="2" spans="1:9" x14ac:dyDescent="0.2">
      <c r="A2">
        <v>-40.593799999999931</v>
      </c>
      <c r="B2">
        <f>CORREL(A3:A$101,A$2:A100)</f>
        <v>0.26102100276429979</v>
      </c>
      <c r="C2">
        <f>SUMSQ(B2:B26)*100</f>
        <v>31.527538533045679</v>
      </c>
      <c r="D2">
        <v>0.05</v>
      </c>
      <c r="E2">
        <f>_xlfn.CHISQ.INV.RT(D2,24)</f>
        <v>36.415028501807313</v>
      </c>
    </row>
    <row r="3" spans="1:9" x14ac:dyDescent="0.2">
      <c r="A3">
        <v>-9.2413380699999834</v>
      </c>
      <c r="B3">
        <f>CORREL(A4:A$101,A$2:A99)</f>
        <v>0.1724287501641136</v>
      </c>
    </row>
    <row r="4" spans="1:9" x14ac:dyDescent="0.2">
      <c r="A4">
        <v>-6.6990269999998873</v>
      </c>
      <c r="B4">
        <f>CORREL(A5:A$101,A$2:A98)</f>
        <v>1.9169267885018985E-2</v>
      </c>
    </row>
    <row r="5" spans="1:9" x14ac:dyDescent="0.2">
      <c r="A5">
        <v>-5.3513380699999402</v>
      </c>
      <c r="B5">
        <f>CORREL(A6:A$101,A$2:A97)</f>
        <v>5.5599892482106929E-2</v>
      </c>
    </row>
    <row r="6" spans="1:9" x14ac:dyDescent="0.2">
      <c r="A6">
        <v>3.3883895300001541</v>
      </c>
      <c r="B6">
        <f>CORREL(A7:A$101,A$2:A96)</f>
        <v>6.9239056265602769E-2</v>
      </c>
    </row>
    <row r="7" spans="1:9" x14ac:dyDescent="0.2">
      <c r="A7">
        <v>-1.5517201199997999</v>
      </c>
      <c r="B7">
        <f>CORREL(A8:A$101,A$2:A95)</f>
        <v>0.17058328713959009</v>
      </c>
      <c r="D7" s="8" t="s">
        <v>70</v>
      </c>
      <c r="E7" s="8"/>
      <c r="F7" s="8"/>
      <c r="G7" s="5"/>
      <c r="H7" s="5"/>
      <c r="I7" s="5"/>
    </row>
    <row r="8" spans="1:9" x14ac:dyDescent="0.2">
      <c r="A8">
        <v>-6.9683299199998601</v>
      </c>
      <c r="B8">
        <f>CORREL(A9:A$101,A$2:A94)</f>
        <v>4.1343873680128825E-2</v>
      </c>
      <c r="D8" s="8" t="s">
        <v>71</v>
      </c>
      <c r="E8" s="8"/>
      <c r="F8" s="8"/>
      <c r="G8" s="5"/>
      <c r="H8" s="5"/>
      <c r="I8" s="5"/>
    </row>
    <row r="9" spans="1:9" x14ac:dyDescent="0.2">
      <c r="A9">
        <v>-1.1049889199998688</v>
      </c>
      <c r="B9">
        <f>CORREL(A10:A$101,A$2:A93)</f>
        <v>-8.0980209876959461E-2</v>
      </c>
      <c r="G9" s="5"/>
      <c r="H9" s="5"/>
      <c r="I9" s="5"/>
    </row>
    <row r="10" spans="1:9" x14ac:dyDescent="0.2">
      <c r="A10">
        <v>1.4059427200000982</v>
      </c>
      <c r="B10">
        <f>CORREL(A11:A$101,A$2:A92)</f>
        <v>-0.13159213223723631</v>
      </c>
      <c r="E10" s="8" t="s">
        <v>72</v>
      </c>
      <c r="F10" s="8"/>
      <c r="G10" s="8"/>
      <c r="H10" s="8"/>
      <c r="I10" s="8"/>
    </row>
    <row r="11" spans="1:9" x14ac:dyDescent="0.2">
      <c r="A11">
        <v>-2.4207578799999396</v>
      </c>
      <c r="B11">
        <f>CORREL(A12:A$101,A$2:A91)</f>
        <v>-0.1077386055052951</v>
      </c>
    </row>
    <row r="12" spans="1:9" x14ac:dyDescent="0.2">
      <c r="A12">
        <v>2.1100289700000303</v>
      </c>
      <c r="B12">
        <f>CORREL(A13:A$101,A$2:A90)</f>
        <v>-9.7339987484627383E-2</v>
      </c>
    </row>
    <row r="13" spans="1:9" x14ac:dyDescent="0.2">
      <c r="A13">
        <v>-4.9643830299998513</v>
      </c>
      <c r="B13">
        <f>CORREL(A14:A$101,A$2:A89)</f>
        <v>-0.13241842749780153</v>
      </c>
    </row>
    <row r="14" spans="1:9" x14ac:dyDescent="0.2">
      <c r="A14">
        <v>-0.78805286999988766</v>
      </c>
      <c r="B14">
        <f>CORREL(A15:A$101,A$2:A88)</f>
        <v>-8.2204021050628184E-2</v>
      </c>
    </row>
    <row r="15" spans="1:9" x14ac:dyDescent="0.2">
      <c r="A15">
        <v>-3.2791770799998972</v>
      </c>
      <c r="B15">
        <f>CORREL(A16:A$101,A$2:A87)</f>
        <v>-0.22705293156216816</v>
      </c>
    </row>
    <row r="16" spans="1:9" x14ac:dyDescent="0.2">
      <c r="A16">
        <v>7.7588542500000131</v>
      </c>
      <c r="B16">
        <f>CORREL(A17:A$101,A$2:A86)</f>
        <v>-0.158296558131232</v>
      </c>
    </row>
    <row r="17" spans="1:2" x14ac:dyDescent="0.2">
      <c r="A17">
        <v>-0.55805286999986947</v>
      </c>
      <c r="B17">
        <f>CORREL(A18:A$101,A$2:A85)</f>
        <v>-5.7944538278764869E-2</v>
      </c>
    </row>
    <row r="18" spans="1:2" x14ac:dyDescent="0.2">
      <c r="A18">
        <v>4.1700882500000489</v>
      </c>
      <c r="B18">
        <f>CORREL(A19:A$101,A$2:A84)</f>
        <v>6.4344196197634762E-2</v>
      </c>
    </row>
    <row r="19" spans="1:2" x14ac:dyDescent="0.2">
      <c r="A19">
        <v>0.63620000000008758</v>
      </c>
      <c r="B19">
        <f>CORREL(A20:A$101,A$2:A83)</f>
        <v>-8.2572044859353128E-2</v>
      </c>
    </row>
    <row r="20" spans="1:2" x14ac:dyDescent="0.2">
      <c r="A20">
        <v>2.5898845699999811</v>
      </c>
      <c r="B20">
        <f>CORREL(A21:A$101,A$2:A82)</f>
        <v>-6.1606117171208161E-2</v>
      </c>
    </row>
    <row r="21" spans="1:2" x14ac:dyDescent="0.2">
      <c r="A21">
        <v>1.4656062500000644</v>
      </c>
      <c r="B21">
        <f>CORREL(A22:A$101,A$2:A81)</f>
        <v>9.4570814199174333E-2</v>
      </c>
    </row>
    <row r="22" spans="1:2" x14ac:dyDescent="0.2">
      <c r="A22">
        <v>-2.2380850299999224</v>
      </c>
      <c r="B22">
        <f>CORREL(A23:A$101,A$2:A80)</f>
        <v>5.3057494708818688E-2</v>
      </c>
    </row>
    <row r="23" spans="1:2" x14ac:dyDescent="0.2">
      <c r="A23">
        <v>-2.7873636699998769</v>
      </c>
      <c r="B23">
        <f>CORREL(A24:A$101,A$2:A79)</f>
        <v>3.0696284888719991E-2</v>
      </c>
    </row>
    <row r="24" spans="1:2" x14ac:dyDescent="0.2">
      <c r="A24">
        <v>3.4805359299999736</v>
      </c>
      <c r="B24">
        <f>CORREL(A25:A$101,A$2:A78)</f>
        <v>2.7610247366494905E-3</v>
      </c>
    </row>
    <row r="25" spans="1:2" x14ac:dyDescent="0.2">
      <c r="A25">
        <v>5.6930682500000103</v>
      </c>
      <c r="B25">
        <f>CORREL(A26:A$101,A$2:A77)</f>
        <v>3.5602617487553063E-2</v>
      </c>
    </row>
    <row r="26" spans="1:2" x14ac:dyDescent="0.2">
      <c r="A26">
        <v>9.166434170000116</v>
      </c>
      <c r="B26">
        <f>CORREL(A27:A$101,A$2:A76)</f>
        <v>-2.0090034482265658E-2</v>
      </c>
    </row>
    <row r="27" spans="1:2" x14ac:dyDescent="0.2">
      <c r="A27">
        <v>1.8019471300001442</v>
      </c>
    </row>
    <row r="28" spans="1:2" x14ac:dyDescent="0.2">
      <c r="A28">
        <v>0.90487856999988026</v>
      </c>
    </row>
    <row r="29" spans="1:2" x14ac:dyDescent="0.2">
      <c r="A29">
        <v>4.1709730000001173</v>
      </c>
    </row>
    <row r="30" spans="1:2" x14ac:dyDescent="0.2">
      <c r="A30">
        <v>0.7947572799999989</v>
      </c>
    </row>
    <row r="31" spans="1:2" x14ac:dyDescent="0.2">
      <c r="A31">
        <v>3.9099250000001575</v>
      </c>
    </row>
    <row r="32" spans="1:2" x14ac:dyDescent="0.2">
      <c r="A32">
        <v>3.3430203300000585</v>
      </c>
    </row>
    <row r="33" spans="1:1" x14ac:dyDescent="0.2">
      <c r="A33">
        <v>3.2937070799999901</v>
      </c>
    </row>
    <row r="34" spans="1:1" x14ac:dyDescent="0.2">
      <c r="A34">
        <v>-4.6467974299999923</v>
      </c>
    </row>
    <row r="35" spans="1:1" x14ac:dyDescent="0.2">
      <c r="A35">
        <v>-0.61524272000002611</v>
      </c>
    </row>
    <row r="36" spans="1:1" x14ac:dyDescent="0.2">
      <c r="A36">
        <v>0.43838953000010861</v>
      </c>
    </row>
    <row r="37" spans="1:1" x14ac:dyDescent="0.2">
      <c r="A37">
        <v>-1.5843672699999161</v>
      </c>
    </row>
    <row r="38" spans="1:1" x14ac:dyDescent="0.2">
      <c r="A38">
        <v>-7.7793879999998694</v>
      </c>
    </row>
    <row r="39" spans="1:1" x14ac:dyDescent="0.2">
      <c r="A39">
        <v>-11.612830519999875</v>
      </c>
    </row>
    <row r="40" spans="1:1" x14ac:dyDescent="0.2">
      <c r="A40">
        <v>3.1144770000000221</v>
      </c>
    </row>
    <row r="41" spans="1:1" x14ac:dyDescent="0.2">
      <c r="A41">
        <v>-4.6354032699999266</v>
      </c>
    </row>
    <row r="42" spans="1:1" x14ac:dyDescent="0.2">
      <c r="A42">
        <v>1.9182501700000216</v>
      </c>
    </row>
    <row r="43" spans="1:1" x14ac:dyDescent="0.2">
      <c r="A43">
        <v>4.1071679999959088E-2</v>
      </c>
    </row>
    <row r="44" spans="1:1" x14ac:dyDescent="0.2">
      <c r="A44">
        <v>2.3024755300000947</v>
      </c>
    </row>
    <row r="45" spans="1:1" x14ac:dyDescent="0.2">
      <c r="A45">
        <v>5.8134907300000691</v>
      </c>
    </row>
    <row r="46" spans="1:1" x14ac:dyDescent="0.2">
      <c r="A46">
        <v>8.2305359299999736</v>
      </c>
    </row>
    <row r="47" spans="1:1" x14ac:dyDescent="0.2">
      <c r="A47">
        <v>8.1628179300000738</v>
      </c>
    </row>
    <row r="48" spans="1:1" x14ac:dyDescent="0.2">
      <c r="A48">
        <v>3.7997884800000747</v>
      </c>
    </row>
    <row r="49" spans="1:1" x14ac:dyDescent="0.2">
      <c r="A49">
        <v>0.4386619300000234</v>
      </c>
    </row>
    <row r="50" spans="1:1" x14ac:dyDescent="0.2">
      <c r="A50">
        <v>-3.656791999999939</v>
      </c>
    </row>
    <row r="51" spans="1:1" x14ac:dyDescent="0.2">
      <c r="A51">
        <v>5.8630203300000971</v>
      </c>
    </row>
    <row r="52" spans="1:1" x14ac:dyDescent="0.2">
      <c r="A52">
        <v>3.7116097700000523</v>
      </c>
    </row>
    <row r="53" spans="1:1" x14ac:dyDescent="0.2">
      <c r="A53">
        <v>3.3625713700000688</v>
      </c>
    </row>
    <row r="54" spans="1:1" x14ac:dyDescent="0.2">
      <c r="A54">
        <v>6.8800882500000853</v>
      </c>
    </row>
    <row r="55" spans="1:1" x14ac:dyDescent="0.2">
      <c r="A55">
        <v>0.84973332000009805</v>
      </c>
    </row>
    <row r="56" spans="1:1" x14ac:dyDescent="0.2">
      <c r="A56">
        <v>-7.6388353199999983</v>
      </c>
    </row>
    <row r="57" spans="1:1" x14ac:dyDescent="0.2">
      <c r="A57">
        <v>-6.2167066299999192</v>
      </c>
    </row>
    <row r="58" spans="1:1" x14ac:dyDescent="0.2">
      <c r="A58">
        <v>-7.3611457499999347</v>
      </c>
    </row>
    <row r="59" spans="1:1" x14ac:dyDescent="0.2">
      <c r="A59">
        <v>-3.9152427199999806</v>
      </c>
    </row>
    <row r="60" spans="1:1" x14ac:dyDescent="0.2">
      <c r="A60">
        <v>-1.2770862299998953</v>
      </c>
    </row>
    <row r="61" spans="1:1" x14ac:dyDescent="0.2">
      <c r="A61">
        <v>1.4128179300000738</v>
      </c>
    </row>
    <row r="62" spans="1:1" x14ac:dyDescent="0.2">
      <c r="A62">
        <v>-1.3484156800000164</v>
      </c>
    </row>
    <row r="63" spans="1:1" x14ac:dyDescent="0.2">
      <c r="A63">
        <v>-9.5169317499999693</v>
      </c>
    </row>
    <row r="64" spans="1:1" x14ac:dyDescent="0.2">
      <c r="A64">
        <v>3.8426363300001185</v>
      </c>
    </row>
    <row r="65" spans="1:1" x14ac:dyDescent="0.2">
      <c r="A65">
        <v>-7.5011457499999779</v>
      </c>
    </row>
    <row r="66" spans="1:1" x14ac:dyDescent="0.2">
      <c r="A66">
        <v>4.2905268800000727</v>
      </c>
    </row>
    <row r="67" spans="1:1" x14ac:dyDescent="0.2">
      <c r="A67">
        <v>2.0883895300001427</v>
      </c>
    </row>
    <row r="68" spans="1:1" x14ac:dyDescent="0.2">
      <c r="A68">
        <v>9.6333795200000623</v>
      </c>
    </row>
    <row r="69" spans="1:1" x14ac:dyDescent="0.2">
      <c r="A69">
        <v>0.24620000000010123</v>
      </c>
    </row>
    <row r="70" spans="1:1" x14ac:dyDescent="0.2">
      <c r="A70">
        <v>1.2919149700000503</v>
      </c>
    </row>
    <row r="71" spans="1:1" x14ac:dyDescent="0.2">
      <c r="A71">
        <v>8.4052323300000467</v>
      </c>
    </row>
    <row r="72" spans="1:1" x14ac:dyDescent="0.2">
      <c r="A72">
        <v>0.48475727999999663</v>
      </c>
    </row>
    <row r="73" spans="1:1" x14ac:dyDescent="0.2">
      <c r="A73">
        <v>1.4845431300001337</v>
      </c>
    </row>
    <row r="74" spans="1:1" x14ac:dyDescent="0.2">
      <c r="A74">
        <v>-4.0548587199998565</v>
      </c>
    </row>
    <row r="75" spans="1:1" x14ac:dyDescent="0.2">
      <c r="A75">
        <v>1.5092421200000672</v>
      </c>
    </row>
    <row r="76" spans="1:1" x14ac:dyDescent="0.2">
      <c r="A76">
        <v>5.1082501700000194</v>
      </c>
    </row>
    <row r="77" spans="1:1" x14ac:dyDescent="0.2">
      <c r="A77">
        <v>13.911914970000055</v>
      </c>
    </row>
    <row r="78" spans="1:1" x14ac:dyDescent="0.2">
      <c r="A78">
        <v>2.6856169700001828</v>
      </c>
    </row>
    <row r="79" spans="1:1" x14ac:dyDescent="0.2">
      <c r="A79">
        <v>-8.7666204799999718</v>
      </c>
    </row>
    <row r="80" spans="1:1" x14ac:dyDescent="0.2">
      <c r="A80">
        <v>-5.9333469999999693</v>
      </c>
    </row>
    <row r="81" spans="1:1" x14ac:dyDescent="0.2">
      <c r="A81">
        <v>11.043293370000072</v>
      </c>
    </row>
    <row r="82" spans="1:1" x14ac:dyDescent="0.2">
      <c r="A82">
        <v>2.0751182800000265</v>
      </c>
    </row>
    <row r="83" spans="1:1" x14ac:dyDescent="0.2">
      <c r="A83">
        <v>-0.24832991999988963</v>
      </c>
    </row>
    <row r="84" spans="1:1" x14ac:dyDescent="0.2">
      <c r="A84">
        <v>0.87247424999998202</v>
      </c>
    </row>
    <row r="85" spans="1:1" x14ac:dyDescent="0.2">
      <c r="A85">
        <v>1.138661930000012</v>
      </c>
    </row>
    <row r="86" spans="1:1" x14ac:dyDescent="0.2">
      <c r="A86">
        <v>-12.553962469999817</v>
      </c>
    </row>
    <row r="87" spans="1:1" x14ac:dyDescent="0.2">
      <c r="A87">
        <v>-5.67650926999994</v>
      </c>
    </row>
    <row r="88" spans="1:1" x14ac:dyDescent="0.2">
      <c r="A88">
        <v>2.2537070799999697</v>
      </c>
    </row>
    <row r="89" spans="1:1" x14ac:dyDescent="0.2">
      <c r="A89">
        <v>2.0773605200001271</v>
      </c>
    </row>
    <row r="90" spans="1:1" x14ac:dyDescent="0.2">
      <c r="A90">
        <v>-4.5406917499999508</v>
      </c>
    </row>
    <row r="91" spans="1:1" x14ac:dyDescent="0.2">
      <c r="A91">
        <v>0.65561697000015329</v>
      </c>
    </row>
    <row r="92" spans="1:1" x14ac:dyDescent="0.2">
      <c r="A92">
        <v>-12.156797429999983</v>
      </c>
    </row>
    <row r="93" spans="1:1" x14ac:dyDescent="0.2">
      <c r="A93">
        <v>3.6519125199999962</v>
      </c>
    </row>
    <row r="94" spans="1:1" x14ac:dyDescent="0.2">
      <c r="A94">
        <v>4.0345413199999598</v>
      </c>
    </row>
    <row r="95" spans="1:1" x14ac:dyDescent="0.2">
      <c r="A95">
        <v>-2.527894520000018</v>
      </c>
    </row>
    <row r="96" spans="1:1" x14ac:dyDescent="0.2">
      <c r="A96">
        <v>-0.95679742999993778</v>
      </c>
    </row>
    <row r="97" spans="1:1" x14ac:dyDescent="0.2">
      <c r="A97">
        <v>1.4548859199999811</v>
      </c>
    </row>
    <row r="98" spans="1:1" x14ac:dyDescent="0.2">
      <c r="A98">
        <v>-0.5060326299997655</v>
      </c>
    </row>
    <row r="99" spans="1:1" x14ac:dyDescent="0.2">
      <c r="A99">
        <v>10.786200000000065</v>
      </c>
    </row>
    <row r="100" spans="1:1" x14ac:dyDescent="0.2">
      <c r="A100">
        <v>-0.78669999999999618</v>
      </c>
    </row>
    <row r="101" spans="1:1" x14ac:dyDescent="0.2">
      <c r="A101">
        <v>15.259797000000162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A3BC-6564-45F2-90F4-CC8BD52718D7}">
  <dimension ref="A1:AM101"/>
  <sheetViews>
    <sheetView topLeftCell="M5" workbookViewId="0">
      <selection activeCell="AD23" sqref="AD23"/>
    </sheetView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D1" t="s">
        <v>81</v>
      </c>
      <c r="E1" t="s">
        <v>82</v>
      </c>
      <c r="G1" t="s">
        <v>84</v>
      </c>
      <c r="I1" t="s">
        <v>83</v>
      </c>
      <c r="J1" t="s">
        <v>107</v>
      </c>
      <c r="K1" t="s">
        <v>6</v>
      </c>
      <c r="L1" t="s">
        <v>7</v>
      </c>
      <c r="M1" t="s">
        <v>29</v>
      </c>
      <c r="N1" t="s">
        <v>87</v>
      </c>
      <c r="O1" t="s">
        <v>88</v>
      </c>
      <c r="P1" t="s">
        <v>99</v>
      </c>
      <c r="R1" t="s">
        <v>86</v>
      </c>
      <c r="T1" t="s">
        <v>85</v>
      </c>
      <c r="U1" t="s">
        <v>112</v>
      </c>
      <c r="V1" t="s">
        <v>6</v>
      </c>
      <c r="W1" t="s">
        <v>7</v>
      </c>
      <c r="X1" t="s">
        <v>29</v>
      </c>
      <c r="Y1" t="s">
        <v>97</v>
      </c>
      <c r="Z1" t="s">
        <v>98</v>
      </c>
      <c r="AA1" t="s">
        <v>100</v>
      </c>
    </row>
    <row r="2" spans="1:32" x14ac:dyDescent="0.2">
      <c r="A2">
        <v>120</v>
      </c>
      <c r="B2">
        <v>433.08</v>
      </c>
      <c r="D2">
        <v>115.8</v>
      </c>
      <c r="E2">
        <v>433.08</v>
      </c>
      <c r="G2">
        <v>433.08</v>
      </c>
      <c r="H2">
        <v>1</v>
      </c>
      <c r="I2">
        <v>115.8</v>
      </c>
      <c r="J2">
        <f>I2^2</f>
        <v>13409.64</v>
      </c>
      <c r="K2">
        <v>-17836.970421555015</v>
      </c>
      <c r="L2">
        <v>304.63235673550525</v>
      </c>
      <c r="M2">
        <v>-1.2671289253576905</v>
      </c>
      <c r="N2">
        <f>K$2+L$2*I2+M$2*J2</f>
        <v>447.71376578299532</v>
      </c>
      <c r="O2">
        <f>G2-N2</f>
        <v>-14.63376578299534</v>
      </c>
      <c r="P2">
        <f>SUMSQ(O2:O34)</f>
        <v>425.5551595497277</v>
      </c>
      <c r="R2">
        <v>482.95</v>
      </c>
      <c r="S2">
        <v>1</v>
      </c>
      <c r="T2">
        <v>123</v>
      </c>
      <c r="U2">
        <f>T2^2</f>
        <v>15129</v>
      </c>
      <c r="V2">
        <v>-5359.6067968848802</v>
      </c>
      <c r="W2">
        <v>89.631617999052196</v>
      </c>
      <c r="X2">
        <v>-0.34254140063471183</v>
      </c>
      <c r="Y2">
        <f>V$2+W$2*T2+X$2*U2</f>
        <v>482.77336679598466</v>
      </c>
      <c r="Z2">
        <f>R2-Y2</f>
        <v>0.17663320401533156</v>
      </c>
      <c r="AA2">
        <f>SUMSQ(Z2:Z34)</f>
        <v>42.785469392760312</v>
      </c>
    </row>
    <row r="3" spans="1:32" x14ac:dyDescent="0.2">
      <c r="A3">
        <v>119.9</v>
      </c>
      <c r="B3">
        <v>464.15</v>
      </c>
      <c r="D3">
        <v>116.4</v>
      </c>
      <c r="E3">
        <v>458.99</v>
      </c>
      <c r="G3">
        <v>458.99</v>
      </c>
      <c r="H3">
        <v>1</v>
      </c>
      <c r="I3">
        <v>116.4</v>
      </c>
      <c r="J3">
        <f t="shared" ref="J3:J34" si="0">I3^2</f>
        <v>13548.960000000001</v>
      </c>
      <c r="N3">
        <f t="shared" ref="N3:N34" si="1">K$2+L$2*I3+M$2*J3</f>
        <v>453.95677794346193</v>
      </c>
      <c r="O3">
        <f t="shared" ref="O3:O34" si="2">G3-N3</f>
        <v>5.0332220565380794</v>
      </c>
      <c r="R3">
        <v>483.11</v>
      </c>
      <c r="S3">
        <v>1</v>
      </c>
      <c r="T3">
        <v>123.1</v>
      </c>
      <c r="U3">
        <f t="shared" ref="U3:U34" si="3">T3^2</f>
        <v>15153.609999999999</v>
      </c>
      <c r="Y3">
        <f t="shared" ref="Y3:Y34" si="4">V$2+W$2*T3+X$2*U3</f>
        <v>483.30658472626874</v>
      </c>
      <c r="Z3">
        <f t="shared" ref="Z3:Z34" si="5">R3-Y3</f>
        <v>-0.19658472626872481</v>
      </c>
    </row>
    <row r="4" spans="1:32" x14ac:dyDescent="0.2">
      <c r="A4">
        <v>121</v>
      </c>
      <c r="B4">
        <v>469.85</v>
      </c>
      <c r="D4">
        <v>116.6</v>
      </c>
      <c r="E4">
        <v>460.03</v>
      </c>
      <c r="G4">
        <v>460.03</v>
      </c>
      <c r="H4">
        <v>1</v>
      </c>
      <c r="I4">
        <v>116.6</v>
      </c>
      <c r="J4">
        <f t="shared" si="0"/>
        <v>13595.56</v>
      </c>
      <c r="N4">
        <f t="shared" si="1"/>
        <v>455.83504136889314</v>
      </c>
      <c r="O4">
        <f t="shared" si="2"/>
        <v>4.1949586311068288</v>
      </c>
      <c r="R4">
        <v>483.75</v>
      </c>
      <c r="S4">
        <v>1</v>
      </c>
      <c r="T4">
        <v>123.1</v>
      </c>
      <c r="U4">
        <f t="shared" si="3"/>
        <v>15153.609999999999</v>
      </c>
      <c r="Y4">
        <f t="shared" si="4"/>
        <v>483.30658472626874</v>
      </c>
      <c r="Z4">
        <f t="shared" si="5"/>
        <v>0.44341527373126155</v>
      </c>
    </row>
    <row r="5" spans="1:32" x14ac:dyDescent="0.2">
      <c r="A5">
        <v>119.9</v>
      </c>
      <c r="B5">
        <v>468.04</v>
      </c>
      <c r="D5">
        <v>116.6</v>
      </c>
      <c r="E5">
        <v>460.38</v>
      </c>
      <c r="G5">
        <v>460.38</v>
      </c>
      <c r="H5">
        <v>1</v>
      </c>
      <c r="I5">
        <v>116.6</v>
      </c>
      <c r="J5">
        <f t="shared" si="0"/>
        <v>13595.56</v>
      </c>
      <c r="N5">
        <f t="shared" si="1"/>
        <v>455.83504136889314</v>
      </c>
      <c r="O5">
        <f t="shared" si="2"/>
        <v>4.5449586311068515</v>
      </c>
      <c r="R5">
        <v>483.84</v>
      </c>
      <c r="S5">
        <v>1</v>
      </c>
      <c r="T5">
        <v>123.2</v>
      </c>
      <c r="U5">
        <f t="shared" si="3"/>
        <v>15178.240000000002</v>
      </c>
      <c r="Y5">
        <f t="shared" si="4"/>
        <v>483.8329518285409</v>
      </c>
      <c r="Z5">
        <f t="shared" si="5"/>
        <v>7.0481714590755473E-3</v>
      </c>
    </row>
    <row r="6" spans="1:32" x14ac:dyDescent="0.2">
      <c r="A6">
        <v>121.1</v>
      </c>
      <c r="B6">
        <v>480.23</v>
      </c>
      <c r="D6">
        <v>116.7</v>
      </c>
      <c r="E6">
        <v>460.42</v>
      </c>
      <c r="G6">
        <v>460.42</v>
      </c>
      <c r="H6">
        <v>1</v>
      </c>
      <c r="I6">
        <v>116.7</v>
      </c>
      <c r="J6">
        <f t="shared" si="0"/>
        <v>13618.890000000001</v>
      </c>
      <c r="N6">
        <f t="shared" si="1"/>
        <v>456.73615921384771</v>
      </c>
      <c r="O6">
        <f t="shared" si="2"/>
        <v>3.6838407861523024</v>
      </c>
      <c r="R6">
        <v>484.46</v>
      </c>
      <c r="S6">
        <v>1</v>
      </c>
      <c r="T6">
        <v>123.4</v>
      </c>
      <c r="U6">
        <f t="shared" si="3"/>
        <v>15227.560000000001</v>
      </c>
      <c r="Y6">
        <f t="shared" si="4"/>
        <v>484.86513354904855</v>
      </c>
      <c r="Z6">
        <f t="shared" si="5"/>
        <v>-0.40513354904857124</v>
      </c>
      <c r="AB6" t="s">
        <v>115</v>
      </c>
      <c r="AC6" t="s">
        <v>12</v>
      </c>
      <c r="AD6" t="s">
        <v>18</v>
      </c>
    </row>
    <row r="7" spans="1:32" x14ac:dyDescent="0.2">
      <c r="A7">
        <v>124.6</v>
      </c>
      <c r="B7">
        <v>486.11</v>
      </c>
      <c r="D7">
        <v>117</v>
      </c>
      <c r="E7">
        <v>463.52</v>
      </c>
      <c r="G7">
        <v>463.52</v>
      </c>
      <c r="H7">
        <v>1</v>
      </c>
      <c r="I7">
        <v>117</v>
      </c>
      <c r="J7">
        <f t="shared" si="0"/>
        <v>13689</v>
      </c>
      <c r="N7">
        <f t="shared" si="1"/>
        <v>459.28745727767455</v>
      </c>
      <c r="O7">
        <f t="shared" si="2"/>
        <v>4.2325427223254337</v>
      </c>
      <c r="R7">
        <v>484.94</v>
      </c>
      <c r="S7">
        <v>1</v>
      </c>
      <c r="T7">
        <v>123.6</v>
      </c>
      <c r="U7">
        <f t="shared" si="3"/>
        <v>15276.96</v>
      </c>
      <c r="Y7">
        <f t="shared" si="4"/>
        <v>485.86991195750397</v>
      </c>
      <c r="Z7">
        <f t="shared" si="5"/>
        <v>-0.92991195750397537</v>
      </c>
      <c r="AB7">
        <f>P2/AA2</f>
        <v>9.9462543145953077</v>
      </c>
      <c r="AC7">
        <v>0.05</v>
      </c>
      <c r="AD7">
        <f>_xlfn.F.INV.RT(AC7/2,32,32)</f>
        <v>2.0247487387151573</v>
      </c>
    </row>
    <row r="8" spans="1:32" x14ac:dyDescent="0.2">
      <c r="A8">
        <v>121.6</v>
      </c>
      <c r="B8">
        <v>471.35</v>
      </c>
      <c r="D8">
        <v>117.4</v>
      </c>
      <c r="E8">
        <v>464.15</v>
      </c>
      <c r="G8">
        <v>464.15</v>
      </c>
      <c r="H8">
        <v>1</v>
      </c>
      <c r="I8">
        <v>117.4</v>
      </c>
      <c r="J8">
        <f t="shared" si="0"/>
        <v>13782.760000000002</v>
      </c>
      <c r="N8">
        <f t="shared" si="1"/>
        <v>462.33439193033701</v>
      </c>
      <c r="O8">
        <f t="shared" si="2"/>
        <v>1.8156080696629715</v>
      </c>
      <c r="R8">
        <v>485.25</v>
      </c>
      <c r="S8">
        <v>1</v>
      </c>
      <c r="T8">
        <v>123.6</v>
      </c>
      <c r="U8">
        <f t="shared" si="3"/>
        <v>15276.96</v>
      </c>
      <c r="Y8">
        <f t="shared" si="4"/>
        <v>485.86991195750397</v>
      </c>
      <c r="Z8">
        <f t="shared" si="5"/>
        <v>-0.6199119575039731</v>
      </c>
    </row>
    <row r="9" spans="1:32" x14ac:dyDescent="0.2">
      <c r="A9">
        <v>123.4</v>
      </c>
      <c r="B9">
        <v>482.72</v>
      </c>
      <c r="D9">
        <v>117.7</v>
      </c>
      <c r="E9">
        <v>464.68</v>
      </c>
      <c r="G9">
        <v>464.68</v>
      </c>
      <c r="H9">
        <v>1</v>
      </c>
      <c r="I9">
        <v>117.7</v>
      </c>
      <c r="J9">
        <f t="shared" si="0"/>
        <v>13853.29</v>
      </c>
      <c r="N9">
        <f t="shared" si="1"/>
        <v>464.35349584551295</v>
      </c>
      <c r="O9">
        <f t="shared" si="2"/>
        <v>0.32650415448705417</v>
      </c>
      <c r="R9">
        <v>485.57</v>
      </c>
      <c r="S9">
        <v>1</v>
      </c>
      <c r="T9">
        <v>123.6</v>
      </c>
      <c r="U9">
        <f t="shared" si="3"/>
        <v>15276.96</v>
      </c>
      <c r="Y9">
        <f t="shared" si="4"/>
        <v>485.86991195750397</v>
      </c>
      <c r="Z9">
        <f t="shared" si="5"/>
        <v>-0.29991195750397992</v>
      </c>
    </row>
    <row r="10" spans="1:32" x14ac:dyDescent="0.2">
      <c r="A10">
        <v>124.8</v>
      </c>
      <c r="B10">
        <v>489.72</v>
      </c>
      <c r="D10">
        <v>118</v>
      </c>
      <c r="E10">
        <v>466.84</v>
      </c>
      <c r="G10">
        <v>466.84</v>
      </c>
      <c r="H10">
        <v>1</v>
      </c>
      <c r="I10">
        <v>118</v>
      </c>
      <c r="J10">
        <f t="shared" si="0"/>
        <v>13924</v>
      </c>
      <c r="N10">
        <f t="shared" si="1"/>
        <v>466.14451655412267</v>
      </c>
      <c r="O10">
        <f t="shared" si="2"/>
        <v>0.69548344587730071</v>
      </c>
      <c r="R10">
        <v>485.6</v>
      </c>
      <c r="S10">
        <v>1</v>
      </c>
      <c r="T10">
        <v>123.6</v>
      </c>
      <c r="U10">
        <f t="shared" si="3"/>
        <v>15276.96</v>
      </c>
      <c r="Y10">
        <f t="shared" si="4"/>
        <v>485.86991195750397</v>
      </c>
      <c r="Z10">
        <f t="shared" si="5"/>
        <v>-0.26991195750395036</v>
      </c>
      <c r="AB10" s="8" t="s">
        <v>102</v>
      </c>
      <c r="AC10" s="8"/>
      <c r="AD10" s="8"/>
      <c r="AE10" s="8"/>
    </row>
    <row r="11" spans="1:32" x14ac:dyDescent="0.2">
      <c r="A11">
        <v>122.2</v>
      </c>
      <c r="B11">
        <v>477.7</v>
      </c>
      <c r="D11">
        <v>118.1</v>
      </c>
      <c r="E11">
        <v>466.88</v>
      </c>
      <c r="G11">
        <v>466.88</v>
      </c>
      <c r="H11">
        <v>1</v>
      </c>
      <c r="I11">
        <v>118.1</v>
      </c>
      <c r="J11">
        <f t="shared" si="0"/>
        <v>13947.609999999999</v>
      </c>
      <c r="N11">
        <f t="shared" si="1"/>
        <v>466.69083829997544</v>
      </c>
      <c r="O11">
        <f t="shared" si="2"/>
        <v>0.18916170002455601</v>
      </c>
      <c r="R11">
        <v>485.69</v>
      </c>
      <c r="S11">
        <v>1</v>
      </c>
      <c r="T11">
        <v>123.7</v>
      </c>
      <c r="U11">
        <f t="shared" si="3"/>
        <v>15301.69</v>
      </c>
      <c r="Y11">
        <f t="shared" si="4"/>
        <v>486.36202491971289</v>
      </c>
      <c r="Z11">
        <f t="shared" si="5"/>
        <v>-0.67202491971289646</v>
      </c>
      <c r="AB11" s="8" t="s">
        <v>103</v>
      </c>
      <c r="AC11" s="8"/>
      <c r="AD11" s="8"/>
      <c r="AE11" s="8"/>
    </row>
    <row r="12" spans="1:32" x14ac:dyDescent="0.2">
      <c r="A12">
        <v>117.7</v>
      </c>
      <c r="B12">
        <v>469.52</v>
      </c>
      <c r="D12">
        <v>118.2</v>
      </c>
      <c r="E12">
        <v>467.2</v>
      </c>
      <c r="G12">
        <v>467.2</v>
      </c>
      <c r="H12">
        <v>1</v>
      </c>
      <c r="I12">
        <v>118.2</v>
      </c>
      <c r="J12">
        <f t="shared" si="0"/>
        <v>13971.24</v>
      </c>
      <c r="N12">
        <f t="shared" si="1"/>
        <v>467.21181746732327</v>
      </c>
      <c r="O12">
        <f t="shared" si="2"/>
        <v>-1.1817467323282926E-2</v>
      </c>
      <c r="R12">
        <v>485.78</v>
      </c>
      <c r="S12">
        <v>1</v>
      </c>
      <c r="T12">
        <v>123.7</v>
      </c>
      <c r="U12">
        <f t="shared" si="3"/>
        <v>15301.69</v>
      </c>
      <c r="Y12">
        <f t="shared" si="4"/>
        <v>486.36202491971289</v>
      </c>
      <c r="Z12">
        <f t="shared" si="5"/>
        <v>-0.58202491971292147</v>
      </c>
    </row>
    <row r="13" spans="1:32" x14ac:dyDescent="0.2">
      <c r="A13">
        <v>122.3</v>
      </c>
      <c r="B13">
        <v>475.46</v>
      </c>
      <c r="D13">
        <v>118.3</v>
      </c>
      <c r="E13">
        <v>467.72</v>
      </c>
      <c r="G13">
        <v>467.72</v>
      </c>
      <c r="H13">
        <v>1</v>
      </c>
      <c r="I13">
        <v>118.3</v>
      </c>
      <c r="J13">
        <f t="shared" si="0"/>
        <v>13994.89</v>
      </c>
      <c r="N13">
        <f t="shared" si="1"/>
        <v>467.70745405616981</v>
      </c>
      <c r="O13">
        <f t="shared" si="2"/>
        <v>1.2545943830218675E-2</v>
      </c>
      <c r="R13">
        <v>486.11</v>
      </c>
      <c r="S13">
        <v>1</v>
      </c>
      <c r="T13">
        <v>123.8</v>
      </c>
      <c r="U13">
        <f t="shared" si="3"/>
        <v>15326.439999999999</v>
      </c>
      <c r="Y13">
        <f t="shared" si="4"/>
        <v>486.84728705390808</v>
      </c>
      <c r="Z13">
        <f t="shared" si="5"/>
        <v>-0.73728705390806226</v>
      </c>
      <c r="AB13" s="8" t="s">
        <v>104</v>
      </c>
      <c r="AC13" s="8"/>
      <c r="AD13" s="8"/>
      <c r="AE13" s="8"/>
      <c r="AF13" s="8"/>
    </row>
    <row r="14" spans="1:32" x14ac:dyDescent="0.2">
      <c r="A14">
        <v>122.1</v>
      </c>
      <c r="B14">
        <v>479.03</v>
      </c>
      <c r="D14">
        <v>118.7</v>
      </c>
      <c r="E14">
        <v>467.73</v>
      </c>
      <c r="G14">
        <v>467.73</v>
      </c>
      <c r="H14">
        <v>1</v>
      </c>
      <c r="I14">
        <v>118.7</v>
      </c>
      <c r="J14">
        <f t="shared" si="0"/>
        <v>14089.69</v>
      </c>
      <c r="N14">
        <f t="shared" si="1"/>
        <v>469.43657462646297</v>
      </c>
      <c r="O14">
        <f t="shared" si="2"/>
        <v>-1.7065746264629524</v>
      </c>
      <c r="R14">
        <v>486.69</v>
      </c>
      <c r="S14">
        <v>1</v>
      </c>
      <c r="T14">
        <v>123.9</v>
      </c>
      <c r="U14">
        <f t="shared" si="3"/>
        <v>15351.210000000001</v>
      </c>
      <c r="Y14">
        <f t="shared" si="4"/>
        <v>487.32569836009316</v>
      </c>
      <c r="Z14">
        <f t="shared" si="5"/>
        <v>-0.6356983600931585</v>
      </c>
      <c r="AB14" s="8"/>
      <c r="AC14" s="8"/>
      <c r="AD14" s="8" t="s">
        <v>105</v>
      </c>
      <c r="AE14" s="8"/>
      <c r="AF14" s="8"/>
    </row>
    <row r="15" spans="1:32" x14ac:dyDescent="0.2">
      <c r="A15">
        <v>123.8</v>
      </c>
      <c r="B15">
        <v>481.81</v>
      </c>
      <c r="D15">
        <v>119.1</v>
      </c>
      <c r="E15">
        <v>467.88</v>
      </c>
      <c r="G15">
        <v>467.88</v>
      </c>
      <c r="H15">
        <v>1</v>
      </c>
      <c r="I15">
        <v>119.1</v>
      </c>
      <c r="J15">
        <f t="shared" si="0"/>
        <v>14184.81</v>
      </c>
      <c r="N15">
        <f t="shared" si="1"/>
        <v>470.76021394063719</v>
      </c>
      <c r="O15">
        <f t="shared" si="2"/>
        <v>-2.8802139406371907</v>
      </c>
      <c r="R15">
        <v>487.71</v>
      </c>
      <c r="S15">
        <v>1</v>
      </c>
      <c r="T15">
        <v>124</v>
      </c>
      <c r="U15">
        <f t="shared" si="3"/>
        <v>15376</v>
      </c>
      <c r="Y15">
        <f t="shared" si="4"/>
        <v>487.79725883826268</v>
      </c>
      <c r="Z15">
        <f t="shared" si="5"/>
        <v>-8.7258838262698646E-2</v>
      </c>
      <c r="AB15" s="8" t="s">
        <v>106</v>
      </c>
      <c r="AC15" s="8"/>
      <c r="AD15" s="8"/>
    </row>
    <row r="16" spans="1:32" x14ac:dyDescent="0.2">
      <c r="A16">
        <v>121.5</v>
      </c>
      <c r="B16">
        <v>485.78</v>
      </c>
      <c r="D16">
        <v>119.4</v>
      </c>
      <c r="E16">
        <v>468.04</v>
      </c>
      <c r="G16">
        <v>468.04</v>
      </c>
      <c r="H16">
        <v>1</v>
      </c>
      <c r="I16">
        <v>119.4</v>
      </c>
      <c r="J16">
        <f t="shared" si="0"/>
        <v>14256.36</v>
      </c>
      <c r="N16">
        <f t="shared" si="1"/>
        <v>471.48684635195241</v>
      </c>
      <c r="O16">
        <f t="shared" si="2"/>
        <v>-3.446846351952388</v>
      </c>
      <c r="R16">
        <v>488.7</v>
      </c>
      <c r="S16">
        <v>1</v>
      </c>
      <c r="T16">
        <v>124.1</v>
      </c>
      <c r="U16">
        <f t="shared" si="3"/>
        <v>15400.81</v>
      </c>
      <c r="Y16">
        <f t="shared" si="4"/>
        <v>488.26196848842028</v>
      </c>
      <c r="Z16">
        <f t="shared" si="5"/>
        <v>0.43803151157970888</v>
      </c>
    </row>
    <row r="17" spans="1:26" x14ac:dyDescent="0.2">
      <c r="A17">
        <v>122.1</v>
      </c>
      <c r="B17">
        <v>479.26</v>
      </c>
      <c r="D17">
        <v>119.5</v>
      </c>
      <c r="E17">
        <v>468.31</v>
      </c>
      <c r="G17">
        <v>468.31</v>
      </c>
      <c r="H17">
        <v>1</v>
      </c>
      <c r="I17">
        <v>119.5</v>
      </c>
      <c r="J17">
        <f t="shared" si="0"/>
        <v>14280.25</v>
      </c>
      <c r="N17">
        <f t="shared" si="1"/>
        <v>471.67837199870337</v>
      </c>
      <c r="O17">
        <f t="shared" si="2"/>
        <v>-3.3683719987033669</v>
      </c>
      <c r="R17">
        <v>489.28</v>
      </c>
      <c r="S17">
        <v>1</v>
      </c>
      <c r="T17">
        <v>124.1</v>
      </c>
      <c r="U17">
        <f t="shared" si="3"/>
        <v>15400.81</v>
      </c>
      <c r="Y17">
        <f t="shared" si="4"/>
        <v>488.26196848842028</v>
      </c>
      <c r="Z17">
        <f t="shared" si="5"/>
        <v>1.018031511579693</v>
      </c>
    </row>
    <row r="18" spans="1:26" x14ac:dyDescent="0.2">
      <c r="A18">
        <v>120.5</v>
      </c>
      <c r="B18">
        <v>479.27</v>
      </c>
      <c r="D18">
        <v>119.6</v>
      </c>
      <c r="E18">
        <v>468.55</v>
      </c>
      <c r="G18">
        <v>468.55</v>
      </c>
      <c r="H18">
        <v>1</v>
      </c>
      <c r="I18">
        <v>119.6</v>
      </c>
      <c r="J18">
        <f t="shared" si="0"/>
        <v>14304.159999999998</v>
      </c>
      <c r="N18">
        <f t="shared" si="1"/>
        <v>471.84455506695667</v>
      </c>
      <c r="O18">
        <f t="shared" si="2"/>
        <v>-3.2945550669566614</v>
      </c>
      <c r="R18">
        <v>489.39</v>
      </c>
      <c r="S18">
        <v>1</v>
      </c>
      <c r="T18">
        <v>124.2</v>
      </c>
      <c r="U18">
        <f t="shared" si="3"/>
        <v>15425.640000000001</v>
      </c>
      <c r="Y18">
        <f t="shared" si="4"/>
        <v>488.71982731056687</v>
      </c>
      <c r="Z18">
        <f t="shared" si="5"/>
        <v>0.67017268943311592</v>
      </c>
    </row>
    <row r="19" spans="1:26" x14ac:dyDescent="0.2">
      <c r="A19">
        <v>120</v>
      </c>
      <c r="B19">
        <v>474.31</v>
      </c>
      <c r="D19">
        <v>119.9</v>
      </c>
      <c r="E19">
        <v>469.52</v>
      </c>
      <c r="G19">
        <v>469.52</v>
      </c>
      <c r="H19">
        <v>1</v>
      </c>
      <c r="I19">
        <v>119.9</v>
      </c>
      <c r="J19">
        <f t="shared" si="0"/>
        <v>14376.010000000002</v>
      </c>
      <c r="N19">
        <f t="shared" si="1"/>
        <v>472.19104880065061</v>
      </c>
      <c r="O19">
        <f t="shared" si="2"/>
        <v>-2.6710488006506239</v>
      </c>
      <c r="R19">
        <v>489.72</v>
      </c>
      <c r="S19">
        <v>1</v>
      </c>
      <c r="T19">
        <v>124.3</v>
      </c>
      <c r="U19">
        <f t="shared" si="3"/>
        <v>15450.49</v>
      </c>
      <c r="Y19">
        <f t="shared" si="4"/>
        <v>489.17083530469881</v>
      </c>
      <c r="Z19">
        <f t="shared" si="5"/>
        <v>0.54916469530121503</v>
      </c>
    </row>
    <row r="20" spans="1:26" x14ac:dyDescent="0.2">
      <c r="A20">
        <v>124.3</v>
      </c>
      <c r="B20">
        <v>489.28</v>
      </c>
      <c r="D20">
        <v>119.9</v>
      </c>
      <c r="E20">
        <v>469.58</v>
      </c>
      <c r="G20">
        <v>469.58</v>
      </c>
      <c r="H20">
        <v>1</v>
      </c>
      <c r="I20">
        <v>119.9</v>
      </c>
      <c r="J20">
        <f t="shared" si="0"/>
        <v>14376.010000000002</v>
      </c>
      <c r="N20">
        <f t="shared" si="1"/>
        <v>472.19104880065061</v>
      </c>
      <c r="O20">
        <f t="shared" si="2"/>
        <v>-2.6110488006506216</v>
      </c>
      <c r="R20">
        <v>489.88</v>
      </c>
      <c r="S20">
        <v>1</v>
      </c>
      <c r="T20">
        <v>124.5</v>
      </c>
      <c r="U20">
        <f t="shared" si="3"/>
        <v>15500.25</v>
      </c>
      <c r="Y20">
        <f t="shared" si="4"/>
        <v>490.05229880892693</v>
      </c>
      <c r="Z20">
        <f t="shared" si="5"/>
        <v>-0.17229880892693927</v>
      </c>
    </row>
    <row r="21" spans="1:26" x14ac:dyDescent="0.2">
      <c r="A21">
        <v>122.5</v>
      </c>
      <c r="B21">
        <v>482.5</v>
      </c>
      <c r="D21">
        <v>119.9</v>
      </c>
      <c r="E21">
        <v>469.85</v>
      </c>
      <c r="G21">
        <v>469.85</v>
      </c>
      <c r="H21">
        <v>1</v>
      </c>
      <c r="I21">
        <v>119.9</v>
      </c>
      <c r="J21">
        <f t="shared" si="0"/>
        <v>14376.010000000002</v>
      </c>
      <c r="N21">
        <f t="shared" si="1"/>
        <v>472.19104880065061</v>
      </c>
      <c r="O21">
        <f t="shared" si="2"/>
        <v>-2.341048800650583</v>
      </c>
      <c r="R21">
        <v>490.02</v>
      </c>
      <c r="S21">
        <v>1</v>
      </c>
      <c r="T21">
        <v>124.5</v>
      </c>
      <c r="U21">
        <f t="shared" si="3"/>
        <v>15500.25</v>
      </c>
      <c r="Y21">
        <f t="shared" si="4"/>
        <v>490.05229880892693</v>
      </c>
      <c r="Z21">
        <f t="shared" si="5"/>
        <v>-3.2298808926952915E-2</v>
      </c>
    </row>
    <row r="22" spans="1:26" x14ac:dyDescent="0.2">
      <c r="A22">
        <v>122.7</v>
      </c>
      <c r="B22">
        <v>479.41</v>
      </c>
      <c r="D22">
        <v>119.9</v>
      </c>
      <c r="E22">
        <v>470.52</v>
      </c>
      <c r="G22">
        <v>470.52</v>
      </c>
      <c r="H22">
        <v>1</v>
      </c>
      <c r="I22">
        <v>119.9</v>
      </c>
      <c r="J22">
        <f t="shared" si="0"/>
        <v>14376.010000000002</v>
      </c>
      <c r="N22">
        <f t="shared" si="1"/>
        <v>472.19104880065061</v>
      </c>
      <c r="O22">
        <f t="shared" si="2"/>
        <v>-1.6710488006506239</v>
      </c>
      <c r="R22">
        <v>491.35</v>
      </c>
      <c r="S22">
        <v>1</v>
      </c>
      <c r="T22">
        <v>124.6</v>
      </c>
      <c r="U22">
        <f t="shared" si="3"/>
        <v>15525.159999999998</v>
      </c>
      <c r="Y22">
        <f t="shared" si="4"/>
        <v>490.48275431902039</v>
      </c>
      <c r="Z22">
        <f t="shared" si="5"/>
        <v>0.86724568097963584</v>
      </c>
    </row>
    <row r="23" spans="1:26" x14ac:dyDescent="0.2">
      <c r="A23">
        <v>120.9</v>
      </c>
      <c r="B23">
        <v>473.47</v>
      </c>
      <c r="D23">
        <v>120</v>
      </c>
      <c r="E23">
        <v>470.66</v>
      </c>
      <c r="G23">
        <v>470.66</v>
      </c>
      <c r="H23">
        <v>1</v>
      </c>
      <c r="I23">
        <v>120</v>
      </c>
      <c r="J23">
        <f t="shared" si="0"/>
        <v>14400</v>
      </c>
      <c r="N23">
        <f t="shared" si="1"/>
        <v>472.2558615548769</v>
      </c>
      <c r="O23">
        <f t="shared" si="2"/>
        <v>-1.5958615548768762</v>
      </c>
      <c r="R23">
        <v>491.91</v>
      </c>
      <c r="S23">
        <v>1</v>
      </c>
      <c r="T23">
        <v>124.7</v>
      </c>
      <c r="U23">
        <f t="shared" si="3"/>
        <v>15550.09</v>
      </c>
      <c r="Y23">
        <f t="shared" si="4"/>
        <v>490.90635900110192</v>
      </c>
      <c r="Z23">
        <f t="shared" si="5"/>
        <v>1.0036409988981063</v>
      </c>
    </row>
    <row r="24" spans="1:26" x14ac:dyDescent="0.2">
      <c r="A24">
        <v>125.1</v>
      </c>
      <c r="B24">
        <v>492.78</v>
      </c>
      <c r="D24">
        <v>120</v>
      </c>
      <c r="E24">
        <v>471.03</v>
      </c>
      <c r="G24">
        <v>471.03</v>
      </c>
      <c r="H24">
        <v>1</v>
      </c>
      <c r="I24">
        <v>120</v>
      </c>
      <c r="J24">
        <f t="shared" si="0"/>
        <v>14400</v>
      </c>
      <c r="N24">
        <f t="shared" si="1"/>
        <v>472.2558615548769</v>
      </c>
      <c r="O24">
        <f t="shared" si="2"/>
        <v>-1.2258615548769285</v>
      </c>
      <c r="R24">
        <v>492.2</v>
      </c>
      <c r="S24">
        <v>1</v>
      </c>
      <c r="T24">
        <v>124.8</v>
      </c>
      <c r="U24">
        <f t="shared" si="3"/>
        <v>15575.039999999999</v>
      </c>
      <c r="Y24">
        <f t="shared" si="4"/>
        <v>491.32311285517244</v>
      </c>
      <c r="Z24">
        <f t="shared" si="5"/>
        <v>0.87688714482754904</v>
      </c>
    </row>
    <row r="25" spans="1:26" x14ac:dyDescent="0.2">
      <c r="A25">
        <v>124.5</v>
      </c>
      <c r="B25">
        <v>493.03</v>
      </c>
      <c r="D25">
        <v>120</v>
      </c>
      <c r="E25">
        <v>471.35</v>
      </c>
      <c r="G25">
        <v>471.35</v>
      </c>
      <c r="H25">
        <v>1</v>
      </c>
      <c r="I25">
        <v>120</v>
      </c>
      <c r="J25">
        <f t="shared" si="0"/>
        <v>14400</v>
      </c>
      <c r="N25">
        <f t="shared" si="1"/>
        <v>472.2558615548769</v>
      </c>
      <c r="O25">
        <f t="shared" si="2"/>
        <v>-0.90586155487687847</v>
      </c>
      <c r="R25">
        <v>492.78</v>
      </c>
      <c r="S25">
        <v>1</v>
      </c>
      <c r="T25">
        <v>125</v>
      </c>
      <c r="U25">
        <f t="shared" si="3"/>
        <v>15625</v>
      </c>
      <c r="Y25">
        <f t="shared" si="4"/>
        <v>492.13606807927135</v>
      </c>
      <c r="Z25">
        <f t="shared" si="5"/>
        <v>0.64393192072861893</v>
      </c>
    </row>
    <row r="26" spans="1:26" x14ac:dyDescent="0.2">
      <c r="A26">
        <v>118.7</v>
      </c>
      <c r="B26">
        <v>479.24</v>
      </c>
      <c r="D26">
        <v>120</v>
      </c>
      <c r="E26">
        <v>472.86</v>
      </c>
      <c r="G26">
        <v>472.86</v>
      </c>
      <c r="H26">
        <v>1</v>
      </c>
      <c r="I26">
        <v>120</v>
      </c>
      <c r="J26">
        <f t="shared" si="0"/>
        <v>14400</v>
      </c>
      <c r="N26">
        <f t="shared" si="1"/>
        <v>472.2558615548769</v>
      </c>
      <c r="O26">
        <f t="shared" si="2"/>
        <v>0.60413844512311243</v>
      </c>
      <c r="R26">
        <v>492.88</v>
      </c>
      <c r="S26">
        <v>1</v>
      </c>
      <c r="T26">
        <v>125.1</v>
      </c>
      <c r="U26">
        <f t="shared" si="3"/>
        <v>15650.009999999998</v>
      </c>
      <c r="Y26">
        <f t="shared" si="4"/>
        <v>492.53226944930339</v>
      </c>
      <c r="Z26">
        <f t="shared" si="5"/>
        <v>0.34773055069661041</v>
      </c>
    </row>
    <row r="27" spans="1:26" x14ac:dyDescent="0.2">
      <c r="A27">
        <v>122.1</v>
      </c>
      <c r="B27">
        <v>481.62</v>
      </c>
      <c r="D27">
        <v>120.1</v>
      </c>
      <c r="E27">
        <v>473.47</v>
      </c>
      <c r="G27">
        <v>473.47</v>
      </c>
      <c r="H27">
        <v>1</v>
      </c>
      <c r="I27">
        <v>120.1</v>
      </c>
      <c r="J27">
        <f t="shared" si="0"/>
        <v>14424.009999999998</v>
      </c>
      <c r="N27">
        <f t="shared" si="1"/>
        <v>472.29533173058371</v>
      </c>
      <c r="O27">
        <f t="shared" si="2"/>
        <v>1.1746682694163155</v>
      </c>
      <c r="R27">
        <v>493.03</v>
      </c>
      <c r="S27">
        <v>1</v>
      </c>
      <c r="T27">
        <v>125.1</v>
      </c>
      <c r="U27">
        <f t="shared" si="3"/>
        <v>15650.009999999998</v>
      </c>
      <c r="Y27">
        <f t="shared" si="4"/>
        <v>492.53226944930339</v>
      </c>
      <c r="Z27">
        <f t="shared" si="5"/>
        <v>0.49773055069658767</v>
      </c>
    </row>
    <row r="28" spans="1:26" x14ac:dyDescent="0.2">
      <c r="A28">
        <v>125.7</v>
      </c>
      <c r="B28">
        <v>492.2</v>
      </c>
      <c r="D28">
        <v>120.1</v>
      </c>
      <c r="E28">
        <v>473.83</v>
      </c>
      <c r="G28">
        <v>473.83</v>
      </c>
      <c r="H28">
        <v>1</v>
      </c>
      <c r="I28">
        <v>120.1</v>
      </c>
      <c r="J28">
        <f t="shared" si="0"/>
        <v>14424.009999999998</v>
      </c>
      <c r="N28">
        <f t="shared" si="1"/>
        <v>472.29533173058371</v>
      </c>
      <c r="O28">
        <f t="shared" si="2"/>
        <v>1.5346682694162723</v>
      </c>
      <c r="R28">
        <v>494.76</v>
      </c>
      <c r="S28">
        <v>1</v>
      </c>
      <c r="T28">
        <v>125.6</v>
      </c>
      <c r="U28">
        <f t="shared" si="3"/>
        <v>15775.359999999999</v>
      </c>
      <c r="Y28">
        <f t="shared" si="4"/>
        <v>494.41051387926746</v>
      </c>
      <c r="Z28">
        <f t="shared" si="5"/>
        <v>0.34948612073253571</v>
      </c>
    </row>
    <row r="29" spans="1:26" x14ac:dyDescent="0.2">
      <c r="A29">
        <v>121</v>
      </c>
      <c r="B29">
        <v>480.72</v>
      </c>
      <c r="D29">
        <v>120.3</v>
      </c>
      <c r="E29">
        <v>473.92</v>
      </c>
      <c r="G29">
        <v>473.92</v>
      </c>
      <c r="H29">
        <v>1</v>
      </c>
      <c r="I29">
        <v>120.3</v>
      </c>
      <c r="J29">
        <f t="shared" si="0"/>
        <v>14472.09</v>
      </c>
      <c r="N29">
        <f t="shared" si="1"/>
        <v>472.29824434648253</v>
      </c>
      <c r="O29">
        <f t="shared" si="2"/>
        <v>1.6217556535174822</v>
      </c>
      <c r="R29">
        <v>494.88</v>
      </c>
      <c r="S29">
        <v>1</v>
      </c>
      <c r="T29">
        <v>125.7</v>
      </c>
      <c r="U29">
        <f t="shared" si="3"/>
        <v>15800.490000000002</v>
      </c>
      <c r="Y29">
        <f t="shared" si="4"/>
        <v>494.7656102812216</v>
      </c>
      <c r="Z29">
        <f t="shared" si="5"/>
        <v>0.11438971877839776</v>
      </c>
    </row>
    <row r="30" spans="1:26" x14ac:dyDescent="0.2">
      <c r="A30">
        <v>123.6</v>
      </c>
      <c r="B30">
        <v>485.25</v>
      </c>
      <c r="D30">
        <v>120.3</v>
      </c>
      <c r="E30">
        <v>474.31</v>
      </c>
      <c r="G30">
        <v>474.31</v>
      </c>
      <c r="H30">
        <v>1</v>
      </c>
      <c r="I30">
        <v>120.3</v>
      </c>
      <c r="J30">
        <f t="shared" si="0"/>
        <v>14472.09</v>
      </c>
      <c r="N30">
        <f t="shared" si="1"/>
        <v>472.29824434648253</v>
      </c>
      <c r="O30">
        <f t="shared" si="2"/>
        <v>2.0117556535174685</v>
      </c>
      <c r="R30">
        <v>495.56</v>
      </c>
      <c r="S30">
        <v>1</v>
      </c>
      <c r="T30">
        <v>126.1</v>
      </c>
      <c r="U30">
        <f t="shared" si="3"/>
        <v>15901.21</v>
      </c>
      <c r="Y30">
        <f t="shared" si="4"/>
        <v>496.11748760891533</v>
      </c>
      <c r="Z30">
        <f t="shared" si="5"/>
        <v>-0.55748760891532356</v>
      </c>
    </row>
    <row r="31" spans="1:26" x14ac:dyDescent="0.2">
      <c r="A31">
        <v>125</v>
      </c>
      <c r="B31">
        <v>492.88</v>
      </c>
      <c r="D31">
        <v>120.5</v>
      </c>
      <c r="E31">
        <v>474.53</v>
      </c>
      <c r="G31">
        <v>474.53</v>
      </c>
      <c r="H31">
        <v>1</v>
      </c>
      <c r="I31">
        <v>120.5</v>
      </c>
      <c r="J31">
        <f t="shared" si="0"/>
        <v>14520.25</v>
      </c>
      <c r="N31">
        <f t="shared" si="1"/>
        <v>472.19978664836162</v>
      </c>
      <c r="O31">
        <f t="shared" si="2"/>
        <v>2.3302133516383492</v>
      </c>
      <c r="R31">
        <v>496.93</v>
      </c>
      <c r="S31">
        <v>1</v>
      </c>
      <c r="T31">
        <v>126.5</v>
      </c>
      <c r="U31">
        <f t="shared" si="3"/>
        <v>16002.25</v>
      </c>
      <c r="Y31">
        <f t="shared" si="4"/>
        <v>497.35975168840469</v>
      </c>
      <c r="Z31">
        <f t="shared" si="5"/>
        <v>-0.42975168840467859</v>
      </c>
    </row>
    <row r="32" spans="1:26" x14ac:dyDescent="0.2">
      <c r="A32">
        <v>124.1</v>
      </c>
      <c r="B32">
        <v>489.39</v>
      </c>
      <c r="D32">
        <v>120.5</v>
      </c>
      <c r="E32">
        <v>474.58</v>
      </c>
      <c r="G32">
        <v>474.58</v>
      </c>
      <c r="H32">
        <v>1</v>
      </c>
      <c r="I32">
        <v>120.5</v>
      </c>
      <c r="J32">
        <f t="shared" si="0"/>
        <v>14520.25</v>
      </c>
      <c r="N32">
        <f t="shared" si="1"/>
        <v>472.19978664836162</v>
      </c>
      <c r="O32">
        <f t="shared" si="2"/>
        <v>2.3802133516383606</v>
      </c>
      <c r="R32">
        <v>497.53</v>
      </c>
      <c r="S32">
        <v>1</v>
      </c>
      <c r="T32">
        <v>129</v>
      </c>
      <c r="U32">
        <f t="shared" si="3"/>
        <v>16641</v>
      </c>
      <c r="Y32">
        <f t="shared" si="4"/>
        <v>502.6404770306126</v>
      </c>
      <c r="Z32">
        <f t="shared" si="5"/>
        <v>-5.1104770306126284</v>
      </c>
    </row>
    <row r="33" spans="1:39" x14ac:dyDescent="0.2">
      <c r="A33">
        <v>116.6</v>
      </c>
      <c r="B33">
        <v>467.88</v>
      </c>
      <c r="D33">
        <v>120.6</v>
      </c>
      <c r="E33">
        <v>474.72</v>
      </c>
      <c r="G33">
        <v>474.72</v>
      </c>
      <c r="H33">
        <v>1</v>
      </c>
      <c r="I33">
        <v>120.6</v>
      </c>
      <c r="J33">
        <f t="shared" si="0"/>
        <v>14544.359999999999</v>
      </c>
      <c r="N33">
        <f t="shared" si="1"/>
        <v>472.11254393153649</v>
      </c>
      <c r="O33">
        <f t="shared" si="2"/>
        <v>2.6074560684635344</v>
      </c>
      <c r="R33">
        <v>504.94</v>
      </c>
      <c r="S33">
        <v>1</v>
      </c>
      <c r="T33">
        <v>129.69999999999999</v>
      </c>
      <c r="U33">
        <f t="shared" si="3"/>
        <v>16822.089999999997</v>
      </c>
      <c r="Y33">
        <f t="shared" si="4"/>
        <v>503.3517873890105</v>
      </c>
      <c r="Z33">
        <f t="shared" si="5"/>
        <v>1.5882126109895012</v>
      </c>
    </row>
    <row r="34" spans="1:39" x14ac:dyDescent="0.2">
      <c r="A34">
        <v>120.7</v>
      </c>
      <c r="B34">
        <v>471.03</v>
      </c>
      <c r="D34">
        <v>120.7</v>
      </c>
      <c r="E34">
        <v>475.37</v>
      </c>
      <c r="G34">
        <v>475.37</v>
      </c>
      <c r="H34">
        <v>1</v>
      </c>
      <c r="I34">
        <v>120.7</v>
      </c>
      <c r="J34">
        <f t="shared" si="0"/>
        <v>14568.49</v>
      </c>
      <c r="N34">
        <f t="shared" si="1"/>
        <v>471.99995863620643</v>
      </c>
      <c r="O34">
        <f t="shared" si="2"/>
        <v>3.3700413637935753</v>
      </c>
      <c r="R34">
        <v>505.7</v>
      </c>
      <c r="S34">
        <v>1</v>
      </c>
      <c r="T34">
        <v>130</v>
      </c>
      <c r="U34">
        <f t="shared" si="3"/>
        <v>16900</v>
      </c>
      <c r="Y34">
        <f t="shared" si="4"/>
        <v>503.55387226527455</v>
      </c>
      <c r="Z34">
        <f t="shared" si="5"/>
        <v>2.1461277347254395</v>
      </c>
    </row>
    <row r="35" spans="1:39" x14ac:dyDescent="0.2">
      <c r="A35">
        <v>123.6</v>
      </c>
      <c r="B35">
        <v>483.84</v>
      </c>
      <c r="D35">
        <v>120.7</v>
      </c>
      <c r="E35">
        <v>475.46</v>
      </c>
    </row>
    <row r="36" spans="1:39" x14ac:dyDescent="0.2">
      <c r="A36">
        <v>121.1</v>
      </c>
      <c r="B36">
        <v>477.28</v>
      </c>
      <c r="D36">
        <v>120.7</v>
      </c>
      <c r="E36">
        <v>476.84</v>
      </c>
    </row>
    <row r="37" spans="1:39" ht="16" x14ac:dyDescent="0.2">
      <c r="A37">
        <v>118.1</v>
      </c>
      <c r="B37">
        <v>466.88</v>
      </c>
      <c r="D37">
        <v>120.8</v>
      </c>
      <c r="E37">
        <v>477.21</v>
      </c>
      <c r="G37" s="12" t="s">
        <v>113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 x14ac:dyDescent="0.2">
      <c r="A38">
        <v>118</v>
      </c>
      <c r="B38">
        <v>460.42</v>
      </c>
      <c r="D38">
        <v>120.8</v>
      </c>
      <c r="E38">
        <v>477.28</v>
      </c>
      <c r="G38" s="11">
        <v>1</v>
      </c>
      <c r="H38" s="11">
        <v>1</v>
      </c>
      <c r="I38" s="11">
        <v>1</v>
      </c>
      <c r="J38" s="11">
        <v>1</v>
      </c>
      <c r="K38" s="11">
        <v>1</v>
      </c>
      <c r="L38" s="11">
        <v>1</v>
      </c>
      <c r="M38" s="11">
        <v>1</v>
      </c>
      <c r="N38" s="11">
        <v>1</v>
      </c>
      <c r="O38" s="11">
        <v>1</v>
      </c>
      <c r="P38" s="11">
        <v>1</v>
      </c>
      <c r="Q38" s="11">
        <v>1</v>
      </c>
      <c r="R38" s="11">
        <v>1</v>
      </c>
      <c r="S38" s="11">
        <v>1</v>
      </c>
      <c r="T38" s="11">
        <v>1</v>
      </c>
      <c r="U38" s="11">
        <v>1</v>
      </c>
      <c r="V38" s="11">
        <v>1</v>
      </c>
      <c r="W38" s="11">
        <v>1</v>
      </c>
      <c r="X38" s="11">
        <v>1</v>
      </c>
      <c r="Y38" s="11">
        <v>1</v>
      </c>
      <c r="Z38" s="11">
        <v>1</v>
      </c>
      <c r="AA38" s="11">
        <v>1</v>
      </c>
      <c r="AB38" s="11">
        <v>1</v>
      </c>
      <c r="AC38" s="11">
        <v>1</v>
      </c>
      <c r="AD38" s="11">
        <v>1</v>
      </c>
      <c r="AE38" s="11">
        <v>1</v>
      </c>
      <c r="AF38" s="11">
        <v>1</v>
      </c>
      <c r="AG38" s="11">
        <v>1</v>
      </c>
      <c r="AH38" s="11">
        <v>1</v>
      </c>
      <c r="AI38" s="11">
        <v>1</v>
      </c>
      <c r="AJ38" s="11">
        <v>1</v>
      </c>
      <c r="AK38" s="11">
        <v>1</v>
      </c>
      <c r="AL38" s="11">
        <v>1</v>
      </c>
      <c r="AM38" s="11">
        <v>1</v>
      </c>
    </row>
    <row r="39" spans="1:39" x14ac:dyDescent="0.2">
      <c r="A39">
        <v>119.4</v>
      </c>
      <c r="B39">
        <v>460.38</v>
      </c>
      <c r="D39">
        <v>120.9</v>
      </c>
      <c r="E39">
        <v>477.7</v>
      </c>
      <c r="G39" s="11">
        <v>115.8</v>
      </c>
      <c r="H39" s="11">
        <v>116.4</v>
      </c>
      <c r="I39" s="11">
        <v>116.6</v>
      </c>
      <c r="J39" s="11">
        <v>116.6</v>
      </c>
      <c r="K39" s="11">
        <v>116.7</v>
      </c>
      <c r="L39" s="11">
        <v>117</v>
      </c>
      <c r="M39" s="11">
        <v>117.4</v>
      </c>
      <c r="N39" s="11">
        <v>117.7</v>
      </c>
      <c r="O39" s="11">
        <v>118</v>
      </c>
      <c r="P39" s="11">
        <v>118.1</v>
      </c>
      <c r="Q39" s="11">
        <v>118.2</v>
      </c>
      <c r="R39" s="11">
        <v>118.3</v>
      </c>
      <c r="S39" s="11">
        <v>118.7</v>
      </c>
      <c r="T39" s="11">
        <v>119.1</v>
      </c>
      <c r="U39" s="11">
        <v>119.4</v>
      </c>
      <c r="V39" s="11">
        <v>119.5</v>
      </c>
      <c r="W39" s="11">
        <v>119.6</v>
      </c>
      <c r="X39" s="11">
        <v>119.9</v>
      </c>
      <c r="Y39" s="11">
        <v>119.9</v>
      </c>
      <c r="Z39" s="11">
        <v>119.9</v>
      </c>
      <c r="AA39" s="11">
        <v>119.9</v>
      </c>
      <c r="AB39" s="11">
        <v>120</v>
      </c>
      <c r="AC39" s="11">
        <v>120</v>
      </c>
      <c r="AD39" s="11">
        <v>120</v>
      </c>
      <c r="AE39" s="11">
        <v>120</v>
      </c>
      <c r="AF39" s="11">
        <v>120.1</v>
      </c>
      <c r="AG39" s="11">
        <v>120.1</v>
      </c>
      <c r="AH39" s="11">
        <v>120.3</v>
      </c>
      <c r="AI39" s="11">
        <v>120.3</v>
      </c>
      <c r="AJ39" s="11">
        <v>120.5</v>
      </c>
      <c r="AK39" s="11">
        <v>120.5</v>
      </c>
      <c r="AL39" s="11">
        <v>120.6</v>
      </c>
      <c r="AM39" s="11">
        <v>120.7</v>
      </c>
    </row>
    <row r="40" spans="1:39" x14ac:dyDescent="0.2">
      <c r="A40">
        <v>123</v>
      </c>
      <c r="B40">
        <v>485.69</v>
      </c>
      <c r="D40">
        <v>120.9</v>
      </c>
      <c r="E40">
        <v>477.82</v>
      </c>
      <c r="G40" s="11">
        <f t="shared" ref="G40:AM40" si="6">G39^2</f>
        <v>13409.64</v>
      </c>
      <c r="H40" s="11">
        <f t="shared" si="6"/>
        <v>13548.960000000001</v>
      </c>
      <c r="I40" s="11">
        <f t="shared" si="6"/>
        <v>13595.56</v>
      </c>
      <c r="J40" s="11">
        <f t="shared" si="6"/>
        <v>13595.56</v>
      </c>
      <c r="K40" s="11">
        <f t="shared" si="6"/>
        <v>13618.890000000001</v>
      </c>
      <c r="L40" s="11">
        <f t="shared" si="6"/>
        <v>13689</v>
      </c>
      <c r="M40" s="11">
        <f t="shared" si="6"/>
        <v>13782.760000000002</v>
      </c>
      <c r="N40" s="11">
        <f t="shared" si="6"/>
        <v>13853.29</v>
      </c>
      <c r="O40" s="11">
        <f t="shared" si="6"/>
        <v>13924</v>
      </c>
      <c r="P40" s="11">
        <f t="shared" si="6"/>
        <v>13947.609999999999</v>
      </c>
      <c r="Q40" s="11">
        <f t="shared" si="6"/>
        <v>13971.24</v>
      </c>
      <c r="R40" s="11">
        <f t="shared" si="6"/>
        <v>13994.89</v>
      </c>
      <c r="S40" s="11">
        <f t="shared" si="6"/>
        <v>14089.69</v>
      </c>
      <c r="T40" s="11">
        <f t="shared" si="6"/>
        <v>14184.81</v>
      </c>
      <c r="U40" s="11">
        <f t="shared" si="6"/>
        <v>14256.36</v>
      </c>
      <c r="V40" s="11">
        <f t="shared" si="6"/>
        <v>14280.25</v>
      </c>
      <c r="W40" s="11">
        <f t="shared" si="6"/>
        <v>14304.159999999998</v>
      </c>
      <c r="X40" s="11">
        <f t="shared" si="6"/>
        <v>14376.010000000002</v>
      </c>
      <c r="Y40" s="11">
        <f t="shared" si="6"/>
        <v>14376.010000000002</v>
      </c>
      <c r="Z40" s="11">
        <f t="shared" si="6"/>
        <v>14376.010000000002</v>
      </c>
      <c r="AA40" s="11">
        <f t="shared" si="6"/>
        <v>14376.010000000002</v>
      </c>
      <c r="AB40" s="11">
        <f t="shared" si="6"/>
        <v>14400</v>
      </c>
      <c r="AC40" s="11">
        <f t="shared" si="6"/>
        <v>14400</v>
      </c>
      <c r="AD40" s="11">
        <f t="shared" si="6"/>
        <v>14400</v>
      </c>
      <c r="AE40" s="11">
        <f t="shared" si="6"/>
        <v>14400</v>
      </c>
      <c r="AF40" s="11">
        <f t="shared" si="6"/>
        <v>14424.009999999998</v>
      </c>
      <c r="AG40" s="11">
        <f t="shared" si="6"/>
        <v>14424.009999999998</v>
      </c>
      <c r="AH40" s="11">
        <f t="shared" si="6"/>
        <v>14472.09</v>
      </c>
      <c r="AI40" s="11">
        <f t="shared" si="6"/>
        <v>14472.09</v>
      </c>
      <c r="AJ40" s="11">
        <f t="shared" si="6"/>
        <v>14520.25</v>
      </c>
      <c r="AK40" s="11">
        <f t="shared" si="6"/>
        <v>14520.25</v>
      </c>
      <c r="AL40" s="11">
        <f t="shared" si="6"/>
        <v>14544.359999999999</v>
      </c>
      <c r="AM40" s="11">
        <f t="shared" si="6"/>
        <v>14568.49</v>
      </c>
    </row>
    <row r="41" spans="1:39" x14ac:dyDescent="0.2">
      <c r="A41">
        <v>121.9</v>
      </c>
      <c r="B41">
        <v>474.58</v>
      </c>
      <c r="D41">
        <v>121</v>
      </c>
      <c r="E41">
        <v>478.07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 x14ac:dyDescent="0.2">
      <c r="A42">
        <v>123.7</v>
      </c>
      <c r="B42">
        <v>486.69</v>
      </c>
      <c r="D42">
        <v>121</v>
      </c>
      <c r="E42">
        <v>478.59</v>
      </c>
      <c r="G42" s="11" t="s">
        <v>108</v>
      </c>
      <c r="H42" s="11"/>
      <c r="I42" s="11"/>
      <c r="J42" s="11"/>
      <c r="K42" s="11" t="s">
        <v>109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x14ac:dyDescent="0.2">
      <c r="A43">
        <v>122.4</v>
      </c>
      <c r="B43">
        <v>480.77</v>
      </c>
      <c r="D43">
        <v>121.1</v>
      </c>
      <c r="E43">
        <v>478.93</v>
      </c>
      <c r="G43" s="11" cm="1">
        <f t="array" ref="G43:I45">MMULT(G38:AM40,H2:J34)</f>
        <v>33</v>
      </c>
      <c r="H43" s="11">
        <v>3925.8</v>
      </c>
      <c r="I43" s="11">
        <v>467096.26</v>
      </c>
      <c r="J43" s="11"/>
      <c r="K43" s="11" cm="1">
        <f t="array" ref="K43:M45">MINVERSE(G43:I45)</f>
        <v>2212995.5046685012</v>
      </c>
      <c r="L43" s="11">
        <v>-37367.463153308679</v>
      </c>
      <c r="M43" s="11">
        <v>157.71553425240162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spans="1:39" x14ac:dyDescent="0.2">
      <c r="A44">
        <v>123.9</v>
      </c>
      <c r="B44">
        <v>487.71</v>
      </c>
      <c r="D44">
        <v>121.1</v>
      </c>
      <c r="E44">
        <v>479.03</v>
      </c>
      <c r="G44" s="11">
        <v>3925.8</v>
      </c>
      <c r="H44" s="11">
        <v>467096.26</v>
      </c>
      <c r="I44" s="11">
        <v>55583773.494000003</v>
      </c>
      <c r="J44" s="11"/>
      <c r="K44" s="11">
        <v>-37367.463153307843</v>
      </c>
      <c r="L44" s="11">
        <v>630.98187292716102</v>
      </c>
      <c r="M44" s="11">
        <v>-2.6632248193943791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spans="1:39" x14ac:dyDescent="0.2">
      <c r="A45">
        <v>123.1</v>
      </c>
      <c r="B45">
        <v>488.7</v>
      </c>
      <c r="D45">
        <v>121.1</v>
      </c>
      <c r="E45">
        <v>479.24</v>
      </c>
      <c r="G45" s="11">
        <v>467096.26</v>
      </c>
      <c r="H45" s="11">
        <v>55583773.494000003</v>
      </c>
      <c r="I45" s="11">
        <v>6615345084.9154005</v>
      </c>
      <c r="J45" s="11"/>
      <c r="K45" s="11">
        <v>157.71553425239455</v>
      </c>
      <c r="L45" s="11">
        <v>-2.66322481939432</v>
      </c>
      <c r="M45" s="11">
        <v>1.1241099138000378E-2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spans="1:39" x14ac:dyDescent="0.2">
      <c r="A46">
        <v>125.1</v>
      </c>
      <c r="B46">
        <v>497.53</v>
      </c>
      <c r="D46">
        <v>121.2</v>
      </c>
      <c r="E46">
        <v>479.26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spans="1:39" x14ac:dyDescent="0.2">
      <c r="A47">
        <v>120.1</v>
      </c>
      <c r="B47">
        <v>482.12</v>
      </c>
      <c r="D47">
        <v>121.4</v>
      </c>
      <c r="E47">
        <v>479.27</v>
      </c>
      <c r="G47" s="11" t="s">
        <v>110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spans="1:39" x14ac:dyDescent="0.2">
      <c r="A48">
        <v>125.6</v>
      </c>
      <c r="B48">
        <v>494.76</v>
      </c>
      <c r="D48">
        <v>121.5</v>
      </c>
      <c r="E48">
        <v>479.41</v>
      </c>
      <c r="G48" s="11" cm="1">
        <f t="array" ref="G48:AM50">MMULT(K43:M45,G38:AM40)</f>
        <v>751.80824773106724</v>
      </c>
      <c r="H48" s="11">
        <v>304.25858779065311</v>
      </c>
      <c r="I48" s="11">
        <v>180.30985329113901</v>
      </c>
      <c r="J48" s="11">
        <v>180.30985329113901</v>
      </c>
      <c r="K48" s="11">
        <v>123.06695206835866</v>
      </c>
      <c r="L48" s="11">
        <v>-29.735887488350272</v>
      </c>
      <c r="M48" s="11">
        <v>-189.31265730690211</v>
      </c>
      <c r="N48" s="11">
        <v>-275.87497247755527</v>
      </c>
      <c r="O48" s="11">
        <v>-334.04849148215726</v>
      </c>
      <c r="P48" s="11">
        <v>-347.13104311469942</v>
      </c>
      <c r="Q48" s="11">
        <v>-357.05928406119347</v>
      </c>
      <c r="R48" s="11">
        <v>-363.83321432210505</v>
      </c>
      <c r="S48" s="11">
        <v>-359.3858285183087</v>
      </c>
      <c r="T48" s="11">
        <v>-304.46947175310925</v>
      </c>
      <c r="U48" s="11">
        <v>-230.16194198699668</v>
      </c>
      <c r="V48" s="11">
        <v>-199.08414402743801</v>
      </c>
      <c r="W48" s="11">
        <v>-164.85203538415954</v>
      </c>
      <c r="X48" s="11">
        <v>-43.229845341295004</v>
      </c>
      <c r="Y48" s="11">
        <v>-43.229845341295004</v>
      </c>
      <c r="Z48" s="11">
        <v>-43.229845341295004</v>
      </c>
      <c r="AA48" s="11">
        <v>-43.229845341295004</v>
      </c>
      <c r="AB48" s="11">
        <v>3.619506043381989</v>
      </c>
      <c r="AC48" s="11">
        <v>3.619506043381989</v>
      </c>
      <c r="AD48" s="11">
        <v>3.619506043381989</v>
      </c>
      <c r="AE48" s="11">
        <v>3.619506043381989</v>
      </c>
      <c r="AF48" s="11">
        <v>53.623168112244457</v>
      </c>
      <c r="AG48" s="11">
        <v>53.623168112244457</v>
      </c>
      <c r="AH48" s="11">
        <v>163.09342430625111</v>
      </c>
      <c r="AI48" s="11">
        <v>163.09342430625111</v>
      </c>
      <c r="AJ48" s="11">
        <v>285.18092323979363</v>
      </c>
      <c r="AK48" s="11">
        <v>285.18092323979363</v>
      </c>
      <c r="AL48" s="11">
        <v>350.95613873470575</v>
      </c>
      <c r="AM48" s="11">
        <v>419.88566491380334</v>
      </c>
    </row>
    <row r="49" spans="1:39" x14ac:dyDescent="0.2">
      <c r="A49">
        <v>119.9</v>
      </c>
      <c r="B49">
        <v>473.83</v>
      </c>
      <c r="D49">
        <v>121.5</v>
      </c>
      <c r="E49">
        <v>479.57</v>
      </c>
      <c r="G49" s="11">
        <v>-12.648335486235737</v>
      </c>
      <c r="H49" s="11">
        <v>-5.0996935679577291</v>
      </c>
      <c r="I49" s="11">
        <v>-3.0095955663200584</v>
      </c>
      <c r="J49" s="11">
        <v>-3.0095955663200584</v>
      </c>
      <c r="K49" s="11">
        <v>-2.0444433100710739</v>
      </c>
      <c r="L49" s="11">
        <v>0.53142648034554441</v>
      </c>
      <c r="M49" s="11">
        <v>3.2202165847847937</v>
      </c>
      <c r="N49" s="11">
        <v>4.677531951056153</v>
      </c>
      <c r="O49" s="11">
        <v>5.6554668498138199</v>
      </c>
      <c r="P49" s="11">
        <v>5.8749161566374823</v>
      </c>
      <c r="Q49" s="11">
        <v>6.041100967071543</v>
      </c>
      <c r="R49" s="11">
        <v>6.1540212811014499</v>
      </c>
      <c r="S49" s="11">
        <v>6.0730575733905425</v>
      </c>
      <c r="T49" s="11">
        <v>5.1398619234532816</v>
      </c>
      <c r="U49" s="11">
        <v>3.8806879739349824</v>
      </c>
      <c r="V49" s="11">
        <v>3.354434331318771</v>
      </c>
      <c r="W49" s="11">
        <v>2.7749161923129577</v>
      </c>
      <c r="X49" s="11">
        <v>0.71677479697973467</v>
      </c>
      <c r="Y49" s="11">
        <v>0.71677479697973467</v>
      </c>
      <c r="Z49" s="11">
        <v>0.71677479697973467</v>
      </c>
      <c r="AA49" s="11">
        <v>0.71677479697973467</v>
      </c>
      <c r="AB49" s="11">
        <v>-7.5801327577210031E-2</v>
      </c>
      <c r="AC49" s="11">
        <v>-7.5801327577210031E-2</v>
      </c>
      <c r="AD49" s="11">
        <v>-7.5801327577210031E-2</v>
      </c>
      <c r="AE49" s="11">
        <v>-7.5801327577210031E-2</v>
      </c>
      <c r="AF49" s="11">
        <v>-0.92164194852375658</v>
      </c>
      <c r="AG49" s="11">
        <v>-0.92164194852375658</v>
      </c>
      <c r="AH49" s="11">
        <v>-2.7731166795638273</v>
      </c>
      <c r="AI49" s="11">
        <v>-2.7731166795638273</v>
      </c>
      <c r="AJ49" s="11">
        <v>-4.8376493961695815</v>
      </c>
      <c r="AK49" s="11">
        <v>-4.8376493961695815</v>
      </c>
      <c r="AL49" s="11">
        <v>-5.9498124990568613</v>
      </c>
      <c r="AM49" s="11">
        <v>-7.115240098326467</v>
      </c>
    </row>
    <row r="50" spans="1:39" x14ac:dyDescent="0.2">
      <c r="A50">
        <v>124</v>
      </c>
      <c r="B50">
        <v>482.07</v>
      </c>
      <c r="D50">
        <v>121.5</v>
      </c>
      <c r="E50">
        <v>479.8</v>
      </c>
      <c r="G50" s="11">
        <v>5.3192811427663855E-2</v>
      </c>
      <c r="H50" s="11">
        <v>2.1367851697277729E-2</v>
      </c>
      <c r="I50" s="11">
        <v>1.2558107649283556E-2</v>
      </c>
      <c r="J50" s="11">
        <v>1.2558107649283556E-2</v>
      </c>
      <c r="K50" s="11">
        <v>8.4904685993762996E-3</v>
      </c>
      <c r="L50" s="11">
        <v>-2.3635166537019359E-3</v>
      </c>
      <c r="M50" s="11">
        <v>-1.3687989232522568E-2</v>
      </c>
      <c r="N50" s="11">
        <v>-1.9820712847661071E-2</v>
      </c>
      <c r="O50" s="11">
        <v>-2.3930038617947957E-2</v>
      </c>
      <c r="P50" s="11">
        <v>-2.4850169909200304E-2</v>
      </c>
      <c r="Q50" s="11">
        <v>-2.5545479217726097E-2</v>
      </c>
      <c r="R50" s="11">
        <v>-2.6015966543383229E-2</v>
      </c>
      <c r="S50" s="11">
        <v>-2.5649696018689383E-2</v>
      </c>
      <c r="T50" s="11">
        <v>-2.1686273769802256E-2</v>
      </c>
      <c r="U50" s="11">
        <v>-1.6353076264209676E-2</v>
      </c>
      <c r="V50" s="11">
        <v>-1.4125699796807112E-2</v>
      </c>
      <c r="W50" s="11">
        <v>-1.1673501346677995E-2</v>
      </c>
      <c r="X50" s="11">
        <v>-2.9679740996186865E-3</v>
      </c>
      <c r="Y50" s="11">
        <v>-2.9679740996186865E-3</v>
      </c>
      <c r="Z50" s="11">
        <v>-2.9679740996186865E-3</v>
      </c>
      <c r="AA50" s="11">
        <v>-2.9679740996186865E-3</v>
      </c>
      <c r="AB50" s="11">
        <v>3.8351228161559447E-4</v>
      </c>
      <c r="AC50" s="11">
        <v>3.8351228161559447E-4</v>
      </c>
      <c r="AD50" s="11">
        <v>3.8351228161559447E-4</v>
      </c>
      <c r="AE50" s="11">
        <v>3.8351228161559447E-4</v>
      </c>
      <c r="AF50" s="11">
        <v>3.9598206455480067E-3</v>
      </c>
      <c r="AG50" s="11">
        <v>3.9598206455480067E-3</v>
      </c>
      <c r="AH50" s="11">
        <v>1.1786903321734599E-2</v>
      </c>
      <c r="AI50" s="11">
        <v>1.1786903321734599E-2</v>
      </c>
      <c r="AJ50" s="11">
        <v>2.0513273928969511E-2</v>
      </c>
      <c r="AK50" s="11">
        <v>2.0513273928969511E-2</v>
      </c>
      <c r="AL50" s="11">
        <v>2.5213692206705218E-2</v>
      </c>
      <c r="AM50" s="11">
        <v>3.0138932467252744E-2</v>
      </c>
    </row>
    <row r="51" spans="1:39" x14ac:dyDescent="0.2">
      <c r="A51">
        <v>124.1</v>
      </c>
      <c r="B51">
        <v>491.91</v>
      </c>
      <c r="D51">
        <v>121.6</v>
      </c>
      <c r="E51">
        <v>480.09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:39" x14ac:dyDescent="0.2">
      <c r="A52">
        <v>116.7</v>
      </c>
      <c r="B52">
        <v>468.55</v>
      </c>
      <c r="D52">
        <v>121.6</v>
      </c>
      <c r="E52">
        <v>480.1</v>
      </c>
      <c r="G52" s="11" t="s">
        <v>111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:39" x14ac:dyDescent="0.2">
      <c r="A53">
        <v>124.7</v>
      </c>
      <c r="B53">
        <v>491.35</v>
      </c>
      <c r="D53">
        <v>121.8</v>
      </c>
      <c r="E53">
        <v>480.23</v>
      </c>
      <c r="G53" s="11" cm="1">
        <f t="array" ref="G53:G55">MMULT(G48:AM50,G2:G34)</f>
        <v>-17836.970421555015</v>
      </c>
      <c r="H53" s="11"/>
      <c r="I53" s="11" t="s">
        <v>6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x14ac:dyDescent="0.2">
      <c r="A54">
        <v>120.5</v>
      </c>
      <c r="B54">
        <v>481.98</v>
      </c>
      <c r="D54">
        <v>121.9</v>
      </c>
      <c r="E54">
        <v>480.54</v>
      </c>
      <c r="G54" s="11">
        <v>304.63235673550525</v>
      </c>
      <c r="H54" s="11"/>
      <c r="I54" s="11" t="s">
        <v>7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x14ac:dyDescent="0.2">
      <c r="A55">
        <v>118.2</v>
      </c>
      <c r="B55">
        <v>469.58</v>
      </c>
      <c r="D55">
        <v>122.1</v>
      </c>
      <c r="E55">
        <v>480.72</v>
      </c>
      <c r="G55" s="11">
        <v>-1.2671289253576905</v>
      </c>
      <c r="H55" s="11"/>
      <c r="I55" s="11" t="s">
        <v>29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x14ac:dyDescent="0.2">
      <c r="A56">
        <v>117.4</v>
      </c>
      <c r="B56">
        <v>458.99</v>
      </c>
      <c r="D56">
        <v>122.1</v>
      </c>
      <c r="E56">
        <v>480.77</v>
      </c>
    </row>
    <row r="57" spans="1:39" ht="16" x14ac:dyDescent="0.2">
      <c r="A57">
        <v>120.3</v>
      </c>
      <c r="B57">
        <v>468.31</v>
      </c>
      <c r="D57">
        <v>122.1</v>
      </c>
      <c r="E57">
        <v>480.86</v>
      </c>
      <c r="G57" s="13" t="s">
        <v>114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r="58" spans="1:39" x14ac:dyDescent="0.2">
      <c r="A58">
        <v>121.5</v>
      </c>
      <c r="B58">
        <v>470.66</v>
      </c>
      <c r="D58">
        <v>122.2</v>
      </c>
      <c r="E58">
        <v>481.08</v>
      </c>
      <c r="G58" s="14">
        <v>1</v>
      </c>
      <c r="H58" s="14">
        <v>1</v>
      </c>
      <c r="I58" s="14">
        <v>1</v>
      </c>
      <c r="J58" s="14">
        <v>1</v>
      </c>
      <c r="K58" s="14">
        <v>1</v>
      </c>
      <c r="L58" s="14">
        <v>1</v>
      </c>
      <c r="M58" s="14">
        <v>1</v>
      </c>
      <c r="N58" s="14">
        <v>1</v>
      </c>
      <c r="O58" s="14">
        <v>1</v>
      </c>
      <c r="P58" s="14">
        <v>1</v>
      </c>
      <c r="Q58" s="14">
        <v>1</v>
      </c>
      <c r="R58" s="14">
        <v>1</v>
      </c>
      <c r="S58" s="14">
        <v>1</v>
      </c>
      <c r="T58" s="14">
        <v>1</v>
      </c>
      <c r="U58" s="14">
        <v>1</v>
      </c>
      <c r="V58" s="14">
        <v>1</v>
      </c>
      <c r="W58" s="14">
        <v>1</v>
      </c>
      <c r="X58" s="14">
        <v>1</v>
      </c>
      <c r="Y58" s="14">
        <v>1</v>
      </c>
      <c r="Z58" s="14">
        <v>1</v>
      </c>
      <c r="AA58" s="14">
        <v>1</v>
      </c>
      <c r="AB58" s="14">
        <v>1</v>
      </c>
      <c r="AC58" s="14">
        <v>1</v>
      </c>
      <c r="AD58" s="14">
        <v>1</v>
      </c>
      <c r="AE58" s="14">
        <v>1</v>
      </c>
      <c r="AF58" s="14">
        <v>1</v>
      </c>
      <c r="AG58" s="14">
        <v>1</v>
      </c>
      <c r="AH58" s="14">
        <v>1</v>
      </c>
      <c r="AI58" s="14">
        <v>1</v>
      </c>
      <c r="AJ58" s="14">
        <v>1</v>
      </c>
      <c r="AK58" s="14">
        <v>1</v>
      </c>
      <c r="AL58" s="14">
        <v>1</v>
      </c>
      <c r="AM58" s="14">
        <v>1</v>
      </c>
    </row>
    <row r="59" spans="1:39" x14ac:dyDescent="0.2">
      <c r="A59">
        <v>123.6</v>
      </c>
      <c r="B59">
        <v>480.54</v>
      </c>
      <c r="D59">
        <v>122.2</v>
      </c>
      <c r="E59">
        <v>481.62</v>
      </c>
      <c r="G59" s="14">
        <v>123</v>
      </c>
      <c r="H59" s="14">
        <v>123.1</v>
      </c>
      <c r="I59" s="14">
        <v>123.1</v>
      </c>
      <c r="J59" s="14">
        <v>123.2</v>
      </c>
      <c r="K59" s="14">
        <v>123.4</v>
      </c>
      <c r="L59" s="14">
        <v>123.6</v>
      </c>
      <c r="M59" s="14">
        <v>123.6</v>
      </c>
      <c r="N59" s="14">
        <v>123.6</v>
      </c>
      <c r="O59" s="14">
        <v>123.6</v>
      </c>
      <c r="P59" s="14">
        <v>123.7</v>
      </c>
      <c r="Q59" s="14">
        <v>123.7</v>
      </c>
      <c r="R59" s="14">
        <v>123.8</v>
      </c>
      <c r="S59" s="14">
        <v>123.9</v>
      </c>
      <c r="T59" s="14">
        <v>124</v>
      </c>
      <c r="U59" s="14">
        <v>124.1</v>
      </c>
      <c r="V59" s="14">
        <v>124.1</v>
      </c>
      <c r="W59" s="14">
        <v>124.2</v>
      </c>
      <c r="X59" s="14">
        <v>124.3</v>
      </c>
      <c r="Y59" s="14">
        <v>124.5</v>
      </c>
      <c r="Z59" s="14">
        <v>124.5</v>
      </c>
      <c r="AA59" s="14">
        <v>124.6</v>
      </c>
      <c r="AB59" s="14">
        <v>124.7</v>
      </c>
      <c r="AC59" s="14">
        <v>124.8</v>
      </c>
      <c r="AD59" s="14">
        <v>125</v>
      </c>
      <c r="AE59" s="14">
        <v>125.1</v>
      </c>
      <c r="AF59" s="14">
        <v>125.1</v>
      </c>
      <c r="AG59" s="14">
        <v>125.6</v>
      </c>
      <c r="AH59" s="14">
        <v>125.7</v>
      </c>
      <c r="AI59" s="14">
        <v>126.1</v>
      </c>
      <c r="AJ59" s="14">
        <v>126.5</v>
      </c>
      <c r="AK59" s="14">
        <v>129</v>
      </c>
      <c r="AL59" s="14">
        <v>129.69999999999999</v>
      </c>
      <c r="AM59" s="14">
        <v>130</v>
      </c>
    </row>
    <row r="60" spans="1:39" x14ac:dyDescent="0.2">
      <c r="A60">
        <v>118.3</v>
      </c>
      <c r="B60">
        <v>467.72</v>
      </c>
      <c r="D60">
        <v>122.3</v>
      </c>
      <c r="E60">
        <v>481.63</v>
      </c>
      <c r="G60" s="14">
        <f t="shared" ref="G60:AM60" si="7">G59^2</f>
        <v>15129</v>
      </c>
      <c r="H60" s="14">
        <f t="shared" si="7"/>
        <v>15153.609999999999</v>
      </c>
      <c r="I60" s="14">
        <f t="shared" si="7"/>
        <v>15153.609999999999</v>
      </c>
      <c r="J60" s="14">
        <f t="shared" si="7"/>
        <v>15178.240000000002</v>
      </c>
      <c r="K60" s="14">
        <f t="shared" si="7"/>
        <v>15227.560000000001</v>
      </c>
      <c r="L60" s="14">
        <f t="shared" si="7"/>
        <v>15276.96</v>
      </c>
      <c r="M60" s="14">
        <f t="shared" si="7"/>
        <v>15276.96</v>
      </c>
      <c r="N60" s="14">
        <f t="shared" si="7"/>
        <v>15276.96</v>
      </c>
      <c r="O60" s="14">
        <f t="shared" si="7"/>
        <v>15276.96</v>
      </c>
      <c r="P60" s="14">
        <f t="shared" si="7"/>
        <v>15301.69</v>
      </c>
      <c r="Q60" s="14">
        <f t="shared" si="7"/>
        <v>15301.69</v>
      </c>
      <c r="R60" s="14">
        <f t="shared" si="7"/>
        <v>15326.439999999999</v>
      </c>
      <c r="S60" s="14">
        <f t="shared" si="7"/>
        <v>15351.210000000001</v>
      </c>
      <c r="T60" s="14">
        <f t="shared" si="7"/>
        <v>15376</v>
      </c>
      <c r="U60" s="14">
        <f t="shared" si="7"/>
        <v>15400.81</v>
      </c>
      <c r="V60" s="14">
        <f t="shared" si="7"/>
        <v>15400.81</v>
      </c>
      <c r="W60" s="14">
        <f t="shared" si="7"/>
        <v>15425.640000000001</v>
      </c>
      <c r="X60" s="14">
        <f t="shared" si="7"/>
        <v>15450.49</v>
      </c>
      <c r="Y60" s="14">
        <f t="shared" si="7"/>
        <v>15500.25</v>
      </c>
      <c r="Z60" s="14">
        <f t="shared" si="7"/>
        <v>15500.25</v>
      </c>
      <c r="AA60" s="14">
        <f t="shared" si="7"/>
        <v>15525.159999999998</v>
      </c>
      <c r="AB60" s="14">
        <f t="shared" si="7"/>
        <v>15550.09</v>
      </c>
      <c r="AC60" s="14">
        <f t="shared" si="7"/>
        <v>15575.039999999999</v>
      </c>
      <c r="AD60" s="14">
        <f t="shared" si="7"/>
        <v>15625</v>
      </c>
      <c r="AE60" s="14">
        <f t="shared" si="7"/>
        <v>15650.009999999998</v>
      </c>
      <c r="AF60" s="14">
        <f t="shared" si="7"/>
        <v>15650.009999999998</v>
      </c>
      <c r="AG60" s="14">
        <f t="shared" si="7"/>
        <v>15775.359999999999</v>
      </c>
      <c r="AH60" s="14">
        <f t="shared" si="7"/>
        <v>15800.490000000002</v>
      </c>
      <c r="AI60" s="14">
        <f t="shared" si="7"/>
        <v>15901.21</v>
      </c>
      <c r="AJ60" s="14">
        <f t="shared" si="7"/>
        <v>16002.25</v>
      </c>
      <c r="AK60" s="14">
        <f t="shared" si="7"/>
        <v>16641</v>
      </c>
      <c r="AL60" s="14">
        <f t="shared" si="7"/>
        <v>16822.089999999997</v>
      </c>
      <c r="AM60" s="14">
        <f t="shared" si="7"/>
        <v>16900</v>
      </c>
    </row>
    <row r="61" spans="1:39" x14ac:dyDescent="0.2">
      <c r="A61">
        <v>120.1</v>
      </c>
      <c r="B61">
        <v>475.37</v>
      </c>
      <c r="D61">
        <v>122.3</v>
      </c>
      <c r="E61">
        <v>481.81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 spans="1:39" x14ac:dyDescent="0.2">
      <c r="A62">
        <v>123.2</v>
      </c>
      <c r="B62">
        <v>481.85</v>
      </c>
      <c r="D62">
        <v>122.3</v>
      </c>
      <c r="E62">
        <v>481.85</v>
      </c>
      <c r="G62" s="14" t="s">
        <v>108</v>
      </c>
      <c r="H62" s="14"/>
      <c r="I62" s="14"/>
      <c r="J62" s="14"/>
      <c r="K62" s="14" t="s">
        <v>109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x14ac:dyDescent="0.2">
      <c r="A63">
        <v>124.5</v>
      </c>
      <c r="B63">
        <v>477.82</v>
      </c>
      <c r="D63">
        <v>122.4</v>
      </c>
      <c r="E63">
        <v>481.98</v>
      </c>
      <c r="G63" s="14" cm="1">
        <f t="array" ref="G63:I65">MMULT(G58:AM60,S2:U34)</f>
        <v>33</v>
      </c>
      <c r="H63" s="14">
        <v>4116.8999999999996</v>
      </c>
      <c r="I63" s="14">
        <v>513702.85</v>
      </c>
      <c r="J63" s="14"/>
      <c r="K63" s="14" cm="1">
        <f t="array" ref="K63:M65">MINVERSE(G63:I65)</f>
        <v>604053.45491676789</v>
      </c>
      <c r="L63" s="14">
        <v>-9564.7383634811285</v>
      </c>
      <c r="M63" s="14">
        <v>37.849329347427442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spans="1:39" x14ac:dyDescent="0.2">
      <c r="A64">
        <v>120.9</v>
      </c>
      <c r="B64">
        <v>480.1</v>
      </c>
      <c r="D64">
        <v>122.5</v>
      </c>
      <c r="E64">
        <v>482.07</v>
      </c>
      <c r="G64" s="14">
        <v>4116.8999999999996</v>
      </c>
      <c r="H64" s="14">
        <v>513702.85</v>
      </c>
      <c r="I64" s="14">
        <v>64112250.603</v>
      </c>
      <c r="J64" s="14"/>
      <c r="K64" s="14">
        <v>-9564.7383634814996</v>
      </c>
      <c r="L64" s="14">
        <v>151.4599794165093</v>
      </c>
      <c r="M64" s="14">
        <v>-0.59939169748608079</v>
      </c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</row>
    <row r="65" spans="1:39" x14ac:dyDescent="0.2">
      <c r="A65">
        <v>121.5</v>
      </c>
      <c r="B65">
        <v>470.52</v>
      </c>
      <c r="D65">
        <v>122.7</v>
      </c>
      <c r="E65">
        <v>482.12</v>
      </c>
      <c r="G65" s="14">
        <v>513702.85</v>
      </c>
      <c r="H65" s="14">
        <v>64112250.603</v>
      </c>
      <c r="I65" s="14">
        <v>8003125201.7184982</v>
      </c>
      <c r="J65" s="14"/>
      <c r="K65" s="14">
        <v>37.849329347430412</v>
      </c>
      <c r="L65" s="14">
        <v>-0.59939169748610466</v>
      </c>
      <c r="M65" s="14">
        <v>2.372203718385717E-3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1:39" x14ac:dyDescent="0.2">
      <c r="A66">
        <v>119.6</v>
      </c>
      <c r="B66">
        <v>476.84</v>
      </c>
      <c r="D66">
        <v>122.7</v>
      </c>
      <c r="E66">
        <v>482.5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</row>
    <row r="67" spans="1:39" x14ac:dyDescent="0.2">
      <c r="A67">
        <v>121.1</v>
      </c>
      <c r="B67">
        <v>478.93</v>
      </c>
      <c r="D67">
        <v>122.7</v>
      </c>
      <c r="E67">
        <v>482.72</v>
      </c>
      <c r="G67" s="14" t="s">
        <v>110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</row>
    <row r="68" spans="1:39" x14ac:dyDescent="0.2">
      <c r="A68">
        <v>120.8</v>
      </c>
      <c r="B68">
        <v>485.6</v>
      </c>
      <c r="D68">
        <v>122.9</v>
      </c>
      <c r="E68">
        <v>482.94</v>
      </c>
      <c r="G68" s="14" cm="1">
        <f t="array" ref="G68:AM70">MMULT(K63:M65,G58:AM60)</f>
        <v>213.13990581885446</v>
      </c>
      <c r="H68" s="14">
        <v>188.13806471088901</v>
      </c>
      <c r="I68" s="14">
        <v>188.13806471088901</v>
      </c>
      <c r="J68" s="14">
        <v>163.89321018988267</v>
      </c>
      <c r="K68" s="14">
        <v>117.67446090898011</v>
      </c>
      <c r="L68" s="14">
        <v>74.483657975448295</v>
      </c>
      <c r="M68" s="14">
        <v>74.483657975448295</v>
      </c>
      <c r="N68" s="14">
        <v>74.483657975448295</v>
      </c>
      <c r="O68" s="14">
        <v>74.483657975448295</v>
      </c>
      <c r="P68" s="14">
        <v>54.023736389237456</v>
      </c>
      <c r="Q68" s="14">
        <v>54.023736389237456</v>
      </c>
      <c r="R68" s="14">
        <v>34.320801390102133</v>
      </c>
      <c r="S68" s="14">
        <v>15.374852977809496</v>
      </c>
      <c r="T68" s="14">
        <v>-2.8141088477568701</v>
      </c>
      <c r="U68" s="14">
        <v>-20.24608408624772</v>
      </c>
      <c r="V68" s="14">
        <v>-20.24608408624772</v>
      </c>
      <c r="W68" s="14">
        <v>-36.921072737663053</v>
      </c>
      <c r="X68" s="14">
        <v>-52.839074802119285</v>
      </c>
      <c r="Y68" s="14">
        <v>-82.404119170387276</v>
      </c>
      <c r="Z68" s="14">
        <v>-82.404119170387276</v>
      </c>
      <c r="AA68" s="14">
        <v>-96.051161474199034</v>
      </c>
      <c r="AB68" s="14">
        <v>-108.94121719093528</v>
      </c>
      <c r="AC68" s="14">
        <v>-121.074286320596</v>
      </c>
      <c r="AD68" s="14">
        <v>-143.0694648193894</v>
      </c>
      <c r="AE68" s="14">
        <v>-152.93157418840565</v>
      </c>
      <c r="AF68" s="14">
        <v>-152.93157418840565</v>
      </c>
      <c r="AG68" s="14">
        <v>-190.88732222898398</v>
      </c>
      <c r="AH68" s="14">
        <v>-196.20751207612921</v>
      </c>
      <c r="AI68" s="14">
        <v>-209.9184055958176</v>
      </c>
      <c r="AJ68" s="14">
        <v>-211.51751372404397</v>
      </c>
      <c r="AK68" s="14">
        <v>52.895698242355138</v>
      </c>
      <c r="AL68" s="14">
        <v>211.7138953312533</v>
      </c>
      <c r="AM68" s="14">
        <v>291.13363574491814</v>
      </c>
    </row>
    <row r="69" spans="1:39" x14ac:dyDescent="0.2">
      <c r="A69">
        <v>120</v>
      </c>
      <c r="B69">
        <v>473.92</v>
      </c>
      <c r="D69">
        <v>123</v>
      </c>
      <c r="E69">
        <v>482.95</v>
      </c>
      <c r="G69" s="14">
        <v>-3.3578865177714761</v>
      </c>
      <c r="H69" s="14">
        <v>-2.9629182512526313</v>
      </c>
      <c r="I69" s="14">
        <v>-2.9629182512526313</v>
      </c>
      <c r="J69" s="14">
        <v>-2.5799378186875401</v>
      </c>
      <c r="K69" s="14">
        <v>-1.8499404553949717</v>
      </c>
      <c r="L69" s="14">
        <v>-1.1678944279065036</v>
      </c>
      <c r="M69" s="14">
        <v>-1.1678944279065036</v>
      </c>
      <c r="N69" s="14">
        <v>-1.1678944279065036</v>
      </c>
      <c r="O69" s="14">
        <v>-1.1678944279065036</v>
      </c>
      <c r="P69" s="14">
        <v>-0.84485316508653341</v>
      </c>
      <c r="Q69" s="14">
        <v>-0.84485316508653341</v>
      </c>
      <c r="R69" s="14">
        <v>-0.53379973621667887</v>
      </c>
      <c r="S69" s="14">
        <v>-0.23473414129330195</v>
      </c>
      <c r="T69" s="14">
        <v>5.2343619674502406E-2</v>
      </c>
      <c r="U69" s="14">
        <v>0.32743354669401015</v>
      </c>
      <c r="V69" s="14">
        <v>0.32743354669401015</v>
      </c>
      <c r="W69" s="14">
        <v>0.59053563976885926</v>
      </c>
      <c r="X69" s="14">
        <v>0.84164989888995478</v>
      </c>
      <c r="Y69" s="14">
        <v>1.307914915283618</v>
      </c>
      <c r="Z69" s="14">
        <v>1.307914915283618</v>
      </c>
      <c r="AA69" s="14">
        <v>1.5230656725580047</v>
      </c>
      <c r="AB69" s="14">
        <v>1.7262285958822758</v>
      </c>
      <c r="AC69" s="14">
        <v>1.9174036852509744</v>
      </c>
      <c r="AD69" s="14">
        <v>2.2637903621507576</v>
      </c>
      <c r="AE69" s="14">
        <v>2.4190019496763853</v>
      </c>
      <c r="AF69" s="14">
        <v>2.4190019496763853</v>
      </c>
      <c r="AG69" s="14">
        <v>3.0152423780473327</v>
      </c>
      <c r="AH69" s="14">
        <v>3.0985269618740858</v>
      </c>
      <c r="AI69" s="14">
        <v>3.3117869576799421</v>
      </c>
      <c r="AJ69" s="14">
        <v>3.3332416102912248</v>
      </c>
      <c r="AK69" s="14">
        <v>-0.87825661767237762</v>
      </c>
      <c r="AL69" s="14">
        <v>-3.4001135238668212</v>
      </c>
      <c r="AM69" s="14">
        <v>-4.6607268500556529</v>
      </c>
    </row>
    <row r="70" spans="1:39" x14ac:dyDescent="0.2">
      <c r="A70">
        <v>122.7</v>
      </c>
      <c r="B70">
        <v>482.94</v>
      </c>
      <c r="D70">
        <v>123.1</v>
      </c>
      <c r="E70">
        <v>483.11</v>
      </c>
      <c r="G70" s="14">
        <v>1.3220612097050832E-2</v>
      </c>
      <c r="H70" s="14">
        <v>1.1661375857912049E-2</v>
      </c>
      <c r="I70" s="14">
        <v>1.1661375857912049E-2</v>
      </c>
      <c r="J70" s="14">
        <v>1.0149583693142006E-2</v>
      </c>
      <c r="K70" s="14">
        <v>7.2683315867081433E-3</v>
      </c>
      <c r="L70" s="14">
        <v>4.5768557777350338E-3</v>
      </c>
      <c r="M70" s="14">
        <v>4.5768557777350338E-3</v>
      </c>
      <c r="N70" s="14">
        <v>4.5768557777350338E-3</v>
      </c>
      <c r="O70" s="14">
        <v>4.5768557777350338E-3</v>
      </c>
      <c r="P70" s="14">
        <v>3.3022839848015906E-3</v>
      </c>
      <c r="Q70" s="14">
        <v>3.3022839848015906E-3</v>
      </c>
      <c r="R70" s="14">
        <v>2.0751562662439937E-3</v>
      </c>
      <c r="S70" s="14">
        <v>8.9547262204803246E-4</v>
      </c>
      <c r="T70" s="14">
        <v>-2.3676694777918783E-4</v>
      </c>
      <c r="U70" s="14">
        <v>-1.3215624432305617E-3</v>
      </c>
      <c r="V70" s="14">
        <v>-1.3215624432305617E-3</v>
      </c>
      <c r="W70" s="14">
        <v>-2.3589138643274055E-3</v>
      </c>
      <c r="X70" s="14">
        <v>-3.3488212110626137E-3</v>
      </c>
      <c r="Y70" s="14">
        <v>-5.1863036814054908E-3</v>
      </c>
      <c r="Z70" s="14">
        <v>-5.1863036814054908E-3</v>
      </c>
      <c r="AA70" s="14">
        <v>-6.0338788050273706E-3</v>
      </c>
      <c r="AB70" s="14">
        <v>-6.8340098542805094E-3</v>
      </c>
      <c r="AC70" s="14">
        <v>-7.5866968291649073E-3</v>
      </c>
      <c r="AD70" s="14">
        <v>-8.9497385558487963E-3</v>
      </c>
      <c r="AE70" s="14">
        <v>-9.5600933076269712E-3</v>
      </c>
      <c r="AF70" s="14">
        <v>-9.5600933076269712E-3</v>
      </c>
      <c r="AG70" s="14">
        <v>-1.1900205951029363E-2</v>
      </c>
      <c r="AH70" s="14">
        <v>-1.2225896256609303E-2</v>
      </c>
      <c r="AI70" s="14">
        <v>-1.3054216735227442E-2</v>
      </c>
      <c r="AJ70" s="14">
        <v>-1.3123432023988357E-2</v>
      </c>
      <c r="AK70" s="14">
        <v>3.6424493796332058E-3</v>
      </c>
      <c r="AL70" s="14">
        <v>1.3650632501821747E-2</v>
      </c>
      <c r="AM70" s="14">
        <v>1.8651514955422499E-2</v>
      </c>
    </row>
    <row r="71" spans="1:39" x14ac:dyDescent="0.2">
      <c r="A71">
        <v>119.1</v>
      </c>
      <c r="B71">
        <v>479.57</v>
      </c>
      <c r="D71">
        <v>123.1</v>
      </c>
      <c r="E71">
        <v>483.75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</row>
    <row r="72" spans="1:39" x14ac:dyDescent="0.2">
      <c r="A72">
        <v>123.6</v>
      </c>
      <c r="B72">
        <v>484.94</v>
      </c>
      <c r="D72">
        <v>123.2</v>
      </c>
      <c r="E72">
        <v>483.84</v>
      </c>
      <c r="G72" s="14" t="s">
        <v>111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r="73" spans="1:39" x14ac:dyDescent="0.2">
      <c r="A73">
        <v>122.9</v>
      </c>
      <c r="B73">
        <v>483.75</v>
      </c>
      <c r="D73">
        <v>123.4</v>
      </c>
      <c r="E73">
        <v>484.46</v>
      </c>
      <c r="G73" s="14" cm="1">
        <f t="array" ref="G73:G75">MMULT(G68:AM70,R2:R34)</f>
        <v>-5359.6067968848802</v>
      </c>
      <c r="H73" s="14"/>
      <c r="I73" s="14" t="s">
        <v>6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</row>
    <row r="74" spans="1:39" x14ac:dyDescent="0.2">
      <c r="A74">
        <v>116.4</v>
      </c>
      <c r="B74">
        <v>460.03</v>
      </c>
      <c r="D74">
        <v>123.6</v>
      </c>
      <c r="E74">
        <v>484.94</v>
      </c>
      <c r="G74" s="14">
        <v>89.631617999052196</v>
      </c>
      <c r="H74" s="14"/>
      <c r="I74" s="14" t="s">
        <v>7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r="75" spans="1:39" x14ac:dyDescent="0.2">
      <c r="A75">
        <v>122.2</v>
      </c>
      <c r="B75">
        <v>481.63</v>
      </c>
      <c r="D75">
        <v>123.6</v>
      </c>
      <c r="E75">
        <v>485.25</v>
      </c>
      <c r="G75" s="14">
        <v>-0.34254140063471183</v>
      </c>
      <c r="H75" s="14"/>
      <c r="I75" s="14" t="s">
        <v>29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 spans="1:39" x14ac:dyDescent="0.2">
      <c r="A76">
        <v>123.7</v>
      </c>
      <c r="B76">
        <v>489.88</v>
      </c>
      <c r="D76">
        <v>123.6</v>
      </c>
      <c r="E76">
        <v>485.57</v>
      </c>
    </row>
    <row r="77" spans="1:39" x14ac:dyDescent="0.2">
      <c r="A77">
        <v>122.7</v>
      </c>
      <c r="B77">
        <v>495.56</v>
      </c>
      <c r="D77">
        <v>123.6</v>
      </c>
      <c r="E77">
        <v>485.6</v>
      </c>
    </row>
    <row r="78" spans="1:39" x14ac:dyDescent="0.2">
      <c r="A78">
        <v>122.3</v>
      </c>
      <c r="B78">
        <v>483.11</v>
      </c>
      <c r="D78">
        <v>123.7</v>
      </c>
      <c r="E78">
        <v>485.69</v>
      </c>
    </row>
    <row r="79" spans="1:39" x14ac:dyDescent="0.2">
      <c r="A79">
        <v>120.8</v>
      </c>
      <c r="B79">
        <v>467.2</v>
      </c>
      <c r="D79">
        <v>123.7</v>
      </c>
      <c r="E79">
        <v>485.78</v>
      </c>
    </row>
    <row r="80" spans="1:39" x14ac:dyDescent="0.2">
      <c r="A80">
        <v>129</v>
      </c>
      <c r="B80">
        <v>496.93</v>
      </c>
      <c r="D80">
        <v>123.8</v>
      </c>
      <c r="E80">
        <v>486.11</v>
      </c>
    </row>
    <row r="81" spans="1:5" x14ac:dyDescent="0.2">
      <c r="A81">
        <v>120.3</v>
      </c>
      <c r="B81">
        <v>485.57</v>
      </c>
      <c r="D81">
        <v>123.9</v>
      </c>
      <c r="E81">
        <v>486.69</v>
      </c>
    </row>
    <row r="82" spans="1:5" x14ac:dyDescent="0.2">
      <c r="A82">
        <v>121.4</v>
      </c>
      <c r="B82">
        <v>479.8</v>
      </c>
      <c r="D82">
        <v>124</v>
      </c>
      <c r="E82">
        <v>487.71</v>
      </c>
    </row>
    <row r="83" spans="1:5" x14ac:dyDescent="0.2">
      <c r="A83">
        <v>121.6</v>
      </c>
      <c r="B83">
        <v>478.07</v>
      </c>
      <c r="D83">
        <v>124.1</v>
      </c>
      <c r="E83">
        <v>488.7</v>
      </c>
    </row>
    <row r="84" spans="1:5" x14ac:dyDescent="0.2">
      <c r="A84">
        <v>126.5</v>
      </c>
      <c r="B84">
        <v>494.88</v>
      </c>
      <c r="D84">
        <v>124.1</v>
      </c>
      <c r="E84">
        <v>489.28</v>
      </c>
    </row>
    <row r="85" spans="1:5" x14ac:dyDescent="0.2">
      <c r="A85">
        <v>119.9</v>
      </c>
      <c r="B85">
        <v>474.53</v>
      </c>
      <c r="D85">
        <v>124.2</v>
      </c>
      <c r="E85">
        <v>489.39</v>
      </c>
    </row>
    <row r="86" spans="1:5" x14ac:dyDescent="0.2">
      <c r="A86">
        <v>126.1</v>
      </c>
      <c r="B86">
        <v>480.09</v>
      </c>
      <c r="D86">
        <v>124.3</v>
      </c>
      <c r="E86">
        <v>489.72</v>
      </c>
    </row>
    <row r="87" spans="1:5" x14ac:dyDescent="0.2">
      <c r="A87">
        <v>123.1</v>
      </c>
      <c r="B87">
        <v>477.21</v>
      </c>
      <c r="D87">
        <v>124.5</v>
      </c>
      <c r="E87">
        <v>489.88</v>
      </c>
    </row>
    <row r="88" spans="1:5" x14ac:dyDescent="0.2">
      <c r="A88">
        <v>116.6</v>
      </c>
      <c r="B88">
        <v>466.84</v>
      </c>
      <c r="D88">
        <v>124.5</v>
      </c>
      <c r="E88">
        <v>490.02</v>
      </c>
    </row>
    <row r="89" spans="1:5" x14ac:dyDescent="0.2">
      <c r="A89">
        <v>115.8</v>
      </c>
      <c r="B89">
        <v>464.68</v>
      </c>
      <c r="D89">
        <v>124.6</v>
      </c>
      <c r="E89">
        <v>491.35</v>
      </c>
    </row>
    <row r="90" spans="1:5" x14ac:dyDescent="0.2">
      <c r="A90">
        <v>119.5</v>
      </c>
      <c r="B90">
        <v>467.73</v>
      </c>
      <c r="D90">
        <v>124.7</v>
      </c>
      <c r="E90">
        <v>491.91</v>
      </c>
    </row>
    <row r="91" spans="1:5" x14ac:dyDescent="0.2">
      <c r="A91">
        <v>122.3</v>
      </c>
      <c r="B91">
        <v>481.08</v>
      </c>
      <c r="D91">
        <v>124.8</v>
      </c>
      <c r="E91">
        <v>492.2</v>
      </c>
    </row>
    <row r="92" spans="1:5" x14ac:dyDescent="0.2">
      <c r="A92">
        <v>120.7</v>
      </c>
      <c r="B92">
        <v>463.52</v>
      </c>
      <c r="D92">
        <v>125</v>
      </c>
      <c r="E92">
        <v>492.78</v>
      </c>
    </row>
    <row r="93" spans="1:5" x14ac:dyDescent="0.2">
      <c r="A93">
        <v>124.2</v>
      </c>
      <c r="B93">
        <v>490.02</v>
      </c>
      <c r="D93">
        <v>125.1</v>
      </c>
      <c r="E93">
        <v>492.88</v>
      </c>
    </row>
    <row r="94" spans="1:5" x14ac:dyDescent="0.2">
      <c r="A94">
        <v>121.8</v>
      </c>
      <c r="B94">
        <v>482.95</v>
      </c>
      <c r="D94">
        <v>125.1</v>
      </c>
      <c r="E94">
        <v>493.03</v>
      </c>
    </row>
    <row r="95" spans="1:5" x14ac:dyDescent="0.2">
      <c r="A95">
        <v>120.6</v>
      </c>
      <c r="B95">
        <v>472.86</v>
      </c>
      <c r="D95">
        <v>125.6</v>
      </c>
      <c r="E95">
        <v>494.76</v>
      </c>
    </row>
    <row r="96" spans="1:5" x14ac:dyDescent="0.2">
      <c r="A96">
        <v>120.7</v>
      </c>
      <c r="B96">
        <v>474.72</v>
      </c>
      <c r="D96">
        <v>125.7</v>
      </c>
      <c r="E96">
        <v>494.88</v>
      </c>
    </row>
    <row r="97" spans="1:5" x14ac:dyDescent="0.2">
      <c r="A97">
        <v>121.2</v>
      </c>
      <c r="B97">
        <v>478.59</v>
      </c>
      <c r="D97">
        <v>126.1</v>
      </c>
      <c r="E97">
        <v>495.56</v>
      </c>
    </row>
    <row r="98" spans="1:5" x14ac:dyDescent="0.2">
      <c r="A98">
        <v>129.69999999999999</v>
      </c>
      <c r="B98">
        <v>504.94</v>
      </c>
      <c r="D98">
        <v>126.5</v>
      </c>
      <c r="E98">
        <v>496.93</v>
      </c>
    </row>
    <row r="99" spans="1:5" x14ac:dyDescent="0.2">
      <c r="A99">
        <v>120</v>
      </c>
      <c r="B99">
        <v>484.46</v>
      </c>
      <c r="D99">
        <v>129</v>
      </c>
      <c r="E99">
        <v>497.53</v>
      </c>
    </row>
    <row r="100" spans="1:5" x14ac:dyDescent="0.2">
      <c r="A100">
        <v>130</v>
      </c>
      <c r="B100">
        <v>505.78</v>
      </c>
      <c r="D100">
        <v>129.69999999999999</v>
      </c>
      <c r="E100">
        <v>504.94</v>
      </c>
    </row>
    <row r="101" spans="1:5" x14ac:dyDescent="0.2">
      <c r="A101">
        <v>117</v>
      </c>
      <c r="B101">
        <v>480.86</v>
      </c>
      <c r="D101">
        <v>130</v>
      </c>
      <c r="E101">
        <v>505.7</v>
      </c>
    </row>
  </sheetData>
  <sortState xmlns:xlrd2="http://schemas.microsoft.com/office/spreadsheetml/2017/richdata2" ref="E3:E101">
    <sortCondition ref="E3:E10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42E9-7B9B-43D0-9CD6-EA90F2B84305}">
  <dimension ref="A1:L21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4" ht="16" x14ac:dyDescent="0.2">
      <c r="A1" s="17" t="s">
        <v>121</v>
      </c>
      <c r="B1" s="14"/>
      <c r="C1" s="14"/>
      <c r="D1" s="14"/>
    </row>
    <row r="2" spans="1:4" x14ac:dyDescent="0.2">
      <c r="A2" t="s">
        <v>117</v>
      </c>
    </row>
    <row r="3" spans="1:4" x14ac:dyDescent="0.2">
      <c r="A3" t="s">
        <v>116</v>
      </c>
    </row>
    <row r="4" spans="1:4" x14ac:dyDescent="0.2">
      <c r="A4" t="s">
        <v>124</v>
      </c>
    </row>
    <row r="5" spans="1:4" x14ac:dyDescent="0.2">
      <c r="A5" t="s">
        <v>118</v>
      </c>
    </row>
    <row r="6" spans="1:4" x14ac:dyDescent="0.2">
      <c r="A6" t="s">
        <v>120</v>
      </c>
    </row>
    <row r="7" spans="1:4" x14ac:dyDescent="0.2">
      <c r="A7" t="s">
        <v>119</v>
      </c>
    </row>
    <row r="9" spans="1:4" ht="16" x14ac:dyDescent="0.2">
      <c r="A9" s="17" t="s">
        <v>122</v>
      </c>
      <c r="B9" s="14"/>
      <c r="C9" s="14"/>
      <c r="D9" s="14"/>
    </row>
    <row r="10" spans="1:4" x14ac:dyDescent="0.2">
      <c r="A10" t="s">
        <v>123</v>
      </c>
    </row>
    <row r="11" spans="1:4" x14ac:dyDescent="0.2">
      <c r="A11" t="s">
        <v>131</v>
      </c>
    </row>
    <row r="12" spans="1:4" x14ac:dyDescent="0.2">
      <c r="A12" t="s">
        <v>124</v>
      </c>
    </row>
    <row r="13" spans="1:4" x14ac:dyDescent="0.2">
      <c r="A13" t="s">
        <v>118</v>
      </c>
    </row>
    <row r="14" spans="1:4" x14ac:dyDescent="0.2">
      <c r="A14" t="s">
        <v>119</v>
      </c>
    </row>
    <row r="21" spans="12:12" x14ac:dyDescent="0.2">
      <c r="L21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FDF-A453-4814-8E7D-4F0450D9179C}">
  <dimension ref="A1:C10"/>
  <sheetViews>
    <sheetView tabSelected="1" workbookViewId="0">
      <selection activeCell="I20" sqref="I20"/>
    </sheetView>
  </sheetViews>
  <sheetFormatPr baseColWidth="10" defaultColWidth="8.83203125" defaultRowHeight="15" x14ac:dyDescent="0.2"/>
  <sheetData>
    <row r="1" spans="1:3" ht="21" x14ac:dyDescent="0.25">
      <c r="A1" s="19" t="s">
        <v>125</v>
      </c>
      <c r="B1" s="16"/>
      <c r="C1" s="14"/>
    </row>
    <row r="2" spans="1:3" ht="21" x14ac:dyDescent="0.25">
      <c r="A2" s="20"/>
      <c r="B2" s="21"/>
      <c r="C2" s="5"/>
    </row>
    <row r="3" spans="1:3" ht="18" x14ac:dyDescent="0.25">
      <c r="A3" s="18" t="s">
        <v>126</v>
      </c>
    </row>
    <row r="4" spans="1:3" ht="18" x14ac:dyDescent="0.25">
      <c r="A4" s="18" t="s">
        <v>127</v>
      </c>
    </row>
    <row r="6" spans="1:3" ht="18" x14ac:dyDescent="0.25">
      <c r="A6" s="18" t="s">
        <v>128</v>
      </c>
    </row>
    <row r="7" spans="1:3" ht="18" x14ac:dyDescent="0.25">
      <c r="A7" s="18"/>
    </row>
    <row r="8" spans="1:3" ht="18" x14ac:dyDescent="0.25">
      <c r="A8" s="18" t="s">
        <v>129</v>
      </c>
    </row>
    <row r="10" spans="1:3" ht="18" x14ac:dyDescent="0.25">
      <c r="A10" s="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Задание 1</vt:lpstr>
      <vt:lpstr>Задание 2</vt:lpstr>
      <vt:lpstr>Задание 4 (парная)</vt:lpstr>
      <vt:lpstr>Задание 5 (парная)</vt:lpstr>
      <vt:lpstr>Задание 7</vt:lpstr>
      <vt:lpstr>Задание 8 (парная)</vt:lpstr>
      <vt:lpstr>Задание 3</vt:lpstr>
      <vt:lpstr>Задание 4 (полиномиальная)</vt:lpstr>
      <vt:lpstr>Задание 5 (полиномиальная)</vt:lpstr>
      <vt:lpstr>Задание 8 (полиномиальная)</vt:lpstr>
      <vt:lpstr>Задание 9</vt:lpstr>
      <vt:lpstr>Задание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Прозорова</dc:creator>
  <cp:lastModifiedBy>anyamir228@gmail.com</cp:lastModifiedBy>
  <dcterms:created xsi:type="dcterms:W3CDTF">2025-01-29T08:12:17Z</dcterms:created>
  <dcterms:modified xsi:type="dcterms:W3CDTF">2025-02-02T16:14:39Z</dcterms:modified>
</cp:coreProperties>
</file>