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ItemClassLookupTable">Sheet1!$J$18:$K$22</definedName>
    <definedName name="LookupTable">Sheet1!$J$18:$K$22</definedName>
  </definedNames>
  <calcPr calcId="124519"/>
</workbook>
</file>

<file path=xl/calcChain.xml><?xml version="1.0" encoding="utf-8"?>
<calcChain xmlns="http://schemas.openxmlformats.org/spreadsheetml/2006/main">
  <c r="C18" i="1"/>
  <c r="C15"/>
  <c r="J4"/>
  <c r="J5"/>
  <c r="J6"/>
  <c r="J7"/>
  <c r="J8"/>
  <c r="J9"/>
  <c r="J10"/>
  <c r="J11"/>
  <c r="J12"/>
  <c r="J3"/>
  <c r="J13" s="1"/>
  <c r="I4"/>
  <c r="I5"/>
  <c r="I6"/>
  <c r="I7"/>
  <c r="I8"/>
  <c r="I9"/>
  <c r="I10"/>
  <c r="I11"/>
  <c r="I12"/>
  <c r="I3"/>
  <c r="I13" s="1"/>
  <c r="H4"/>
  <c r="H5"/>
  <c r="H6"/>
  <c r="H7"/>
  <c r="H8"/>
  <c r="H9"/>
  <c r="H10"/>
  <c r="H11"/>
  <c r="H12"/>
  <c r="H3"/>
  <c r="H13" s="1"/>
  <c r="G4"/>
  <c r="G5"/>
  <c r="G6"/>
  <c r="G7"/>
  <c r="G8"/>
  <c r="G9"/>
  <c r="G10"/>
  <c r="G11"/>
  <c r="G12"/>
  <c r="G3"/>
  <c r="C17" s="1"/>
  <c r="K5" s="1"/>
  <c r="C13"/>
  <c r="D5" s="1"/>
  <c r="L5" s="1"/>
  <c r="D10" l="1"/>
  <c r="L10" s="1"/>
  <c r="D12"/>
  <c r="L12" s="1"/>
  <c r="D3"/>
  <c r="L3" s="1"/>
  <c r="D6"/>
  <c r="L6" s="1"/>
  <c r="D11"/>
  <c r="L11" s="1"/>
  <c r="D7"/>
  <c r="L7" s="1"/>
  <c r="M5"/>
  <c r="D8"/>
  <c r="L8" s="1"/>
  <c r="D4"/>
  <c r="L4" s="1"/>
  <c r="D13"/>
  <c r="D9"/>
  <c r="L9" s="1"/>
  <c r="C16"/>
  <c r="K3"/>
  <c r="M3" s="1"/>
  <c r="K10"/>
  <c r="K6"/>
  <c r="M6" s="1"/>
  <c r="K11"/>
  <c r="K7"/>
  <c r="M7" s="1"/>
  <c r="K12"/>
  <c r="M12" s="1"/>
  <c r="K8"/>
  <c r="M8" s="1"/>
  <c r="K4"/>
  <c r="K9"/>
  <c r="M10" l="1"/>
  <c r="M4"/>
  <c r="M11"/>
  <c r="M9"/>
</calcChain>
</file>

<file path=xl/comments1.xml><?xml version="1.0" encoding="utf-8"?>
<comments xmlns="http://schemas.openxmlformats.org/spreadsheetml/2006/main">
  <authors>
    <author>Author</author>
  </authors>
  <commentList>
    <comment ref="K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item CM is greater than average CM then High else Low</t>
        </r>
      </text>
    </comment>
    <comment ref="L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Menu mix % is greater than Percentage Menu Mix then High else Low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Menu Food Cost = Total Menu Cost/Total Menu Revenue</t>
        </r>
      </text>
    </comment>
    <comment ref="C17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Average of all items contribution margin</t>
        </r>
      </text>
    </comment>
    <comment ref="C18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1/number of menu items * 0.7</t>
        </r>
      </text>
    </comment>
  </commentList>
</comments>
</file>

<file path=xl/sharedStrings.xml><?xml version="1.0" encoding="utf-8"?>
<sst xmlns="http://schemas.openxmlformats.org/spreadsheetml/2006/main" count="41" uniqueCount="40">
  <si>
    <t>No.</t>
  </si>
  <si>
    <t>Menu Item Name</t>
  </si>
  <si>
    <t>Number Sold</t>
  </si>
  <si>
    <t>Menu Mix %</t>
  </si>
  <si>
    <t>Food Cost</t>
  </si>
  <si>
    <t>Sell Price</t>
  </si>
  <si>
    <t>Roast Beef</t>
  </si>
  <si>
    <t>Shrimp</t>
  </si>
  <si>
    <t>Seafood</t>
  </si>
  <si>
    <t>Steak</t>
  </si>
  <si>
    <t xml:space="preserve">Veal </t>
  </si>
  <si>
    <t>Lamb</t>
  </si>
  <si>
    <t>Salmon</t>
  </si>
  <si>
    <t>Pizza</t>
  </si>
  <si>
    <t>Trout</t>
  </si>
  <si>
    <t>Pasta</t>
  </si>
  <si>
    <t xml:space="preserve">Date: </t>
  </si>
  <si>
    <t xml:space="preserve">Outlet: </t>
  </si>
  <si>
    <t>Restaurant Name</t>
  </si>
  <si>
    <t>Totals</t>
  </si>
  <si>
    <t>Menu Cost</t>
  </si>
  <si>
    <t>Menu Revenue</t>
  </si>
  <si>
    <t>Item C.M.</t>
  </si>
  <si>
    <t>Menu C.M.</t>
  </si>
  <si>
    <t>Menu Items</t>
  </si>
  <si>
    <t>Menu Food Cost</t>
  </si>
  <si>
    <t>Average C.M.</t>
  </si>
  <si>
    <t>Percantage Menu Mix</t>
  </si>
  <si>
    <t>HighHigh</t>
  </si>
  <si>
    <t>HighLow</t>
  </si>
  <si>
    <t>LowHigh</t>
  </si>
  <si>
    <t>LowLow</t>
  </si>
  <si>
    <t>Star</t>
  </si>
  <si>
    <t>Puzzle</t>
  </si>
  <si>
    <t>PowerHorse</t>
  </si>
  <si>
    <t>Dog</t>
  </si>
  <si>
    <t>Menu Item Class</t>
  </si>
  <si>
    <t>C.M. Category</t>
  </si>
  <si>
    <t>M.M. Category</t>
  </si>
  <si>
    <t>CM MM Category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</si>
</sst>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0" fillId="0" borderId="1" xfId="0" applyBorder="1"/>
    <xf numFmtId="164" fontId="0" fillId="0" borderId="1" xfId="2" applyNumberFormat="1" applyFont="1" applyBorder="1"/>
    <xf numFmtId="10" fontId="0" fillId="0" borderId="1" xfId="3" applyNumberFormat="1" applyFont="1" applyBorder="1"/>
    <xf numFmtId="44" fontId="0" fillId="0" borderId="1" xfId="1" applyFont="1" applyBorder="1"/>
    <xf numFmtId="44" fontId="0" fillId="0" borderId="1" xfId="0" applyNumberFormat="1" applyBorder="1"/>
    <xf numFmtId="0" fontId="0" fillId="0" borderId="2" xfId="0" applyBorder="1"/>
    <xf numFmtId="164" fontId="0" fillId="0" borderId="2" xfId="2" applyNumberFormat="1" applyFont="1" applyBorder="1"/>
    <xf numFmtId="10" fontId="0" fillId="0" borderId="2" xfId="3" applyNumberFormat="1" applyFont="1" applyBorder="1"/>
    <xf numFmtId="44" fontId="0" fillId="0" borderId="2" xfId="1" applyFont="1" applyBorder="1"/>
    <xf numFmtId="44" fontId="0" fillId="0" borderId="2" xfId="0" applyNumberFormat="1" applyBorder="1"/>
    <xf numFmtId="10" fontId="0" fillId="0" borderId="4" xfId="3" applyNumberFormat="1" applyFont="1" applyBorder="1"/>
    <xf numFmtId="0" fontId="0" fillId="0" borderId="4" xfId="1" applyNumberFormat="1" applyFont="1" applyBorder="1"/>
    <xf numFmtId="0" fontId="0" fillId="0" borderId="4" xfId="0" applyBorder="1"/>
    <xf numFmtId="44" fontId="0" fillId="0" borderId="4" xfId="0" applyNumberFormat="1" applyBorder="1"/>
    <xf numFmtId="0" fontId="0" fillId="0" borderId="5" xfId="0" applyBorder="1"/>
    <xf numFmtId="0" fontId="0" fillId="0" borderId="6" xfId="0" applyBorder="1"/>
    <xf numFmtId="164" fontId="0" fillId="0" borderId="6" xfId="2" applyNumberFormat="1" applyFont="1" applyBorder="1"/>
    <xf numFmtId="10" fontId="0" fillId="0" borderId="6" xfId="3" applyNumberFormat="1" applyFont="1" applyBorder="1"/>
    <xf numFmtId="44" fontId="0" fillId="0" borderId="6" xfId="1" applyFont="1" applyBorder="1"/>
    <xf numFmtId="44" fontId="0" fillId="0" borderId="6" xfId="0" applyNumberFormat="1" applyBorder="1"/>
    <xf numFmtId="0" fontId="4" fillId="2" borderId="4" xfId="0" applyFont="1" applyFill="1" applyBorder="1" applyAlignment="1">
      <alignment horizontal="center" wrapText="1"/>
    </xf>
    <xf numFmtId="0" fontId="4" fillId="2" borderId="4" xfId="1" applyNumberFormat="1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0" fontId="4" fillId="0" borderId="1" xfId="3" applyNumberFormat="1" applyFont="1" applyBorder="1" applyAlignment="1">
      <alignment wrapText="1"/>
    </xf>
    <xf numFmtId="44" fontId="4" fillId="0" borderId="1" xfId="0" applyNumberFormat="1" applyFont="1" applyBorder="1" applyAlignment="1">
      <alignment wrapText="1"/>
    </xf>
    <xf numFmtId="9" fontId="4" fillId="0" borderId="1" xfId="3" applyFont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13" xfId="0" applyNumberFormat="1" applyBorder="1"/>
    <xf numFmtId="0" fontId="4" fillId="0" borderId="0" xfId="0" applyFont="1" applyBorder="1" applyAlignment="1">
      <alignment horizontal="center"/>
    </xf>
    <xf numFmtId="0" fontId="4" fillId="0" borderId="0" xfId="1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Menu Analysis for Restaurant</a:t>
            </a:r>
          </a:p>
        </c:rich>
      </c:tx>
      <c:layout/>
    </c:title>
    <c:plotArea>
      <c:layout/>
      <c:scatterChart>
        <c:scatterStyle val="lineMarker"/>
        <c:varyColors val="1"/>
        <c:ser>
          <c:idx val="0"/>
          <c:order val="0"/>
          <c:spPr>
            <a:ln w="28575">
              <a:noFill/>
            </a:ln>
            <a:effectLst>
              <a:outerShdw dist="50800" sx="1000" sy="1000" algn="ctr" rotWithShape="0">
                <a:srgbClr val="000000"/>
              </a:outerShdw>
            </a:effectLst>
          </c:spPr>
          <c:marker>
            <c:symbol val="circle"/>
            <c:size val="10"/>
            <c:spPr>
              <a:effectLst>
                <a:outerShdw dist="50800" sx="1000" sy="1000" algn="ctr" rotWithShape="0">
                  <a:srgbClr val="000000"/>
                </a:outerShdw>
              </a:effectLst>
            </c:spPr>
          </c:marker>
          <c:xVal>
            <c:numRef>
              <c:f>Sheet1!$D$3:$D$12</c:f>
              <c:numCache>
                <c:formatCode>0.00%</c:formatCode>
                <c:ptCount val="10"/>
                <c:pt idx="0">
                  <c:v>6.7725807512663647E-2</c:v>
                </c:pt>
                <c:pt idx="1">
                  <c:v>7.7363331359778964E-2</c:v>
                </c:pt>
                <c:pt idx="2">
                  <c:v>5.137819880271035E-2</c:v>
                </c:pt>
                <c:pt idx="3">
                  <c:v>9.2132096572593913E-2</c:v>
                </c:pt>
                <c:pt idx="4">
                  <c:v>0.1010130912439971</c:v>
                </c:pt>
                <c:pt idx="5">
                  <c:v>0.15643707650812447</c:v>
                </c:pt>
                <c:pt idx="6">
                  <c:v>0.1542990592724163</c:v>
                </c:pt>
                <c:pt idx="7">
                  <c:v>0.16176567331096639</c:v>
                </c:pt>
                <c:pt idx="8">
                  <c:v>8.8546806131175576E-2</c:v>
                </c:pt>
                <c:pt idx="9">
                  <c:v>4.9338859285573321E-2</c:v>
                </c:pt>
              </c:numCache>
            </c:numRef>
          </c:xVal>
          <c:yVal>
            <c:numRef>
              <c:f>Sheet1!$G$3:$G$12</c:f>
              <c:numCache>
                <c:formatCode>_("$"* #,##0.00_);_("$"* \(#,##0.00\);_("$"* "-"??_);_(@_)</c:formatCode>
                <c:ptCount val="10"/>
                <c:pt idx="0">
                  <c:v>8.89</c:v>
                </c:pt>
                <c:pt idx="1">
                  <c:v>7.4699999999999989</c:v>
                </c:pt>
                <c:pt idx="2">
                  <c:v>10.82</c:v>
                </c:pt>
                <c:pt idx="3">
                  <c:v>6.6199999999999992</c:v>
                </c:pt>
                <c:pt idx="4">
                  <c:v>7.74</c:v>
                </c:pt>
                <c:pt idx="5">
                  <c:v>2.83</c:v>
                </c:pt>
                <c:pt idx="6">
                  <c:v>2.86</c:v>
                </c:pt>
                <c:pt idx="7">
                  <c:v>2.95</c:v>
                </c:pt>
                <c:pt idx="8">
                  <c:v>3.76</c:v>
                </c:pt>
                <c:pt idx="9">
                  <c:v>3.76</c:v>
                </c:pt>
              </c:numCache>
            </c:numRef>
          </c:yVal>
        </c:ser>
        <c:dLbls/>
        <c:axId val="143794176"/>
        <c:axId val="143792384"/>
      </c:scatterChart>
      <c:valAx>
        <c:axId val="143794176"/>
        <c:scaling>
          <c:orientation val="minMax"/>
          <c:max val="0.18000000000000002"/>
          <c:min val="4.0000000000000008E-2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Menu Mix %</a:t>
                </a:r>
              </a:p>
            </c:rich>
          </c:tx>
          <c:layout/>
        </c:title>
        <c:numFmt formatCode="0%" sourceLinked="0"/>
        <c:tickLblPos val="nextTo"/>
        <c:crossAx val="143792384"/>
        <c:crosses val="autoZero"/>
        <c:crossBetween val="midCat"/>
      </c:valAx>
      <c:valAx>
        <c:axId val="143792384"/>
        <c:scaling>
          <c:orientation val="minMax"/>
          <c:max val="12"/>
          <c:min val="2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Item Contribution Margin</a:t>
                </a:r>
              </a:p>
            </c:rich>
          </c:tx>
          <c:layout/>
        </c:title>
        <c:numFmt formatCode="_(&quot;$&quot;* #,##0_);_(&quot;$&quot;* \(#,##0\);_(&quot;$&quot;* &quot;-&quot;_);_(@_)" sourceLinked="0"/>
        <c:tickLblPos val="nextTo"/>
        <c:crossAx val="143794176"/>
        <c:crosses val="autoZero"/>
        <c:crossBetween val="midCat"/>
      </c:valAx>
    </c:plotArea>
    <c:legend>
      <c:legendPos val="r"/>
      <c:layout/>
    </c:legend>
    <c:plotVisOnly val="1"/>
  </c:chart>
  <c:spPr>
    <a:solidFill>
      <a:srgbClr val="FFFF99"/>
    </a:solidFill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371474</xdr:colOff>
      <xdr:row>19</xdr:row>
      <xdr:rowOff>57149</xdr:rowOff>
    </xdr:from>
    <xdr:to>
      <xdr:col>8</xdr:col>
      <xdr:colOff>800100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38100</xdr:colOff>
      <xdr:row>25</xdr:row>
      <xdr:rowOff>95250</xdr:rowOff>
    </xdr:from>
    <xdr:ext cx="685637" cy="257699"/>
    <xdr:sp macro="" textlink="">
      <xdr:nvSpPr>
        <xdr:cNvPr id="3" name="TextBox 2"/>
        <xdr:cNvSpPr txBox="1"/>
      </xdr:nvSpPr>
      <xdr:spPr>
        <a:xfrm>
          <a:off x="3086100" y="5410200"/>
          <a:ext cx="685637" cy="2576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 b="1">
              <a:latin typeface="+mj-lt"/>
            </a:rPr>
            <a:t>PUZZLE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0.28392</cdr:x>
      <cdr:y>0.12353</cdr:y>
    </cdr:from>
    <cdr:to>
      <cdr:x>0.28416</cdr:x>
      <cdr:y>0.8438</cdr:y>
    </cdr:to>
    <cdr:sp macro="" textlink="">
      <cdr:nvSpPr>
        <cdr:cNvPr id="3" name="Straight Connector 2"/>
        <cdr:cNvSpPr/>
      </cdr:nvSpPr>
      <cdr:spPr>
        <a:xfrm xmlns:a="http://schemas.openxmlformats.org/drawingml/2006/main" rot="5400000" flipH="1" flipV="1">
          <a:off x="1847057" y="534195"/>
          <a:ext cx="1589" cy="3114676"/>
        </a:xfrm>
        <a:prstGeom xmlns:a="http://schemas.openxmlformats.org/drawingml/2006/main" prst="line">
          <a:avLst/>
        </a:prstGeom>
        <a:ln xmlns:a="http://schemas.openxmlformats.org/drawingml/2006/main">
          <a:prstDash val="sysDash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1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0.11859</cdr:x>
      <cdr:y>0.57489</cdr:y>
    </cdr:from>
    <cdr:to>
      <cdr:x>0.8858</cdr:x>
      <cdr:y>0.57526</cdr:y>
    </cdr:to>
    <cdr:sp macro="" textlink="">
      <cdr:nvSpPr>
        <cdr:cNvPr id="5" name="Straight Connector 4"/>
        <cdr:cNvSpPr/>
      </cdr:nvSpPr>
      <cdr:spPr>
        <a:xfrm xmlns:a="http://schemas.openxmlformats.org/drawingml/2006/main">
          <a:off x="771526" y="2486026"/>
          <a:ext cx="4991100" cy="1588"/>
        </a:xfrm>
        <a:prstGeom xmlns:a="http://schemas.openxmlformats.org/drawingml/2006/main" prst="line">
          <a:avLst/>
        </a:prstGeom>
        <a:ln xmlns:a="http://schemas.openxmlformats.org/drawingml/2006/main">
          <a:prstDash val="sysDash"/>
        </a:ln>
      </cdr:spPr>
      <cdr:style>
        <a:lnRef xmlns:a="http://schemas.openxmlformats.org/drawingml/2006/main" idx="2">
          <a:schemeClr val="accent6"/>
        </a:lnRef>
        <a:fillRef xmlns:a="http://schemas.openxmlformats.org/drawingml/2006/main" idx="0">
          <a:schemeClr val="accent6"/>
        </a:fillRef>
        <a:effectRef xmlns:a="http://schemas.openxmlformats.org/drawingml/2006/main" idx="1">
          <a:schemeClr val="accent6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0.67496</cdr:x>
      <cdr:y>0.27093</cdr:y>
    </cdr:from>
    <cdr:to>
      <cdr:x>0.81552</cdr:x>
      <cdr:y>0.48238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4391026" y="117157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 b="1">
              <a:latin typeface="+mj-lt"/>
            </a:rPr>
            <a:t>STAR</a:t>
          </a:r>
        </a:p>
      </cdr:txBody>
    </cdr:sp>
  </cdr:relSizeAnchor>
  <cdr:relSizeAnchor xmlns:cdr="http://schemas.openxmlformats.org/drawingml/2006/chartDrawing">
    <cdr:from>
      <cdr:x>0.14202</cdr:x>
      <cdr:y>0.63436</cdr:y>
    </cdr:from>
    <cdr:to>
      <cdr:x>0.28258</cdr:x>
      <cdr:y>0.84582</cdr:y>
    </cdr:to>
    <cdr:sp macro="" textlink="">
      <cdr:nvSpPr>
        <cdr:cNvPr id="7" name="TextBox 6"/>
        <cdr:cNvSpPr txBox="1"/>
      </cdr:nvSpPr>
      <cdr:spPr>
        <a:xfrm xmlns:a="http://schemas.openxmlformats.org/drawingml/2006/main">
          <a:off x="923926" y="27432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 b="1">
              <a:latin typeface="+mj-lt"/>
            </a:rPr>
            <a:t>DOG</a:t>
          </a:r>
        </a:p>
      </cdr:txBody>
    </cdr:sp>
  </cdr:relSizeAnchor>
  <cdr:relSizeAnchor xmlns:cdr="http://schemas.openxmlformats.org/drawingml/2006/chartDrawing">
    <cdr:from>
      <cdr:x>0.6896</cdr:x>
      <cdr:y>0.63216</cdr:y>
    </cdr:from>
    <cdr:to>
      <cdr:x>0.83016</cdr:x>
      <cdr:y>0.84361</cdr:y>
    </cdr:to>
    <cdr:sp macro="" textlink="">
      <cdr:nvSpPr>
        <cdr:cNvPr id="8" name="TextBox 7"/>
        <cdr:cNvSpPr txBox="1"/>
      </cdr:nvSpPr>
      <cdr:spPr>
        <a:xfrm xmlns:a="http://schemas.openxmlformats.org/drawingml/2006/main">
          <a:off x="4486276" y="273367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 b="1">
              <a:latin typeface="+mj-lt"/>
            </a:rPr>
            <a:t>HORSE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B27" sqref="B27"/>
    </sheetView>
  </sheetViews>
  <sheetFormatPr defaultRowHeight="15"/>
  <cols>
    <col min="2" max="3" width="18.28515625" customWidth="1"/>
    <col min="4" max="4" width="18.140625" customWidth="1"/>
    <col min="5" max="5" width="13.5703125" style="1" customWidth="1"/>
    <col min="6" max="6" width="13.7109375" style="1" customWidth="1"/>
    <col min="7" max="13" width="13.7109375" customWidth="1"/>
  </cols>
  <sheetData>
    <row r="1" spans="1:13" ht="26.25" customHeight="1" thickBot="1">
      <c r="A1" s="40" t="s">
        <v>16</v>
      </c>
      <c r="B1" s="40"/>
      <c r="C1" s="40" t="s">
        <v>17</v>
      </c>
      <c r="D1" s="40"/>
      <c r="E1" s="41" t="s">
        <v>18</v>
      </c>
      <c r="F1" s="41"/>
      <c r="G1" s="41"/>
    </row>
    <row r="2" spans="1:13" s="2" customFormat="1" ht="30.75" thickBot="1">
      <c r="A2" s="32" t="s">
        <v>0</v>
      </c>
      <c r="B2" s="24" t="s">
        <v>1</v>
      </c>
      <c r="C2" s="24" t="s">
        <v>2</v>
      </c>
      <c r="D2" s="24" t="s">
        <v>3</v>
      </c>
      <c r="E2" s="25" t="s">
        <v>4</v>
      </c>
      <c r="F2" s="25" t="s">
        <v>5</v>
      </c>
      <c r="G2" s="25" t="s">
        <v>22</v>
      </c>
      <c r="H2" s="25" t="s">
        <v>20</v>
      </c>
      <c r="I2" s="25" t="s">
        <v>21</v>
      </c>
      <c r="J2" s="24" t="s">
        <v>23</v>
      </c>
      <c r="K2" s="24" t="s">
        <v>37</v>
      </c>
      <c r="L2" s="24" t="s">
        <v>38</v>
      </c>
      <c r="M2" s="26" t="s">
        <v>36</v>
      </c>
    </row>
    <row r="3" spans="1:13">
      <c r="A3" s="33">
        <v>1</v>
      </c>
      <c r="B3" s="19" t="s">
        <v>6</v>
      </c>
      <c r="C3" s="20">
        <v>2059</v>
      </c>
      <c r="D3" s="21">
        <f>C3/$C$13</f>
        <v>6.7725807512663647E-2</v>
      </c>
      <c r="E3" s="22">
        <v>5.0599999999999996</v>
      </c>
      <c r="F3" s="22">
        <v>13.95</v>
      </c>
      <c r="G3" s="23">
        <f>F3-E3</f>
        <v>8.89</v>
      </c>
      <c r="H3" s="22">
        <f>C3*E3</f>
        <v>10418.539999999999</v>
      </c>
      <c r="I3" s="22">
        <f>C3*F3</f>
        <v>28723.05</v>
      </c>
      <c r="J3" s="22">
        <f>C3*G3</f>
        <v>18304.510000000002</v>
      </c>
      <c r="K3" s="19" t="str">
        <f>IF(G3&gt;C$17,"High","Low")</f>
        <v>High</v>
      </c>
      <c r="L3" s="19" t="str">
        <f>IF(D3&gt;C$18,"High","Low")</f>
        <v>Low</v>
      </c>
      <c r="M3" s="34" t="str">
        <f t="shared" ref="M3:M12" si="0">VLOOKUP(K3&amp;L3,ItemClassLookupTable,2)</f>
        <v>Puzzle</v>
      </c>
    </row>
    <row r="4" spans="1:13">
      <c r="A4" s="35">
        <v>2</v>
      </c>
      <c r="B4" s="4" t="s">
        <v>7</v>
      </c>
      <c r="C4" s="5">
        <v>2352</v>
      </c>
      <c r="D4" s="6">
        <f t="shared" ref="D4:D13" si="1">C4/$C$13</f>
        <v>7.7363331359778964E-2</v>
      </c>
      <c r="E4" s="7">
        <v>3.48</v>
      </c>
      <c r="F4" s="7">
        <v>10.95</v>
      </c>
      <c r="G4" s="8">
        <f t="shared" ref="G4:G12" si="2">F4-E4</f>
        <v>7.4699999999999989</v>
      </c>
      <c r="H4" s="7">
        <f t="shared" ref="H4:H12" si="3">C4*E4</f>
        <v>8184.96</v>
      </c>
      <c r="I4" s="7">
        <f t="shared" ref="I4:I12" si="4">C4*F4</f>
        <v>25754.399999999998</v>
      </c>
      <c r="J4" s="7">
        <f t="shared" ref="J4:J12" si="5">C4*G4</f>
        <v>17569.439999999999</v>
      </c>
      <c r="K4" s="4" t="str">
        <f t="shared" ref="K4:K12" si="6">IF(G4&gt;C$17,"High","Low")</f>
        <v>High</v>
      </c>
      <c r="L4" s="4" t="str">
        <f t="shared" ref="L4:L12" si="7">IF(D4&gt;C$18,"High","Low")</f>
        <v>High</v>
      </c>
      <c r="M4" s="36" t="str">
        <f t="shared" si="0"/>
        <v>Star</v>
      </c>
    </row>
    <row r="5" spans="1:13">
      <c r="A5" s="35">
        <v>3</v>
      </c>
      <c r="B5" s="4" t="s">
        <v>8</v>
      </c>
      <c r="C5" s="5">
        <v>1562</v>
      </c>
      <c r="D5" s="6">
        <f t="shared" si="1"/>
        <v>5.137819880271035E-2</v>
      </c>
      <c r="E5" s="7">
        <v>3.13</v>
      </c>
      <c r="F5" s="7">
        <v>13.95</v>
      </c>
      <c r="G5" s="8">
        <f t="shared" si="2"/>
        <v>10.82</v>
      </c>
      <c r="H5" s="7">
        <f t="shared" si="3"/>
        <v>4889.0599999999995</v>
      </c>
      <c r="I5" s="7">
        <f t="shared" si="4"/>
        <v>21789.899999999998</v>
      </c>
      <c r="J5" s="7">
        <f t="shared" si="5"/>
        <v>16900.84</v>
      </c>
      <c r="K5" s="4" t="str">
        <f t="shared" si="6"/>
        <v>High</v>
      </c>
      <c r="L5" s="4" t="str">
        <f t="shared" si="7"/>
        <v>Low</v>
      </c>
      <c r="M5" s="36" t="str">
        <f t="shared" si="0"/>
        <v>Puzzle</v>
      </c>
    </row>
    <row r="6" spans="1:13">
      <c r="A6" s="35">
        <v>4</v>
      </c>
      <c r="B6" s="4" t="s">
        <v>9</v>
      </c>
      <c r="C6" s="5">
        <v>2801</v>
      </c>
      <c r="D6" s="6">
        <f t="shared" si="1"/>
        <v>9.2132096572593913E-2</v>
      </c>
      <c r="E6" s="7">
        <v>3.33</v>
      </c>
      <c r="F6" s="7">
        <v>9.9499999999999993</v>
      </c>
      <c r="G6" s="8">
        <f t="shared" si="2"/>
        <v>6.6199999999999992</v>
      </c>
      <c r="H6" s="7">
        <f t="shared" si="3"/>
        <v>9327.33</v>
      </c>
      <c r="I6" s="7">
        <f t="shared" si="4"/>
        <v>27869.949999999997</v>
      </c>
      <c r="J6" s="7">
        <f t="shared" si="5"/>
        <v>18542.62</v>
      </c>
      <c r="K6" s="4" t="str">
        <f t="shared" si="6"/>
        <v>High</v>
      </c>
      <c r="L6" s="4" t="str">
        <f t="shared" si="7"/>
        <v>High</v>
      </c>
      <c r="M6" s="36" t="str">
        <f t="shared" si="0"/>
        <v>Star</v>
      </c>
    </row>
    <row r="7" spans="1:13">
      <c r="A7" s="35">
        <v>5</v>
      </c>
      <c r="B7" s="4" t="s">
        <v>10</v>
      </c>
      <c r="C7" s="5">
        <v>3071</v>
      </c>
      <c r="D7" s="6">
        <f t="shared" si="1"/>
        <v>0.1010130912439971</v>
      </c>
      <c r="E7" s="7">
        <v>4.76</v>
      </c>
      <c r="F7" s="7">
        <v>12.5</v>
      </c>
      <c r="G7" s="8">
        <f t="shared" si="2"/>
        <v>7.74</v>
      </c>
      <c r="H7" s="7">
        <f t="shared" si="3"/>
        <v>14617.96</v>
      </c>
      <c r="I7" s="7">
        <f t="shared" si="4"/>
        <v>38387.5</v>
      </c>
      <c r="J7" s="7">
        <f t="shared" si="5"/>
        <v>23769.54</v>
      </c>
      <c r="K7" s="4" t="str">
        <f t="shared" si="6"/>
        <v>High</v>
      </c>
      <c r="L7" s="4" t="str">
        <f t="shared" si="7"/>
        <v>High</v>
      </c>
      <c r="M7" s="36" t="str">
        <f t="shared" si="0"/>
        <v>Star</v>
      </c>
    </row>
    <row r="8" spans="1:13">
      <c r="A8" s="35">
        <v>6</v>
      </c>
      <c r="B8" s="4" t="s">
        <v>11</v>
      </c>
      <c r="C8" s="5">
        <v>4756</v>
      </c>
      <c r="D8" s="6">
        <f t="shared" si="1"/>
        <v>0.15643707650812447</v>
      </c>
      <c r="E8" s="7">
        <v>1.02</v>
      </c>
      <c r="F8" s="7">
        <v>3.85</v>
      </c>
      <c r="G8" s="8">
        <f t="shared" si="2"/>
        <v>2.83</v>
      </c>
      <c r="H8" s="7">
        <f t="shared" si="3"/>
        <v>4851.12</v>
      </c>
      <c r="I8" s="7">
        <f t="shared" si="4"/>
        <v>18310.600000000002</v>
      </c>
      <c r="J8" s="7">
        <f t="shared" si="5"/>
        <v>13459.48</v>
      </c>
      <c r="K8" s="4" t="str">
        <f t="shared" si="6"/>
        <v>Low</v>
      </c>
      <c r="L8" s="4" t="str">
        <f t="shared" si="7"/>
        <v>High</v>
      </c>
      <c r="M8" s="36" t="str">
        <f t="shared" si="0"/>
        <v>PowerHorse</v>
      </c>
    </row>
    <row r="9" spans="1:13">
      <c r="A9" s="35">
        <v>7</v>
      </c>
      <c r="B9" s="4" t="s">
        <v>12</v>
      </c>
      <c r="C9" s="5">
        <v>4691</v>
      </c>
      <c r="D9" s="6">
        <f t="shared" si="1"/>
        <v>0.1542990592724163</v>
      </c>
      <c r="E9" s="7">
        <v>0.39</v>
      </c>
      <c r="F9" s="7">
        <v>3.25</v>
      </c>
      <c r="G9" s="8">
        <f t="shared" si="2"/>
        <v>2.86</v>
      </c>
      <c r="H9" s="7">
        <f t="shared" si="3"/>
        <v>1829.49</v>
      </c>
      <c r="I9" s="7">
        <f t="shared" si="4"/>
        <v>15245.75</v>
      </c>
      <c r="J9" s="7">
        <f t="shared" si="5"/>
        <v>13416.26</v>
      </c>
      <c r="K9" s="4" t="str">
        <f t="shared" si="6"/>
        <v>Low</v>
      </c>
      <c r="L9" s="4" t="str">
        <f t="shared" si="7"/>
        <v>High</v>
      </c>
      <c r="M9" s="36" t="str">
        <f t="shared" si="0"/>
        <v>PowerHorse</v>
      </c>
    </row>
    <row r="10" spans="1:13">
      <c r="A10" s="35">
        <v>8</v>
      </c>
      <c r="B10" s="4" t="s">
        <v>13</v>
      </c>
      <c r="C10" s="5">
        <v>4918</v>
      </c>
      <c r="D10" s="6">
        <f t="shared" si="1"/>
        <v>0.16176567331096639</v>
      </c>
      <c r="E10" s="7">
        <v>0.8</v>
      </c>
      <c r="F10" s="7">
        <v>3.75</v>
      </c>
      <c r="G10" s="8">
        <f t="shared" si="2"/>
        <v>2.95</v>
      </c>
      <c r="H10" s="7">
        <f t="shared" si="3"/>
        <v>3934.4</v>
      </c>
      <c r="I10" s="7">
        <f t="shared" si="4"/>
        <v>18442.5</v>
      </c>
      <c r="J10" s="7">
        <f t="shared" si="5"/>
        <v>14508.1</v>
      </c>
      <c r="K10" s="4" t="str">
        <f t="shared" si="6"/>
        <v>Low</v>
      </c>
      <c r="L10" s="4" t="str">
        <f t="shared" si="7"/>
        <v>High</v>
      </c>
      <c r="M10" s="36" t="str">
        <f t="shared" si="0"/>
        <v>PowerHorse</v>
      </c>
    </row>
    <row r="11" spans="1:13">
      <c r="A11" s="35">
        <v>9</v>
      </c>
      <c r="B11" s="4" t="s">
        <v>14</v>
      </c>
      <c r="C11" s="5">
        <v>2692</v>
      </c>
      <c r="D11" s="6">
        <f t="shared" si="1"/>
        <v>8.8546806131175576E-2</v>
      </c>
      <c r="E11" s="7">
        <v>0.49</v>
      </c>
      <c r="F11" s="7">
        <v>4.25</v>
      </c>
      <c r="G11" s="8">
        <f t="shared" si="2"/>
        <v>3.76</v>
      </c>
      <c r="H11" s="7">
        <f t="shared" si="3"/>
        <v>1319.08</v>
      </c>
      <c r="I11" s="7">
        <f t="shared" si="4"/>
        <v>11441</v>
      </c>
      <c r="J11" s="7">
        <f t="shared" si="5"/>
        <v>10121.92</v>
      </c>
      <c r="K11" s="4" t="str">
        <f t="shared" si="6"/>
        <v>Low</v>
      </c>
      <c r="L11" s="4" t="str">
        <f t="shared" si="7"/>
        <v>High</v>
      </c>
      <c r="M11" s="36" t="str">
        <f t="shared" si="0"/>
        <v>PowerHorse</v>
      </c>
    </row>
    <row r="12" spans="1:13" ht="15.75" thickBot="1">
      <c r="A12" s="37">
        <v>10</v>
      </c>
      <c r="B12" s="9" t="s">
        <v>15</v>
      </c>
      <c r="C12" s="10">
        <v>1500</v>
      </c>
      <c r="D12" s="11">
        <f t="shared" si="1"/>
        <v>4.9338859285573321E-2</v>
      </c>
      <c r="E12" s="12">
        <v>0.49</v>
      </c>
      <c r="F12" s="12">
        <v>4.25</v>
      </c>
      <c r="G12" s="13">
        <f t="shared" si="2"/>
        <v>3.76</v>
      </c>
      <c r="H12" s="12">
        <f t="shared" si="3"/>
        <v>735</v>
      </c>
      <c r="I12" s="12">
        <f t="shared" si="4"/>
        <v>6375</v>
      </c>
      <c r="J12" s="12">
        <f t="shared" si="5"/>
        <v>5640</v>
      </c>
      <c r="K12" s="9" t="str">
        <f t="shared" si="6"/>
        <v>Low</v>
      </c>
      <c r="L12" s="9" t="str">
        <f t="shared" si="7"/>
        <v>Low</v>
      </c>
      <c r="M12" s="38" t="str">
        <f t="shared" si="0"/>
        <v>Dog</v>
      </c>
    </row>
    <row r="13" spans="1:13" ht="15.75" thickBot="1">
      <c r="A13" s="42" t="s">
        <v>19</v>
      </c>
      <c r="B13" s="43"/>
      <c r="C13" s="39">
        <f>SUM(C3:C12)</f>
        <v>30402</v>
      </c>
      <c r="D13" s="14">
        <f t="shared" si="1"/>
        <v>1</v>
      </c>
      <c r="E13" s="15"/>
      <c r="F13" s="15"/>
      <c r="G13" s="16"/>
      <c r="H13" s="17">
        <f>SUM(H3:H12)</f>
        <v>60106.94</v>
      </c>
      <c r="I13" s="17">
        <f>SUM(I3:I12)</f>
        <v>212339.65</v>
      </c>
      <c r="J13" s="17">
        <f>SUM(J3:J12)</f>
        <v>152232.71</v>
      </c>
      <c r="K13" s="16"/>
      <c r="L13" s="16"/>
      <c r="M13" s="18"/>
    </row>
    <row r="15" spans="1:13">
      <c r="B15" s="3" t="s">
        <v>24</v>
      </c>
      <c r="C15" s="28">
        <f>COUNT(A3:A12)</f>
        <v>10</v>
      </c>
    </row>
    <row r="16" spans="1:13">
      <c r="B16" s="3" t="s">
        <v>25</v>
      </c>
      <c r="C16" s="29">
        <f>H13/I13</f>
        <v>0.2830697893681185</v>
      </c>
    </row>
    <row r="17" spans="2:11">
      <c r="B17" s="3" t="s">
        <v>26</v>
      </c>
      <c r="C17" s="30">
        <f>AVERAGE(G3:G12)</f>
        <v>5.77</v>
      </c>
    </row>
    <row r="18" spans="2:11" ht="30">
      <c r="B18" s="3" t="s">
        <v>27</v>
      </c>
      <c r="C18" s="31">
        <f>1/C15*0.7</f>
        <v>6.9999999999999993E-2</v>
      </c>
      <c r="J18" s="3" t="s">
        <v>39</v>
      </c>
      <c r="K18" s="3" t="s">
        <v>36</v>
      </c>
    </row>
    <row r="19" spans="2:11">
      <c r="J19" s="27" t="s">
        <v>28</v>
      </c>
      <c r="K19" s="27" t="s">
        <v>32</v>
      </c>
    </row>
    <row r="20" spans="2:11">
      <c r="J20" s="27" t="s">
        <v>29</v>
      </c>
      <c r="K20" s="27" t="s">
        <v>33</v>
      </c>
    </row>
    <row r="21" spans="2:11">
      <c r="J21" s="27" t="s">
        <v>30</v>
      </c>
      <c r="K21" s="27" t="s">
        <v>34</v>
      </c>
    </row>
    <row r="22" spans="2:11">
      <c r="J22" s="27" t="s">
        <v>31</v>
      </c>
      <c r="K22" s="27" t="s">
        <v>35</v>
      </c>
    </row>
  </sheetData>
  <mergeCells count="4">
    <mergeCell ref="A1:B1"/>
    <mergeCell ref="C1:D1"/>
    <mergeCell ref="E1:G1"/>
    <mergeCell ref="A13:B1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ItemClassLookupTable</vt:lpstr>
      <vt:lpstr>LookupTable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2021-04-20T11:26:49Z</dcterms:modified>
</cp:coreProperties>
</file>